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special_effect|特效" sheetId="2" r:id="rId1"/>
    <sheet name="特效说明" sheetId="3" r:id="rId2"/>
    <sheet name="special_effect_movement|程序特效" sheetId="6" r:id="rId3"/>
    <sheet name="Sheet1" sheetId="7" r:id="rId4"/>
  </sheets>
  <externalReferences>
    <externalReference r:id="rId5"/>
    <externalReference r:id="rId6"/>
  </externalReferences>
  <definedNames>
    <definedName name="float_text_type">[1]配置参数!$A$169:$A$180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冷淡雾峰</author>
  </authors>
  <commentList>
    <comment ref="J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1-循环一次
2-无限循环
3-中间循环
   参数为3个array2
      第一个为帧数，第二个为是否循环</t>
        </r>
      </text>
    </comment>
    <comment ref="K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</t>
        </r>
      </text>
    </comment>
    <comment ref="M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单位-mm</t>
        </r>
      </text>
    </comment>
    <comment ref="N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单位-mm</t>
        </r>
      </text>
    </comment>
    <comment ref="O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1-Map
2-Area
3-Obstacle
4-Main
5-Up Layer0
6-Up Layer1
7-Top
8-Runtime UI</t>
        </r>
      </text>
    </comment>
    <comment ref="Q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1-拉伸
2-复制（预留）
</t>
        </r>
      </text>
    </comment>
    <comment ref="R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0-不偏移
1-头顶
2-左侧
3-右侧
4-底部
5-朝技能方向偏移
 参数1-mm
6-跟随指定编号预制件位置移动（
类型1,6为跟随的移动的点
类型2为发射起点
）
参数：位置在预制件上的编号  </t>
        </r>
      </text>
    </comment>
    <comment ref="S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偏移类型=
0  无参数
1  参数为偏移值
5  参数为偏移值 </t>
        </r>
      </text>
    </comment>
    <comment ref="T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特效播放完播放的特效id
配置的特效id固定类型为3
当前特效
 type=1:特效结束后，在特效结束时坐标点播放特效
 type=2:特效结束后，在特效结束时坐标点播放特效
 type=3:特效结束后，在释放点播放特效
 type=4:特效结束后，在终点播放特效
 type=5:特效结束后，在玩家坐标播放特效
 type=6:特效结束后，在终点播放特效
</t>
        </r>
      </text>
    </comment>
    <comment ref="U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单个特效最长播放时长
仅用来容错</t>
        </r>
      </text>
    </comment>
    <comment ref="C65" authorId="0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单次播放时间0.6s</t>
        </r>
      </text>
    </comment>
    <comment ref="C166" authorId="0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单次播放时间0.6s</t>
        </r>
      </text>
    </comment>
  </commentList>
</comments>
</file>

<file path=xl/comments2.xml><?xml version="1.0" encoding="utf-8"?>
<comments xmlns="http://schemas.openxmlformats.org/spreadsheetml/2006/main">
  <authors>
    <author>冷淡雾峰</author>
  </authors>
  <commentList>
    <comment ref="K5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如果是弹幕
且触发为弹幕死亡效果
则不生效（效果始终为1）
</t>
        </r>
      </text>
    </comment>
    <comment ref="K11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如果是弹幕
且触发为弹幕死亡效果
则不生效（效果始终为1）
</t>
        </r>
      </text>
    </comment>
  </commentList>
</comments>
</file>

<file path=xl/comments3.xml><?xml version="1.0" encoding="utf-8"?>
<comments xmlns="http://schemas.openxmlformats.org/spreadsheetml/2006/main">
  <authors>
    <author>冷淡雾峰</author>
  </authors>
  <commentList>
    <comment ref="C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见程序特效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<sst xmlns="http://schemas.openxmlformats.org/spreadsheetml/2006/main" count="506" uniqueCount="310">
  <si>
    <t>id</t>
  </si>
  <si>
    <t>model</t>
  </si>
  <si>
    <t>type</t>
  </si>
  <si>
    <t>para1</t>
  </si>
  <si>
    <t>para2</t>
  </si>
  <si>
    <t>para3</t>
  </si>
  <si>
    <t>para4</t>
  </si>
  <si>
    <t>loop_type</t>
  </si>
  <si>
    <t>loop_extra_para</t>
  </si>
  <si>
    <t>loop_speed</t>
  </si>
  <si>
    <t>size_x</t>
  </si>
  <si>
    <t>size_y</t>
  </si>
  <si>
    <t>z_sort</t>
  </si>
  <si>
    <t>z_index</t>
  </si>
  <si>
    <t>draw_type</t>
  </si>
  <si>
    <t>offset</t>
  </si>
  <si>
    <t>offset_para</t>
  </si>
  <si>
    <t>next_id</t>
  </si>
  <si>
    <t>max_time</t>
  </si>
  <si>
    <t>int</t>
  </si>
  <si>
    <t>string</t>
  </si>
  <si>
    <t>array3_int</t>
  </si>
  <si>
    <t>array1_int</t>
  </si>
  <si>
    <t>client</t>
  </si>
  <si>
    <t>特效id</t>
  </si>
  <si>
    <t>特效名称</t>
  </si>
  <si>
    <t>特效备注</t>
  </si>
  <si>
    <t>详细备注</t>
  </si>
  <si>
    <t>类型</t>
  </si>
  <si>
    <t>特效类型参数1</t>
  </si>
  <si>
    <t>特效类型参数2</t>
  </si>
  <si>
    <t>特效类型参数3</t>
  </si>
  <si>
    <t>特效类型参数4</t>
  </si>
  <si>
    <t>循环类型</t>
  </si>
  <si>
    <t>循环参数</t>
  </si>
  <si>
    <t>播放时间</t>
  </si>
  <si>
    <t>特效x</t>
  </si>
  <si>
    <t>特效y</t>
  </si>
  <si>
    <t>层级排序</t>
  </si>
  <si>
    <t>层级</t>
  </si>
  <si>
    <t>拉伸类型</t>
  </si>
  <si>
    <t>偏移类型</t>
  </si>
  <si>
    <t>继承特效</t>
  </si>
  <si>
    <t>最长播放时长</t>
  </si>
  <si>
    <t>test_1</t>
  </si>
  <si>
    <t>测试-爆炸</t>
  </si>
  <si>
    <t>测试-周身特效</t>
  </si>
  <si>
    <t>测试-扇形</t>
  </si>
  <si>
    <t>扇形</t>
  </si>
  <si>
    <t>测试-矩形1</t>
  </si>
  <si>
    <t>测试-矩形2</t>
  </si>
  <si>
    <t>测试-弧光1</t>
  </si>
  <si>
    <t>测试-弧光2</t>
  </si>
  <si>
    <t>测试-弧光3</t>
  </si>
  <si>
    <t>通用命中</t>
  </si>
  <si>
    <t>special_effect_trail_1</t>
  </si>
  <si>
    <t>通用拖尾</t>
  </si>
  <si>
    <t>special_effect_trail_2</t>
  </si>
  <si>
    <t>1503红色拖尾</t>
  </si>
  <si>
    <t>special_effect_trail_3</t>
  </si>
  <si>
    <t>1502拖尾</t>
  </si>
  <si>
    <t>流血</t>
  </si>
  <si>
    <t>灼烧</t>
  </si>
  <si>
    <t>中毒</t>
  </si>
  <si>
    <t>冻结</t>
  </si>
  <si>
    <t>定身</t>
  </si>
  <si>
    <t>蓄力</t>
  </si>
  <si>
    <t>霸体</t>
  </si>
  <si>
    <t>眩晕</t>
  </si>
  <si>
    <t>缴械</t>
  </si>
  <si>
    <t>电击</t>
  </si>
  <si>
    <t>反向</t>
  </si>
  <si>
    <t>无敌</t>
  </si>
  <si>
    <t>抵挡</t>
  </si>
  <si>
    <t>致盲</t>
  </si>
  <si>
    <t>恐惧</t>
  </si>
  <si>
    <t>魅惑</t>
  </si>
  <si>
    <t>急速</t>
  </si>
  <si>
    <t>强攻</t>
  </si>
  <si>
    <t>狂战</t>
  </si>
  <si>
    <t>小恶魔</t>
  </si>
  <si>
    <t>隐身</t>
  </si>
  <si>
    <t>受损</t>
  </si>
  <si>
    <t>冰冻</t>
  </si>
  <si>
    <t>special_effect_battle_status_100104</t>
  </si>
  <si>
    <t>减速</t>
  </si>
  <si>
    <t>玩家技能-棒球棍</t>
  </si>
  <si>
    <t>扇形-120-弧光</t>
  </si>
  <si>
    <t>扇形-180-弧光</t>
  </si>
  <si>
    <t>special_effect_skill_10011001</t>
  </si>
  <si>
    <t>玩家技能-棒球棍-银行家</t>
  </si>
  <si>
    <t>扇形-120-弧光-放大</t>
  </si>
  <si>
    <t>special_effect_skill_10016001</t>
  </si>
  <si>
    <t>扇形-180-弧光-放大</t>
  </si>
  <si>
    <t>玩家技能-棒球棍-弹药专家</t>
  </si>
  <si>
    <t>扇形-120-弧光-蓝色拖尾</t>
  </si>
  <si>
    <t>扇形-180-弧光-蓝色拖尾</t>
  </si>
  <si>
    <t>玩家技能-棒球棍-武器大师</t>
  </si>
  <si>
    <t>圆形-刀刃环绕</t>
  </si>
  <si>
    <t>special_effect_skill_13011401</t>
  </si>
  <si>
    <t>圆形-刀刃环绕-放大</t>
  </si>
  <si>
    <t>玩家技能-棒球棍-社交名流</t>
  </si>
  <si>
    <t>圆形-剑舞</t>
  </si>
  <si>
    <t>special_effect_skill_14011401</t>
  </si>
  <si>
    <t>圆形-剑舞-放大</t>
  </si>
  <si>
    <t>玩家技能-水枪</t>
  </si>
  <si>
    <t>水枪发射</t>
  </si>
  <si>
    <t>水枪持续</t>
  </si>
  <si>
    <t>4;0;200|12;1;300|16;0;200</t>
  </si>
  <si>
    <t>水枪命中</t>
  </si>
  <si>
    <t>水柱发射</t>
  </si>
  <si>
    <t>水柱持续</t>
  </si>
  <si>
    <t>水柱命中</t>
  </si>
  <si>
    <t>玩家技能-激光</t>
  </si>
  <si>
    <t>激光发射</t>
  </si>
  <si>
    <t>激光持续</t>
  </si>
  <si>
    <t>激光命中</t>
  </si>
  <si>
    <t>special_effect_skill_12021401</t>
  </si>
  <si>
    <t>special_effect_skill_12021402</t>
  </si>
  <si>
    <t>special_effect_skill_12021403</t>
  </si>
  <si>
    <t>玩家技能-逐浪</t>
  </si>
  <si>
    <t>波浪</t>
  </si>
  <si>
    <t>玩家技能-吉他</t>
  </si>
  <si>
    <t>圆形-波浪</t>
  </si>
  <si>
    <t>圆形-减速光环</t>
  </si>
  <si>
    <t>圆形-光环-易伤</t>
  </si>
  <si>
    <t>玩家技能-吉他-银行家</t>
  </si>
  <si>
    <t>音符爆炸</t>
  </si>
  <si>
    <t>玩家技能-吉他-弹药专家</t>
  </si>
  <si>
    <t>昏迷</t>
  </si>
  <si>
    <t>special_effect_skill_12031401</t>
  </si>
  <si>
    <t>玩家技能-吉他-武器大师</t>
  </si>
  <si>
    <t>刀剑-圆圈</t>
  </si>
  <si>
    <t>刀剑-大剑</t>
  </si>
  <si>
    <t>刀剑-小剑</t>
  </si>
  <si>
    <t>special_effect_skill_13031401</t>
  </si>
  <si>
    <t>刀剑</t>
  </si>
  <si>
    <t>special_effect_skill_13031403</t>
  </si>
  <si>
    <t>玩家技能-吉他-社交名流</t>
  </si>
  <si>
    <t>音符破碎</t>
  </si>
  <si>
    <t>玩家技能-台球杆</t>
  </si>
  <si>
    <t>台球杆</t>
  </si>
  <si>
    <t>special_effect_skill_130414040</t>
  </si>
  <si>
    <t>玩家技能-台球杆-武器大师</t>
  </si>
  <si>
    <t>闪电链</t>
  </si>
  <si>
    <t>special_effect_skill_130414041</t>
  </si>
  <si>
    <t>闪电链命中</t>
  </si>
  <si>
    <t>玩家技能-平底锅</t>
  </si>
  <si>
    <t>平底锅</t>
  </si>
  <si>
    <t>special_effect_skill_10053001</t>
  </si>
  <si>
    <t>平底锅-4重</t>
  </si>
  <si>
    <t>平底锅-4重-放大</t>
  </si>
  <si>
    <t>玩家技能-平底锅-银行家</t>
  </si>
  <si>
    <t>平底锅扇形</t>
  </si>
  <si>
    <t>平底锅扇形-4重</t>
  </si>
  <si>
    <t>special_effect_skill_11053401</t>
  </si>
  <si>
    <t>平底锅扇形-4重放大</t>
  </si>
  <si>
    <t>玩家技能-平底锅-武器大师</t>
  </si>
  <si>
    <t>反击风暴</t>
  </si>
  <si>
    <t>special_effect_skill_13051401</t>
  </si>
  <si>
    <t>反击风暴-放大</t>
  </si>
  <si>
    <t>社交名流</t>
  </si>
  <si>
    <t>弹药专家-1阶</t>
  </si>
  <si>
    <t>投掷手雷</t>
  </si>
  <si>
    <t>爆炸</t>
  </si>
  <si>
    <t>special_effect_skill_12000101</t>
  </si>
  <si>
    <t>弹药专家-2阶</t>
  </si>
  <si>
    <t>special_effect_skill_12000102</t>
  </si>
  <si>
    <t>弹药专家-3阶</t>
  </si>
  <si>
    <t>武器大师-1阶</t>
  </si>
  <si>
    <t>发射刀光</t>
  </si>
  <si>
    <t>社交名流-1阶</t>
  </si>
  <si>
    <t>光环</t>
  </si>
  <si>
    <t>社交名流-2阶</t>
  </si>
  <si>
    <t>社交名流-3阶</t>
  </si>
  <si>
    <t>彩带</t>
  </si>
  <si>
    <t>special_effect_skill_30002202</t>
  </si>
  <si>
    <t>弹弓通用命中</t>
  </si>
  <si>
    <t>命中</t>
  </si>
  <si>
    <t>special_effect_attack_warning_101</t>
  </si>
  <si>
    <t>攻击预警</t>
  </si>
  <si>
    <t>boss通用技能1-踩地板</t>
  </si>
  <si>
    <t>踩地板</t>
  </si>
  <si>
    <t>boss通用技能2-飞行导弹</t>
  </si>
  <si>
    <t>炸弹飞行</t>
  </si>
  <si>
    <t>炸弹爆炸</t>
  </si>
  <si>
    <t>boss通用技能3-震荡波</t>
  </si>
  <si>
    <t>震荡波</t>
  </si>
  <si>
    <t>special_effect_attack_warning_103</t>
  </si>
  <si>
    <t>boss通用技能4-冲锋</t>
  </si>
  <si>
    <t>冲锋周身特效</t>
  </si>
  <si>
    <t>boss通用技能5-环形尖刺</t>
  </si>
  <si>
    <t>boss通用技能6-燃烧瓶</t>
  </si>
  <si>
    <t>燃烧瓶飞行</t>
  </si>
  <si>
    <t>燃烧瓶爆炸</t>
  </si>
  <si>
    <t>boss通用技能7-捕捉</t>
  </si>
  <si>
    <t>捕捉</t>
  </si>
  <si>
    <t>boss通用技能9-捕捉</t>
  </si>
  <si>
    <t>回旋镖命中</t>
  </si>
  <si>
    <t>boss通用技能15-治疗</t>
  </si>
  <si>
    <t>捕治疗</t>
  </si>
  <si>
    <t>boss通用技能16-出拳</t>
  </si>
  <si>
    <t>出拳</t>
  </si>
  <si>
    <t>special_effect_attack_warning_102</t>
  </si>
  <si>
    <t>boss通用技能17-散弹枪</t>
  </si>
  <si>
    <t>散弹枪</t>
  </si>
  <si>
    <t>boss通用技能19-爆炸</t>
  </si>
  <si>
    <t>炸弹</t>
  </si>
  <si>
    <t>boss通用技能21-爆炸</t>
  </si>
  <si>
    <t>boss通用技能22-篮球命中</t>
  </si>
  <si>
    <t>篮球命中</t>
  </si>
  <si>
    <t>special_effect_skill_30002102</t>
  </si>
  <si>
    <t>雷电小</t>
  </si>
  <si>
    <t>雷电中</t>
  </si>
  <si>
    <t>雷电大</t>
  </si>
  <si>
    <t>轰炸</t>
  </si>
  <si>
    <t>地面烟雾</t>
  </si>
  <si>
    <t>线条拖尾特效</t>
  </si>
  <si>
    <t>气流特效</t>
  </si>
  <si>
    <t>旋风</t>
  </si>
  <si>
    <t>爱心生成</t>
  </si>
  <si>
    <t>口哨攻击</t>
  </si>
  <si>
    <t>special_effect_skill_34502401</t>
  </si>
  <si>
    <t>爆炸1</t>
  </si>
  <si>
    <t>爆炸2</t>
  </si>
  <si>
    <t>爆炸3</t>
  </si>
  <si>
    <t>special_effect_skill_14000301</t>
  </si>
  <si>
    <t>陶醉</t>
  </si>
  <si>
    <t>special_effect_skill_14000102</t>
  </si>
  <si>
    <t>special_effect_skill_14000303</t>
  </si>
  <si>
    <t>投掷C4</t>
  </si>
  <si>
    <t>追猎</t>
  </si>
  <si>
    <t>拖尾</t>
  </si>
  <si>
    <t>幻影连斩</t>
  </si>
  <si>
    <t>十字斩</t>
  </si>
  <si>
    <t>火箭发射-1503</t>
  </si>
  <si>
    <t>火箭发射</t>
  </si>
  <si>
    <t>10000;20000</t>
  </si>
  <si>
    <t>火箭爆炸-1503</t>
  </si>
  <si>
    <t>火箭爆炸</t>
  </si>
  <si>
    <t>special_effect_skill_31503202</t>
  </si>
  <si>
    <t>子弹爆炸</t>
  </si>
  <si>
    <t>闪光弹</t>
  </si>
  <si>
    <t>影子</t>
  </si>
  <si>
    <t>生成</t>
  </si>
  <si>
    <t>消失</t>
  </si>
  <si>
    <t>两天一流</t>
  </si>
  <si>
    <t>回溯</t>
  </si>
  <si>
    <t>炮台</t>
  </si>
  <si>
    <t>定位</t>
  </si>
  <si>
    <t>special_effect_skill_10031001</t>
  </si>
  <si>
    <t>4502-吉他</t>
  </si>
  <si>
    <t>拳击</t>
  </si>
  <si>
    <t>泰山压顶</t>
  </si>
  <si>
    <t>回旋踢</t>
  </si>
  <si>
    <t>太极拳</t>
  </si>
  <si>
    <t>抱摔冲锋</t>
  </si>
  <si>
    <t xml:space="preserve"> 特效类型</t>
  </si>
  <si>
    <t>外部调用对应特效时候，需要传入特效的所需参数，如实体/目标点/方向</t>
  </si>
  <si>
    <t>特效类型</t>
  </si>
  <si>
    <t>名称</t>
  </si>
  <si>
    <t>备注</t>
  </si>
  <si>
    <t>参数1</t>
  </si>
  <si>
    <t>参数1说明</t>
  </si>
  <si>
    <t>参数2</t>
  </si>
  <si>
    <t>参数3</t>
  </si>
  <si>
    <t>参数4</t>
  </si>
  <si>
    <t>周身特效-释放者</t>
  </si>
  <si>
    <t>跟随实体移动的特效
实体消失后自动消失</t>
  </si>
  <si>
    <t>自旋速率</t>
  </si>
  <si>
    <t>默认顺时针
0为不自旋</t>
  </si>
  <si>
    <t>缩放类型</t>
  </si>
  <si>
    <t>1跟随实体缩放
2绝对大小缩放</t>
  </si>
  <si>
    <t>初始朝向</t>
  </si>
  <si>
    <t>0正上方
1按照初始释放方向 受偏移类型参数影响</t>
  </si>
  <si>
    <t>实体类型</t>
  </si>
  <si>
    <t>1释放者
2目标（受击）</t>
  </si>
  <si>
    <t>贝塞尔曲线</t>
  </si>
  <si>
    <t>按照贝塞尔曲线移动并且选中</t>
  </si>
  <si>
    <t>控制点1x米数</t>
  </si>
  <si>
    <t>坐标点以起点到终点的直线为y轴，发射点为0-0
控制点的x的值为参数1（米），面朝方向右侧为正
y的值为参数2*起点到终点的距离</t>
  </si>
  <si>
    <t>控制点1Y（万分比）</t>
  </si>
  <si>
    <t>是否跟随移动方向</t>
  </si>
  <si>
    <t>0固定朝上
1跟随移动方向</t>
  </si>
  <si>
    <t>行进时长</t>
  </si>
  <si>
    <t>毫秒</t>
  </si>
  <si>
    <t>终点特效</t>
  </si>
  <si>
    <t>在目标处生成特效</t>
  </si>
  <si>
    <t>旋转类型</t>
  </si>
  <si>
    <t>0固定正方向
1按照技能释放方向旋转</t>
  </si>
  <si>
    <t>旋转角度</t>
  </si>
  <si>
    <t>按照顺时针旋转指定角度</t>
  </si>
  <si>
    <t>程序特效-预警</t>
  </si>
  <si>
    <t>动画运动轨迹
详细参数见special_effect_movement</t>
  </si>
  <si>
    <t>程序特效id</t>
  </si>
  <si>
    <t>周身特效id</t>
  </si>
  <si>
    <t>ui特效</t>
  </si>
  <si>
    <t>在角色界面上播放ui特效
相同ui特效</t>
  </si>
  <si>
    <t>起点终点特效</t>
  </si>
  <si>
    <t>特效生成的有明确的起点和终点
重复生成只更新坐标</t>
  </si>
  <si>
    <t>类型1</t>
  </si>
  <si>
    <t>1激光 只读x轴宽度Y轴拉伸
2在初始点朝目标点播放 受偏移类型参数影响
3 闪电链 自动读取命中所有坐标</t>
  </si>
  <si>
    <t>用于6-1时：
是否自动拉伸 0-自动拉伸，1-固定长度</t>
  </si>
  <si>
    <t>根据参数1 在目标点或者朝目标方向生成攻击预警
最长持续时间为特效  最长播放时长
总时间为 播放速率</t>
  </si>
  <si>
    <t>预警类型</t>
  </si>
  <si>
    <t>1 圆形-目标点 sizeX为直径
2 矩形-目标方向 sizeX,sizeY对应为宽高
3 扇形-目标方向 sizeX为直径</t>
  </si>
  <si>
    <t>同时存在几个波</t>
  </si>
  <si>
    <t>角度</t>
  </si>
  <si>
    <t>仅扇形使用</t>
  </si>
  <si>
    <t>拖尾类型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</si>
</sst>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b/>
      <sz val="16"/>
      <color theme="0"/>
      <name val="微软雅黑"/>
      <charset val="134"/>
    </font>
    <font>
      <b/>
      <sz val="9"/>
      <color rgb="FFFF0000"/>
      <name val="宋体"/>
      <charset val="134"/>
      <scheme val="minor"/>
    </font>
    <font>
      <b/>
      <sz val="9"/>
      <name val="微软雅黑"/>
      <charset val="134"/>
    </font>
    <font>
      <b/>
      <sz val="9"/>
      <color theme="0"/>
      <name val="微软雅黑"/>
      <charset val="134"/>
    </font>
    <font>
      <sz val="9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3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eetMetadata" Target="metadata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G\Config\3xlsx\4BattleUnit\skill_element_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_effe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R22">
            <v>28000</v>
          </cell>
        </row>
        <row r="59">
          <cell r="G59">
            <v>8000</v>
          </cell>
        </row>
        <row r="83">
          <cell r="E83">
            <v>18000</v>
          </cell>
        </row>
        <row r="125">
          <cell r="V125">
            <v>8000</v>
          </cell>
        </row>
        <row r="130">
          <cell r="P130">
            <v>20000</v>
          </cell>
        </row>
        <row r="132">
          <cell r="P132">
            <v>24000</v>
          </cell>
        </row>
      </sheetData>
      <sheetData sheetId="10">
        <row r="30">
          <cell r="J30">
            <v>25000</v>
          </cell>
        </row>
        <row r="92">
          <cell r="C92" t="str">
            <v>基础常量</v>
          </cell>
          <cell r="D92" t="str">
            <v>常量值</v>
          </cell>
          <cell r="E92">
            <v>1501</v>
          </cell>
          <cell r="F92">
            <v>1502</v>
          </cell>
          <cell r="G92">
            <v>1503</v>
          </cell>
          <cell r="H92">
            <v>2501</v>
          </cell>
          <cell r="I92">
            <v>2502</v>
          </cell>
          <cell r="J92">
            <v>2503</v>
          </cell>
          <cell r="K92">
            <v>4501</v>
          </cell>
          <cell r="L92">
            <v>4502</v>
          </cell>
          <cell r="M92">
            <v>4503</v>
          </cell>
        </row>
        <row r="93">
          <cell r="C93" t="str">
            <v>帮派boss大小</v>
          </cell>
          <cell r="D93">
            <v>80000</v>
          </cell>
          <cell r="E93">
            <v>244000</v>
          </cell>
          <cell r="F93">
            <v>234000</v>
          </cell>
          <cell r="G93">
            <v>251000</v>
          </cell>
          <cell r="H93">
            <v>233000</v>
          </cell>
          <cell r="I93">
            <v>230000</v>
          </cell>
          <cell r="J93">
            <v>236000</v>
          </cell>
          <cell r="K93">
            <v>248000</v>
          </cell>
          <cell r="L93">
            <v>252000</v>
          </cell>
          <cell r="M93">
            <v>254000</v>
          </cell>
        </row>
        <row r="96">
          <cell r="P96">
            <v>25000</v>
          </cell>
        </row>
        <row r="96">
          <cell r="R96">
            <v>22000</v>
          </cell>
        </row>
        <row r="96">
          <cell r="T96">
            <v>44000</v>
          </cell>
        </row>
        <row r="97">
          <cell r="N97">
            <v>30000</v>
          </cell>
        </row>
        <row r="101">
          <cell r="L101">
            <v>25000</v>
          </cell>
        </row>
        <row r="101">
          <cell r="N101">
            <v>30000</v>
          </cell>
        </row>
        <row r="116">
          <cell r="L116">
            <v>38000</v>
          </cell>
        </row>
        <row r="121">
          <cell r="J121">
            <v>35000</v>
          </cell>
        </row>
        <row r="133">
          <cell r="N133">
            <v>25000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8"/>
  <sheetViews>
    <sheetView tabSelected="1" zoomScale="130" zoomScaleNormal="130" topLeftCell="H1" workbookViewId="0">
      <pane ySplit="4" topLeftCell="A35" activePane="bottomLeft" state="frozen"/>
      <selection/>
      <selection pane="bottomLeft" activeCell="U53" sqref="U53"/>
    </sheetView>
  </sheetViews>
  <sheetFormatPr defaultColWidth="15.625" defaultRowHeight="11.25" customHeight="1"/>
  <cols>
    <col min="1" max="1" width="10.625" style="1" customWidth="1"/>
    <col min="2" max="2" width="30.8583333333333" style="1" customWidth="1"/>
    <col min="3" max="3" width="20.6833333333333" style="1" customWidth="1"/>
    <col min="4" max="4" width="18.1083333333333" style="1" customWidth="1"/>
    <col min="5" max="5" width="9.125" style="1" customWidth="1"/>
    <col min="6" max="10" width="13.2083333333333" style="1" customWidth="1"/>
    <col min="11" max="11" width="19.2333333333333" style="1" customWidth="1"/>
    <col min="12" max="12" width="9.125" style="1" customWidth="1"/>
    <col min="13" max="13" width="10.4333333333333" style="1" customWidth="1"/>
    <col min="14" max="20" width="9.20833333333333" style="1" customWidth="1"/>
    <col min="21" max="21" width="9.35" style="3" customWidth="1"/>
  </cols>
  <sheetData>
    <row r="1" s="2" customFormat="1" ht="14.25" spans="1:21">
      <c r="A1" s="4" t="s">
        <v>0</v>
      </c>
      <c r="B1" s="4" t="s">
        <v>1</v>
      </c>
      <c r="C1" s="4"/>
      <c r="D1" s="4"/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</row>
    <row r="2" ht="14.25" customHeight="1" spans="1:21">
      <c r="A2" s="4" t="s">
        <v>19</v>
      </c>
      <c r="B2" s="4" t="s">
        <v>20</v>
      </c>
      <c r="C2" s="4"/>
      <c r="D2" s="4"/>
      <c r="E2" s="4" t="s">
        <v>19</v>
      </c>
      <c r="F2" s="4" t="s">
        <v>19</v>
      </c>
      <c r="G2" s="4" t="s">
        <v>19</v>
      </c>
      <c r="H2" s="4" t="s">
        <v>19</v>
      </c>
      <c r="I2" s="4" t="s">
        <v>19</v>
      </c>
      <c r="J2" s="4" t="s">
        <v>19</v>
      </c>
      <c r="K2" s="4" t="s">
        <v>21</v>
      </c>
      <c r="L2" s="4" t="s">
        <v>19</v>
      </c>
      <c r="M2" s="4" t="s">
        <v>19</v>
      </c>
      <c r="N2" s="4" t="s">
        <v>19</v>
      </c>
      <c r="O2" s="4" t="s">
        <v>19</v>
      </c>
      <c r="P2" s="4" t="s">
        <v>19</v>
      </c>
      <c r="Q2" s="4" t="s">
        <v>19</v>
      </c>
      <c r="R2" s="4" t="s">
        <v>19</v>
      </c>
      <c r="S2" s="4" t="s">
        <v>22</v>
      </c>
      <c r="T2" s="4" t="s">
        <v>19</v>
      </c>
      <c r="U2" s="4" t="s">
        <v>19</v>
      </c>
    </row>
    <row r="3" ht="14.25" customHeight="1" spans="1:21">
      <c r="A3" s="4" t="s">
        <v>23</v>
      </c>
      <c r="B3" s="4" t="s">
        <v>23</v>
      </c>
      <c r="C3" s="4"/>
      <c r="D3" s="4"/>
      <c r="E3" s="4" t="s">
        <v>23</v>
      </c>
      <c r="F3" s="4" t="s">
        <v>23</v>
      </c>
      <c r="G3" s="4" t="s">
        <v>23</v>
      </c>
      <c r="H3" s="4" t="s">
        <v>23</v>
      </c>
      <c r="I3" s="4" t="s">
        <v>23</v>
      </c>
      <c r="J3" s="4" t="s">
        <v>23</v>
      </c>
      <c r="K3" s="4" t="s">
        <v>23</v>
      </c>
      <c r="L3" s="4" t="s">
        <v>23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23</v>
      </c>
    </row>
    <row r="4" s="2" customFormat="1" ht="14.25" spans="1:21">
      <c r="A4" s="5" t="s">
        <v>24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30</v>
      </c>
      <c r="H4" s="5" t="s">
        <v>31</v>
      </c>
      <c r="I4" s="5" t="s">
        <v>32</v>
      </c>
      <c r="J4" s="5" t="s">
        <v>33</v>
      </c>
      <c r="K4" s="5" t="s">
        <v>34</v>
      </c>
      <c r="L4" s="5" t="s">
        <v>35</v>
      </c>
      <c r="M4" s="5" t="s">
        <v>36</v>
      </c>
      <c r="N4" s="5" t="s">
        <v>37</v>
      </c>
      <c r="O4" s="5" t="s">
        <v>38</v>
      </c>
      <c r="P4" s="5" t="s">
        <v>39</v>
      </c>
      <c r="Q4" s="5" t="s">
        <v>40</v>
      </c>
      <c r="R4" s="5" t="s">
        <v>41</v>
      </c>
      <c r="S4" s="5" t="s">
        <v>41</v>
      </c>
      <c r="T4" s="5" t="s">
        <v>42</v>
      </c>
      <c r="U4" s="5" t="s">
        <v>43</v>
      </c>
    </row>
    <row r="5" ht="13" customHeight="1" spans="1:21">
      <c r="A5" s="1">
        <v>1</v>
      </c>
      <c r="B5" s="1" t="str">
        <f>CONCATENATE("special_effect_skill_",A5)</f>
        <v>special_effect_skill_1</v>
      </c>
      <c r="C5" s="1" t="s">
        <v>44</v>
      </c>
      <c r="D5" s="1" t="s">
        <v>45</v>
      </c>
      <c r="E5" s="1">
        <v>3</v>
      </c>
      <c r="F5" s="1">
        <v>0</v>
      </c>
      <c r="J5" s="1">
        <v>1</v>
      </c>
      <c r="L5" s="1">
        <v>50000</v>
      </c>
      <c r="M5" s="1">
        <v>50000</v>
      </c>
      <c r="N5" s="1">
        <v>10000</v>
      </c>
      <c r="O5" s="1">
        <f>5</f>
        <v>5</v>
      </c>
      <c r="P5" s="1">
        <f>1</f>
        <v>1</v>
      </c>
      <c r="Q5" s="1">
        <v>1</v>
      </c>
      <c r="U5" s="3">
        <f>IF(J5=1,L5*2,6000000)</f>
        <v>100000</v>
      </c>
    </row>
    <row r="6" ht="13" customHeight="1" spans="1:21">
      <c r="A6" s="1">
        <v>2</v>
      </c>
      <c r="B6" s="1" t="str">
        <f>CONCATENATE("special_effect_skill_",A6)</f>
        <v>special_effect_skill_2</v>
      </c>
      <c r="C6" s="1" t="s">
        <v>44</v>
      </c>
      <c r="D6" s="1" t="s">
        <v>46</v>
      </c>
      <c r="E6" s="1">
        <v>1</v>
      </c>
      <c r="F6" s="1">
        <v>0</v>
      </c>
      <c r="I6" s="1">
        <v>1</v>
      </c>
      <c r="J6" s="1">
        <v>2</v>
      </c>
      <c r="L6" s="1">
        <v>10000</v>
      </c>
      <c r="M6" s="1">
        <v>10000</v>
      </c>
      <c r="N6" s="1">
        <v>10000</v>
      </c>
      <c r="O6" s="1">
        <f t="shared" ref="O6:O15" si="0">5</f>
        <v>5</v>
      </c>
      <c r="P6" s="1">
        <f t="shared" ref="P6:P15" si="1">1</f>
        <v>1</v>
      </c>
      <c r="Q6" s="1">
        <v>1</v>
      </c>
      <c r="U6" s="3">
        <f>IF(J6=1,L6*2,6000000)</f>
        <v>6000000</v>
      </c>
    </row>
    <row r="7" ht="13" customHeight="1" spans="1:21">
      <c r="A7" s="1">
        <v>3</v>
      </c>
      <c r="B7" s="1" t="str">
        <f>CONCATENATE("special_effect_skill_",A7)</f>
        <v>special_effect_skill_3</v>
      </c>
      <c r="C7" s="1" t="s">
        <v>47</v>
      </c>
      <c r="D7" s="1" t="s">
        <v>48</v>
      </c>
      <c r="E7" s="1">
        <v>3</v>
      </c>
      <c r="J7" s="1">
        <v>1</v>
      </c>
      <c r="L7" s="1">
        <v>10000</v>
      </c>
      <c r="M7" s="1">
        <v>10000</v>
      </c>
      <c r="N7" s="1">
        <v>10000</v>
      </c>
      <c r="O7" s="1">
        <f t="shared" si="0"/>
        <v>5</v>
      </c>
      <c r="P7" s="1">
        <f t="shared" si="1"/>
        <v>1</v>
      </c>
      <c r="Q7" s="1">
        <v>1</v>
      </c>
      <c r="U7" s="3">
        <f>IF(J7=1,L7*2,6000000)</f>
        <v>20000</v>
      </c>
    </row>
    <row r="8" ht="13" customHeight="1" spans="1:21">
      <c r="A8" s="1">
        <v>4</v>
      </c>
      <c r="B8" s="1" t="str">
        <f>CONCATENATE("special_effect_skill_",A8)</f>
        <v>special_effect_skill_4</v>
      </c>
      <c r="C8" s="1" t="s">
        <v>49</v>
      </c>
      <c r="E8" s="1">
        <v>3</v>
      </c>
      <c r="J8" s="1">
        <v>1</v>
      </c>
      <c r="L8" s="1">
        <v>10000</v>
      </c>
      <c r="M8" s="1">
        <v>50000</v>
      </c>
      <c r="N8" s="1">
        <v>50000</v>
      </c>
      <c r="O8" s="1">
        <f t="shared" si="0"/>
        <v>5</v>
      </c>
      <c r="P8" s="1">
        <f t="shared" si="1"/>
        <v>1</v>
      </c>
      <c r="Q8" s="1">
        <v>1</v>
      </c>
      <c r="U8" s="3">
        <f>IF(J8=1,L8*2,6000000)</f>
        <v>20000</v>
      </c>
    </row>
    <row r="9" ht="13" customHeight="1" spans="1:21">
      <c r="A9" s="1">
        <v>5</v>
      </c>
      <c r="B9" s="1" t="str">
        <f t="shared" ref="B9:B14" si="2">CONCATENATE("special_effect_skill_",A9)</f>
        <v>special_effect_skill_5</v>
      </c>
      <c r="C9" s="1" t="s">
        <v>50</v>
      </c>
      <c r="E9" s="1">
        <v>1</v>
      </c>
      <c r="G9" s="1">
        <v>1</v>
      </c>
      <c r="J9" s="1">
        <v>1</v>
      </c>
      <c r="L9" s="1">
        <v>10000</v>
      </c>
      <c r="M9" s="1">
        <v>50000</v>
      </c>
      <c r="N9" s="1">
        <v>50000</v>
      </c>
      <c r="O9" s="1">
        <f t="shared" si="0"/>
        <v>5</v>
      </c>
      <c r="P9" s="1">
        <f t="shared" si="1"/>
        <v>1</v>
      </c>
      <c r="Q9" s="1">
        <v>1</v>
      </c>
      <c r="U9" s="3">
        <f t="shared" ref="U9:U17" si="3">IF(J9=1,L9*2,6000000)</f>
        <v>20000</v>
      </c>
    </row>
    <row r="10" ht="13" customHeight="1" spans="1:21">
      <c r="A10" s="1">
        <v>6</v>
      </c>
      <c r="B10" s="1" t="str">
        <f t="shared" si="2"/>
        <v>special_effect_skill_6</v>
      </c>
      <c r="C10" s="1" t="s">
        <v>51</v>
      </c>
      <c r="E10" s="1">
        <v>3</v>
      </c>
      <c r="J10" s="1">
        <v>1</v>
      </c>
      <c r="L10" s="1">
        <v>10000</v>
      </c>
      <c r="M10" s="1">
        <v>50000</v>
      </c>
      <c r="N10" s="1">
        <v>50000</v>
      </c>
      <c r="O10" s="1">
        <f t="shared" si="0"/>
        <v>5</v>
      </c>
      <c r="P10" s="1">
        <f t="shared" si="1"/>
        <v>1</v>
      </c>
      <c r="Q10" s="1">
        <v>1</v>
      </c>
      <c r="U10" s="3">
        <f t="shared" si="3"/>
        <v>20000</v>
      </c>
    </row>
    <row r="11" ht="13" customHeight="1" spans="1:21">
      <c r="A11" s="1">
        <v>7</v>
      </c>
      <c r="B11" s="1" t="str">
        <f t="shared" si="2"/>
        <v>special_effect_skill_7</v>
      </c>
      <c r="C11" s="1" t="s">
        <v>52</v>
      </c>
      <c r="E11" s="1">
        <v>3</v>
      </c>
      <c r="J11" s="1">
        <v>1</v>
      </c>
      <c r="L11" s="1">
        <v>10000</v>
      </c>
      <c r="M11" s="1">
        <v>50000</v>
      </c>
      <c r="N11" s="1">
        <v>50000</v>
      </c>
      <c r="O11" s="1">
        <f t="shared" si="0"/>
        <v>5</v>
      </c>
      <c r="P11" s="1">
        <f t="shared" si="1"/>
        <v>1</v>
      </c>
      <c r="Q11" s="1">
        <v>1</v>
      </c>
      <c r="U11" s="3">
        <f t="shared" si="3"/>
        <v>20000</v>
      </c>
    </row>
    <row r="12" ht="13" customHeight="1" spans="1:21">
      <c r="A12" s="1">
        <v>8</v>
      </c>
      <c r="B12" s="1" t="str">
        <f t="shared" si="2"/>
        <v>special_effect_skill_8</v>
      </c>
      <c r="C12" s="1" t="s">
        <v>53</v>
      </c>
      <c r="E12" s="1">
        <v>3</v>
      </c>
      <c r="J12" s="1">
        <v>1</v>
      </c>
      <c r="L12" s="1">
        <v>10000</v>
      </c>
      <c r="M12" s="1">
        <v>50000</v>
      </c>
      <c r="N12" s="1">
        <v>50000</v>
      </c>
      <c r="O12" s="1">
        <f t="shared" si="0"/>
        <v>5</v>
      </c>
      <c r="P12" s="1">
        <f t="shared" si="1"/>
        <v>1</v>
      </c>
      <c r="Q12" s="1">
        <v>1</v>
      </c>
      <c r="U12" s="3">
        <f t="shared" si="3"/>
        <v>20000</v>
      </c>
    </row>
    <row r="13" ht="13" customHeight="1"/>
    <row r="14" customFormat="1" ht="13" customHeight="1" spans="1:21">
      <c r="A14" s="1">
        <v>1001</v>
      </c>
      <c r="B14" s="1" t="str">
        <f t="shared" si="2"/>
        <v>special_effect_skill_1001</v>
      </c>
      <c r="C14" s="1" t="s">
        <v>54</v>
      </c>
      <c r="D14" s="1"/>
      <c r="E14" s="1">
        <v>1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/>
      <c r="L14" s="1">
        <v>1000</v>
      </c>
      <c r="M14" s="1">
        <v>15000</v>
      </c>
      <c r="N14" s="1">
        <v>15000</v>
      </c>
      <c r="O14" s="1">
        <f t="shared" ref="O14:O20" si="4">5</f>
        <v>5</v>
      </c>
      <c r="P14" s="1">
        <f t="shared" ref="P14:P20" si="5">1</f>
        <v>1</v>
      </c>
      <c r="Q14" s="1">
        <v>1</v>
      </c>
      <c r="R14" s="1">
        <v>1</v>
      </c>
      <c r="S14" s="1"/>
      <c r="T14" s="1"/>
      <c r="U14" s="3">
        <f t="shared" si="3"/>
        <v>2000</v>
      </c>
    </row>
    <row r="15" customFormat="1" ht="13" customHeight="1" spans="1:21">
      <c r="A15" s="1">
        <v>1002</v>
      </c>
      <c r="B15" s="1" t="s">
        <v>55</v>
      </c>
      <c r="C15" s="1" t="s">
        <v>56</v>
      </c>
      <c r="D15" s="1"/>
      <c r="E15" s="1">
        <v>8</v>
      </c>
      <c r="F15" s="1">
        <v>2</v>
      </c>
      <c r="G15" s="1"/>
      <c r="H15" s="1"/>
      <c r="I15" s="1"/>
      <c r="J15" s="1">
        <v>2</v>
      </c>
      <c r="K15" s="1"/>
      <c r="L15" s="1">
        <v>800</v>
      </c>
      <c r="M15" s="1">
        <v>600000</v>
      </c>
      <c r="N15" s="1">
        <v>600000</v>
      </c>
      <c r="O15" s="1">
        <f t="shared" si="4"/>
        <v>5</v>
      </c>
      <c r="P15" s="1">
        <f t="shared" si="5"/>
        <v>1</v>
      </c>
      <c r="Q15" s="1">
        <v>1</v>
      </c>
      <c r="R15" s="1"/>
      <c r="S15" s="1"/>
      <c r="T15" s="1"/>
      <c r="U15" s="3">
        <v>1000</v>
      </c>
    </row>
    <row r="16" customFormat="1" ht="13" customHeight="1" spans="1:21">
      <c r="A16" s="1">
        <v>1003</v>
      </c>
      <c r="B16" s="1" t="s">
        <v>57</v>
      </c>
      <c r="C16" s="1" t="s">
        <v>58</v>
      </c>
      <c r="D16" s="1"/>
      <c r="E16" s="1">
        <v>8</v>
      </c>
      <c r="F16" s="1">
        <v>2</v>
      </c>
      <c r="G16" s="1"/>
      <c r="H16" s="1"/>
      <c r="I16" s="1"/>
      <c r="J16" s="1">
        <v>2</v>
      </c>
      <c r="K16" s="1"/>
      <c r="L16" s="1">
        <v>800</v>
      </c>
      <c r="M16" s="1">
        <v>600000</v>
      </c>
      <c r="N16" s="1">
        <v>600000</v>
      </c>
      <c r="O16" s="1">
        <f t="shared" si="4"/>
        <v>5</v>
      </c>
      <c r="P16" s="1">
        <f t="shared" si="5"/>
        <v>1</v>
      </c>
      <c r="Q16" s="1">
        <v>1</v>
      </c>
      <c r="R16" s="1"/>
      <c r="S16" s="1"/>
      <c r="T16" s="1"/>
      <c r="U16" s="3">
        <v>1000</v>
      </c>
    </row>
    <row r="17" customFormat="1" ht="13" customHeight="1" spans="1:21">
      <c r="A17" s="1">
        <v>1004</v>
      </c>
      <c r="B17" s="1" t="s">
        <v>59</v>
      </c>
      <c r="C17" s="1" t="s">
        <v>60</v>
      </c>
      <c r="D17" s="1"/>
      <c r="E17" s="1">
        <v>8</v>
      </c>
      <c r="F17" s="1">
        <v>2</v>
      </c>
      <c r="G17" s="1"/>
      <c r="H17" s="1"/>
      <c r="I17" s="1"/>
      <c r="J17" s="1">
        <v>2</v>
      </c>
      <c r="K17" s="1"/>
      <c r="L17" s="1">
        <v>800</v>
      </c>
      <c r="M17" s="1">
        <v>600000</v>
      </c>
      <c r="N17" s="1">
        <v>600000</v>
      </c>
      <c r="O17" s="1">
        <f t="shared" si="4"/>
        <v>5</v>
      </c>
      <c r="P17" s="1">
        <f t="shared" si="5"/>
        <v>1</v>
      </c>
      <c r="Q17" s="1">
        <v>1</v>
      </c>
      <c r="R17" s="1"/>
      <c r="S17" s="1"/>
      <c r="T17" s="1"/>
      <c r="U17" s="3">
        <v>1000</v>
      </c>
    </row>
    <row r="18" ht="13" customHeight="1" spans="1:21">
      <c r="A18" s="1">
        <v>100101</v>
      </c>
      <c r="B18" s="1" t="str">
        <f>CONCATENATE("special_effect_battle_status_",A18)</f>
        <v>special_effect_battle_status_100101</v>
      </c>
      <c r="C18" s="1" t="s">
        <v>61</v>
      </c>
      <c r="E18" s="1">
        <v>1</v>
      </c>
      <c r="G18" s="1">
        <v>1</v>
      </c>
      <c r="I18" s="1">
        <v>1</v>
      </c>
      <c r="J18" s="1">
        <v>2</v>
      </c>
      <c r="L18" s="1">
        <v>1000</v>
      </c>
      <c r="M18" s="1">
        <v>6000</v>
      </c>
      <c r="N18" s="1">
        <v>6000</v>
      </c>
      <c r="O18" s="1">
        <f t="shared" si="4"/>
        <v>5</v>
      </c>
      <c r="P18" s="1">
        <f t="shared" si="5"/>
        <v>1</v>
      </c>
      <c r="Q18" s="1">
        <v>1</v>
      </c>
      <c r="R18" s="1">
        <v>6</v>
      </c>
      <c r="S18" s="1">
        <v>0</v>
      </c>
      <c r="U18" s="3">
        <f t="shared" ref="U18:U52" si="6">IF(J18=1,L18*2,6000000)</f>
        <v>6000000</v>
      </c>
    </row>
    <row r="19" ht="13" customHeight="1" spans="1:21">
      <c r="A19" s="1">
        <v>100102</v>
      </c>
      <c r="B19" s="1" t="str">
        <f t="shared" ref="B19:B41" si="7">CONCATENATE("special_effect_battle_status_",A19)</f>
        <v>special_effect_battle_status_100102</v>
      </c>
      <c r="C19" s="1" t="s">
        <v>62</v>
      </c>
      <c r="E19" s="1">
        <v>1</v>
      </c>
      <c r="G19" s="1">
        <v>1</v>
      </c>
      <c r="I19" s="1">
        <v>1</v>
      </c>
      <c r="J19" s="1">
        <v>2</v>
      </c>
      <c r="L19" s="1">
        <v>1000</v>
      </c>
      <c r="M19" s="1">
        <v>13500</v>
      </c>
      <c r="N19" s="1">
        <v>13500</v>
      </c>
      <c r="O19" s="1">
        <f t="shared" si="4"/>
        <v>5</v>
      </c>
      <c r="P19" s="1">
        <f t="shared" si="5"/>
        <v>1</v>
      </c>
      <c r="Q19" s="1">
        <v>1</v>
      </c>
      <c r="R19" s="1">
        <v>1</v>
      </c>
      <c r="U19" s="3">
        <f t="shared" si="6"/>
        <v>6000000</v>
      </c>
    </row>
    <row r="20" ht="13" customHeight="1" spans="1:21">
      <c r="A20" s="1">
        <v>100103</v>
      </c>
      <c r="B20" s="1" t="str">
        <f t="shared" si="7"/>
        <v>special_effect_battle_status_100103</v>
      </c>
      <c r="C20" s="1" t="s">
        <v>63</v>
      </c>
      <c r="E20" s="1">
        <v>1</v>
      </c>
      <c r="G20" s="1">
        <v>1</v>
      </c>
      <c r="I20" s="1">
        <v>1</v>
      </c>
      <c r="J20" s="1">
        <v>2</v>
      </c>
      <c r="L20" s="1">
        <v>1000</v>
      </c>
      <c r="M20" s="1">
        <v>18000</v>
      </c>
      <c r="N20" s="1">
        <v>18000</v>
      </c>
      <c r="O20" s="1">
        <f t="shared" si="4"/>
        <v>5</v>
      </c>
      <c r="P20" s="1">
        <f t="shared" si="5"/>
        <v>1</v>
      </c>
      <c r="Q20" s="1">
        <v>1</v>
      </c>
      <c r="R20" s="1">
        <v>1</v>
      </c>
      <c r="U20" s="3">
        <f t="shared" si="6"/>
        <v>6000000</v>
      </c>
    </row>
    <row r="21" ht="13" customHeight="1" spans="1:21">
      <c r="A21" s="1">
        <v>100104</v>
      </c>
      <c r="B21" s="1" t="str">
        <f t="shared" si="7"/>
        <v>special_effect_battle_status_100104</v>
      </c>
      <c r="C21" s="1" t="s">
        <v>64</v>
      </c>
      <c r="E21" s="1">
        <v>1</v>
      </c>
      <c r="G21" s="1">
        <v>1</v>
      </c>
      <c r="I21" s="1">
        <v>1</v>
      </c>
      <c r="J21" s="1">
        <v>2</v>
      </c>
      <c r="L21" s="1">
        <v>1000</v>
      </c>
      <c r="M21" s="1">
        <v>13500</v>
      </c>
      <c r="N21" s="1">
        <v>13500</v>
      </c>
      <c r="O21" s="1">
        <f t="shared" ref="O21:O30" si="8">5</f>
        <v>5</v>
      </c>
      <c r="P21" s="1">
        <f t="shared" ref="P21:P30" si="9">1</f>
        <v>1</v>
      </c>
      <c r="Q21" s="1">
        <v>1</v>
      </c>
      <c r="R21" s="1">
        <v>1</v>
      </c>
      <c r="S21" s="1">
        <v>-4000</v>
      </c>
      <c r="U21" s="3">
        <f t="shared" si="6"/>
        <v>6000000</v>
      </c>
    </row>
    <row r="22" ht="13" customHeight="1" spans="1:21">
      <c r="A22" s="1">
        <v>100105</v>
      </c>
      <c r="B22" s="1" t="str">
        <f t="shared" si="7"/>
        <v>special_effect_battle_status_100105</v>
      </c>
      <c r="C22" s="1" t="s">
        <v>65</v>
      </c>
      <c r="E22" s="1">
        <v>1</v>
      </c>
      <c r="G22" s="1">
        <v>1</v>
      </c>
      <c r="I22" s="1">
        <v>1</v>
      </c>
      <c r="J22" s="1">
        <v>2</v>
      </c>
      <c r="L22" s="1">
        <v>1000</v>
      </c>
      <c r="M22" s="1">
        <v>8000</v>
      </c>
      <c r="N22" s="1">
        <v>8000</v>
      </c>
      <c r="O22" s="1">
        <f t="shared" si="8"/>
        <v>5</v>
      </c>
      <c r="P22" s="1">
        <f t="shared" si="9"/>
        <v>1</v>
      </c>
      <c r="Q22" s="1">
        <v>1</v>
      </c>
      <c r="R22" s="1">
        <v>1</v>
      </c>
      <c r="S22" s="1">
        <v>-15000</v>
      </c>
      <c r="U22" s="3">
        <f t="shared" si="6"/>
        <v>6000000</v>
      </c>
    </row>
    <row r="23" ht="13" customHeight="1" spans="1:21">
      <c r="A23" s="1">
        <v>100106</v>
      </c>
      <c r="B23" s="1" t="str">
        <f t="shared" si="7"/>
        <v>special_effect_battle_status_100106</v>
      </c>
      <c r="C23" s="1" t="s">
        <v>66</v>
      </c>
      <c r="E23" s="1">
        <v>1</v>
      </c>
      <c r="G23" s="1">
        <v>1</v>
      </c>
      <c r="I23" s="1">
        <v>1</v>
      </c>
      <c r="J23" s="1">
        <v>2</v>
      </c>
      <c r="L23" s="1">
        <v>1000</v>
      </c>
      <c r="M23" s="1">
        <v>13500</v>
      </c>
      <c r="N23" s="1">
        <v>13500</v>
      </c>
      <c r="O23" s="1">
        <f t="shared" si="8"/>
        <v>5</v>
      </c>
      <c r="P23" s="1">
        <f t="shared" si="9"/>
        <v>1</v>
      </c>
      <c r="Q23" s="1">
        <v>1</v>
      </c>
      <c r="R23" s="1">
        <v>1</v>
      </c>
      <c r="U23" s="3">
        <f t="shared" si="6"/>
        <v>6000000</v>
      </c>
    </row>
    <row r="24" ht="13" customHeight="1" spans="1:21">
      <c r="A24" s="1">
        <v>100107</v>
      </c>
      <c r="B24" s="1" t="str">
        <f t="shared" si="7"/>
        <v>special_effect_battle_status_100107</v>
      </c>
      <c r="C24" s="1" t="s">
        <v>67</v>
      </c>
      <c r="E24" s="1">
        <v>1</v>
      </c>
      <c r="G24" s="1">
        <v>1</v>
      </c>
      <c r="I24" s="1">
        <v>1</v>
      </c>
      <c r="J24" s="1">
        <v>2</v>
      </c>
      <c r="L24" s="1">
        <v>1000</v>
      </c>
      <c r="M24" s="1">
        <v>13500</v>
      </c>
      <c r="N24" s="1">
        <v>13500</v>
      </c>
      <c r="O24" s="1">
        <f t="shared" si="8"/>
        <v>5</v>
      </c>
      <c r="P24" s="1">
        <f t="shared" si="9"/>
        <v>1</v>
      </c>
      <c r="Q24" s="1">
        <v>1</v>
      </c>
      <c r="R24" s="1">
        <v>1</v>
      </c>
      <c r="U24" s="3">
        <f t="shared" si="6"/>
        <v>6000000</v>
      </c>
    </row>
    <row r="25" ht="13" customHeight="1" spans="1:21">
      <c r="A25" s="1">
        <v>100108</v>
      </c>
      <c r="B25" s="1" t="str">
        <f t="shared" si="7"/>
        <v>special_effect_battle_status_100108</v>
      </c>
      <c r="C25" s="1" t="s">
        <v>68</v>
      </c>
      <c r="E25" s="1">
        <v>1</v>
      </c>
      <c r="G25" s="1">
        <v>1</v>
      </c>
      <c r="I25" s="1">
        <v>1</v>
      </c>
      <c r="J25" s="1">
        <v>2</v>
      </c>
      <c r="L25" s="1">
        <v>1000</v>
      </c>
      <c r="M25" s="1">
        <v>13950</v>
      </c>
      <c r="N25" s="1">
        <v>13950</v>
      </c>
      <c r="O25" s="1">
        <f t="shared" si="8"/>
        <v>5</v>
      </c>
      <c r="P25" s="1">
        <f t="shared" si="9"/>
        <v>1</v>
      </c>
      <c r="Q25" s="1">
        <v>1</v>
      </c>
      <c r="R25" s="1">
        <v>1</v>
      </c>
      <c r="S25" s="1">
        <v>450</v>
      </c>
      <c r="U25" s="3">
        <f t="shared" si="6"/>
        <v>6000000</v>
      </c>
    </row>
    <row r="26" ht="13" customHeight="1" spans="1:21">
      <c r="A26" s="1">
        <v>100109</v>
      </c>
      <c r="B26" s="1" t="str">
        <f t="shared" si="7"/>
        <v>special_effect_battle_status_100109</v>
      </c>
      <c r="C26" s="1" t="s">
        <v>69</v>
      </c>
      <c r="E26" s="1">
        <v>1</v>
      </c>
      <c r="G26" s="1">
        <v>1</v>
      </c>
      <c r="I26" s="1">
        <v>1</v>
      </c>
      <c r="J26" s="1">
        <v>2</v>
      </c>
      <c r="L26" s="1">
        <v>1000</v>
      </c>
      <c r="M26" s="1">
        <v>13500</v>
      </c>
      <c r="N26" s="1">
        <v>13500</v>
      </c>
      <c r="O26" s="1">
        <f t="shared" si="8"/>
        <v>5</v>
      </c>
      <c r="P26" s="1">
        <f t="shared" si="9"/>
        <v>1</v>
      </c>
      <c r="Q26" s="1">
        <v>1</v>
      </c>
      <c r="R26" s="1">
        <v>1</v>
      </c>
      <c r="U26" s="3">
        <f t="shared" si="6"/>
        <v>6000000</v>
      </c>
    </row>
    <row r="27" ht="13" customHeight="1" spans="1:21">
      <c r="A27" s="1">
        <v>100110</v>
      </c>
      <c r="B27" s="1" t="str">
        <f t="shared" si="7"/>
        <v>special_effect_battle_status_100110</v>
      </c>
      <c r="C27" s="1" t="s">
        <v>70</v>
      </c>
      <c r="E27" s="1">
        <v>1</v>
      </c>
      <c r="G27" s="1">
        <v>1</v>
      </c>
      <c r="I27" s="1">
        <v>1</v>
      </c>
      <c r="J27" s="1">
        <v>2</v>
      </c>
      <c r="L27" s="1">
        <v>1000</v>
      </c>
      <c r="M27" s="1">
        <v>13500</v>
      </c>
      <c r="N27" s="1">
        <v>13500</v>
      </c>
      <c r="O27" s="1">
        <f t="shared" si="8"/>
        <v>5</v>
      </c>
      <c r="P27" s="1">
        <f t="shared" si="9"/>
        <v>1</v>
      </c>
      <c r="Q27" s="1">
        <v>1</v>
      </c>
      <c r="R27" s="1">
        <v>1</v>
      </c>
      <c r="U27" s="3">
        <f t="shared" si="6"/>
        <v>6000000</v>
      </c>
    </row>
    <row r="28" ht="13" customHeight="1" spans="1:21">
      <c r="A28" s="1">
        <v>100111</v>
      </c>
      <c r="B28" s="1" t="str">
        <f t="shared" si="7"/>
        <v>special_effect_battle_status_100111</v>
      </c>
      <c r="C28" s="1" t="s">
        <v>71</v>
      </c>
      <c r="E28" s="1">
        <v>1</v>
      </c>
      <c r="G28" s="1">
        <v>1</v>
      </c>
      <c r="I28" s="1">
        <v>1</v>
      </c>
      <c r="J28" s="1">
        <v>2</v>
      </c>
      <c r="L28" s="1">
        <v>1000</v>
      </c>
      <c r="M28" s="1">
        <v>13500</v>
      </c>
      <c r="N28" s="1">
        <v>13500</v>
      </c>
      <c r="O28" s="1">
        <f t="shared" si="8"/>
        <v>5</v>
      </c>
      <c r="P28" s="1">
        <f t="shared" si="9"/>
        <v>1</v>
      </c>
      <c r="Q28" s="1">
        <v>1</v>
      </c>
      <c r="R28" s="1">
        <v>1</v>
      </c>
      <c r="U28" s="3">
        <f t="shared" si="6"/>
        <v>6000000</v>
      </c>
    </row>
    <row r="29" ht="13" customHeight="1" spans="1:21">
      <c r="A29" s="1">
        <v>100112</v>
      </c>
      <c r="B29" s="1" t="str">
        <f t="shared" si="7"/>
        <v>special_effect_battle_status_100112</v>
      </c>
      <c r="C29" s="1" t="s">
        <v>72</v>
      </c>
      <c r="E29" s="1">
        <v>1</v>
      </c>
      <c r="G29" s="1">
        <v>1</v>
      </c>
      <c r="I29" s="1">
        <v>1</v>
      </c>
      <c r="J29" s="1">
        <v>2</v>
      </c>
      <c r="L29" s="1">
        <v>1000</v>
      </c>
      <c r="M29" s="1">
        <v>13500</v>
      </c>
      <c r="N29" s="1">
        <v>13500</v>
      </c>
      <c r="O29" s="1">
        <f t="shared" si="8"/>
        <v>5</v>
      </c>
      <c r="P29" s="1">
        <f t="shared" si="9"/>
        <v>1</v>
      </c>
      <c r="Q29" s="1">
        <v>1</v>
      </c>
      <c r="R29" s="1">
        <v>1</v>
      </c>
      <c r="U29" s="3">
        <f t="shared" si="6"/>
        <v>6000000</v>
      </c>
    </row>
    <row r="30" ht="13" customHeight="1" spans="1:21">
      <c r="A30" s="1">
        <v>100113</v>
      </c>
      <c r="B30" s="1" t="str">
        <f t="shared" si="7"/>
        <v>special_effect_battle_status_100113</v>
      </c>
      <c r="C30" s="1" t="s">
        <v>73</v>
      </c>
      <c r="E30" s="1">
        <v>1</v>
      </c>
      <c r="G30" s="1">
        <v>1</v>
      </c>
      <c r="I30" s="1">
        <v>1</v>
      </c>
      <c r="J30" s="1">
        <v>2</v>
      </c>
      <c r="L30" s="1">
        <v>1000</v>
      </c>
      <c r="M30" s="1">
        <v>18000</v>
      </c>
      <c r="N30" s="1">
        <v>21600</v>
      </c>
      <c r="O30" s="1">
        <f t="shared" si="8"/>
        <v>5</v>
      </c>
      <c r="P30" s="1">
        <f t="shared" si="9"/>
        <v>1</v>
      </c>
      <c r="Q30" s="1">
        <v>1</v>
      </c>
      <c r="R30" s="1">
        <v>1</v>
      </c>
      <c r="U30" s="3">
        <f t="shared" si="6"/>
        <v>6000000</v>
      </c>
    </row>
    <row r="31" ht="13" customHeight="1" spans="1:21">
      <c r="A31" s="1">
        <v>100114</v>
      </c>
      <c r="B31" s="1" t="str">
        <f t="shared" si="7"/>
        <v>special_effect_battle_status_100114</v>
      </c>
      <c r="C31" s="1" t="s">
        <v>74</v>
      </c>
      <c r="E31" s="1">
        <v>1</v>
      </c>
      <c r="G31" s="1">
        <v>1</v>
      </c>
      <c r="I31" s="1">
        <v>1</v>
      </c>
      <c r="J31" s="1">
        <v>2</v>
      </c>
      <c r="L31" s="1">
        <v>1000</v>
      </c>
      <c r="M31" s="1">
        <v>13500</v>
      </c>
      <c r="N31" s="1">
        <v>13500</v>
      </c>
      <c r="O31" s="1">
        <f t="shared" ref="O31:O41" si="10">5</f>
        <v>5</v>
      </c>
      <c r="P31" s="1">
        <f t="shared" ref="P31:P42" si="11">1</f>
        <v>1</v>
      </c>
      <c r="Q31" s="1">
        <v>1</v>
      </c>
      <c r="R31" s="1">
        <v>1</v>
      </c>
      <c r="U31" s="3">
        <f t="shared" si="6"/>
        <v>6000000</v>
      </c>
    </row>
    <row r="32" ht="13" customHeight="1" spans="1:21">
      <c r="A32" s="1">
        <v>100115</v>
      </c>
      <c r="B32" s="1" t="str">
        <f t="shared" si="7"/>
        <v>special_effect_battle_status_100115</v>
      </c>
      <c r="C32" s="1" t="s">
        <v>75</v>
      </c>
      <c r="E32" s="1">
        <v>1</v>
      </c>
      <c r="G32" s="1">
        <v>1</v>
      </c>
      <c r="I32" s="1">
        <v>1</v>
      </c>
      <c r="J32" s="1">
        <v>2</v>
      </c>
      <c r="L32" s="1">
        <v>1000</v>
      </c>
      <c r="M32" s="1">
        <v>13500</v>
      </c>
      <c r="N32" s="1">
        <v>13500</v>
      </c>
      <c r="O32" s="1">
        <f t="shared" si="10"/>
        <v>5</v>
      </c>
      <c r="P32" s="1">
        <f t="shared" si="11"/>
        <v>1</v>
      </c>
      <c r="Q32" s="1">
        <v>1</v>
      </c>
      <c r="R32" s="1">
        <v>1</v>
      </c>
      <c r="U32" s="3">
        <f t="shared" si="6"/>
        <v>6000000</v>
      </c>
    </row>
    <row r="33" ht="13" customHeight="1" spans="1:21">
      <c r="A33" s="1">
        <v>100116</v>
      </c>
      <c r="B33" s="1" t="str">
        <f t="shared" si="7"/>
        <v>special_effect_battle_status_100116</v>
      </c>
      <c r="C33" s="1" t="s">
        <v>76</v>
      </c>
      <c r="E33" s="1">
        <v>1</v>
      </c>
      <c r="G33" s="1">
        <v>1</v>
      </c>
      <c r="I33" s="1">
        <v>1</v>
      </c>
      <c r="J33" s="1">
        <v>2</v>
      </c>
      <c r="L33" s="1">
        <v>1000</v>
      </c>
      <c r="M33" s="1">
        <v>18000</v>
      </c>
      <c r="N33" s="1">
        <v>18000</v>
      </c>
      <c r="O33" s="1">
        <f t="shared" si="10"/>
        <v>5</v>
      </c>
      <c r="P33" s="1">
        <f t="shared" si="11"/>
        <v>1</v>
      </c>
      <c r="Q33" s="1">
        <v>1</v>
      </c>
      <c r="R33" s="1">
        <v>1</v>
      </c>
      <c r="U33" s="3">
        <f t="shared" si="6"/>
        <v>6000000</v>
      </c>
    </row>
    <row r="34" ht="13" customHeight="1" spans="1:21">
      <c r="A34" s="1">
        <v>100117</v>
      </c>
      <c r="B34" s="1" t="str">
        <f t="shared" si="7"/>
        <v>special_effect_battle_status_100117</v>
      </c>
      <c r="C34" s="1" t="s">
        <v>77</v>
      </c>
      <c r="E34" s="1">
        <v>1</v>
      </c>
      <c r="G34" s="1">
        <v>1</v>
      </c>
      <c r="I34" s="1">
        <v>1</v>
      </c>
      <c r="J34" s="1">
        <v>2</v>
      </c>
      <c r="L34" s="1">
        <v>1000</v>
      </c>
      <c r="M34" s="1">
        <v>13500</v>
      </c>
      <c r="N34" s="1">
        <v>13500</v>
      </c>
      <c r="O34" s="1">
        <f t="shared" si="10"/>
        <v>5</v>
      </c>
      <c r="P34" s="1">
        <f t="shared" si="11"/>
        <v>1</v>
      </c>
      <c r="Q34" s="1">
        <v>1</v>
      </c>
      <c r="R34" s="1">
        <v>1</v>
      </c>
      <c r="U34" s="3">
        <f t="shared" si="6"/>
        <v>6000000</v>
      </c>
    </row>
    <row r="35" ht="13" customHeight="1" spans="1:21">
      <c r="A35" s="1">
        <v>100118</v>
      </c>
      <c r="B35" s="1" t="str">
        <f t="shared" si="7"/>
        <v>special_effect_battle_status_100118</v>
      </c>
      <c r="C35" s="1" t="s">
        <v>78</v>
      </c>
      <c r="E35" s="1">
        <v>1</v>
      </c>
      <c r="G35" s="1">
        <v>1</v>
      </c>
      <c r="I35" s="1">
        <v>1</v>
      </c>
      <c r="J35" s="1">
        <v>2</v>
      </c>
      <c r="L35" s="1">
        <v>1000</v>
      </c>
      <c r="M35" s="1">
        <v>13500</v>
      </c>
      <c r="N35" s="1">
        <v>13500</v>
      </c>
      <c r="O35" s="1">
        <f t="shared" si="10"/>
        <v>5</v>
      </c>
      <c r="P35" s="1">
        <f t="shared" si="11"/>
        <v>1</v>
      </c>
      <c r="Q35" s="1">
        <v>1</v>
      </c>
      <c r="R35" s="1">
        <v>1</v>
      </c>
      <c r="U35" s="3">
        <f t="shared" si="6"/>
        <v>6000000</v>
      </c>
    </row>
    <row r="36" ht="13" customHeight="1" spans="1:21">
      <c r="A36" s="1">
        <v>100119</v>
      </c>
      <c r="B36" s="1" t="str">
        <f t="shared" si="7"/>
        <v>special_effect_battle_status_100119</v>
      </c>
      <c r="C36" s="1" t="s">
        <v>79</v>
      </c>
      <c r="E36" s="1">
        <v>1</v>
      </c>
      <c r="G36" s="1">
        <v>1</v>
      </c>
      <c r="I36" s="1">
        <v>1</v>
      </c>
      <c r="J36" s="1">
        <v>2</v>
      </c>
      <c r="L36" s="1">
        <v>1000</v>
      </c>
      <c r="M36" s="1">
        <v>13500</v>
      </c>
      <c r="N36" s="1">
        <v>13500</v>
      </c>
      <c r="O36" s="1">
        <f t="shared" si="10"/>
        <v>5</v>
      </c>
      <c r="P36" s="1">
        <f t="shared" si="11"/>
        <v>1</v>
      </c>
      <c r="Q36" s="1">
        <v>1</v>
      </c>
      <c r="R36" s="1">
        <v>1</v>
      </c>
      <c r="U36" s="3">
        <f t="shared" si="6"/>
        <v>6000000</v>
      </c>
    </row>
    <row r="37" ht="13" customHeight="1" spans="1:21">
      <c r="A37" s="1">
        <v>100120</v>
      </c>
      <c r="B37" s="1" t="str">
        <f t="shared" si="7"/>
        <v>special_effect_battle_status_100120</v>
      </c>
      <c r="C37" s="1" t="s">
        <v>80</v>
      </c>
      <c r="E37" s="1">
        <v>1</v>
      </c>
      <c r="G37" s="1">
        <v>1</v>
      </c>
      <c r="I37" s="1">
        <v>1</v>
      </c>
      <c r="J37" s="1">
        <v>2</v>
      </c>
      <c r="L37" s="1">
        <v>1000</v>
      </c>
      <c r="M37" s="1">
        <v>13500</v>
      </c>
      <c r="N37" s="1">
        <v>13500</v>
      </c>
      <c r="O37" s="1">
        <f t="shared" si="10"/>
        <v>5</v>
      </c>
      <c r="P37" s="1">
        <f t="shared" si="11"/>
        <v>1</v>
      </c>
      <c r="Q37" s="1">
        <v>1</v>
      </c>
      <c r="R37" s="1">
        <v>1</v>
      </c>
      <c r="U37" s="3">
        <f t="shared" si="6"/>
        <v>6000000</v>
      </c>
    </row>
    <row r="38" ht="13" customHeight="1" spans="1:21">
      <c r="A38" s="1">
        <v>100121</v>
      </c>
      <c r="B38" s="1" t="str">
        <f t="shared" si="7"/>
        <v>special_effect_battle_status_100121</v>
      </c>
      <c r="C38" s="1" t="s">
        <v>81</v>
      </c>
      <c r="E38" s="1">
        <v>1</v>
      </c>
      <c r="G38" s="1">
        <v>1</v>
      </c>
      <c r="I38" s="1">
        <v>1</v>
      </c>
      <c r="J38" s="1">
        <v>2</v>
      </c>
      <c r="L38" s="1">
        <v>1000</v>
      </c>
      <c r="M38" s="1">
        <v>13500</v>
      </c>
      <c r="N38" s="1">
        <v>13500</v>
      </c>
      <c r="O38" s="1">
        <f t="shared" si="10"/>
        <v>5</v>
      </c>
      <c r="P38" s="1">
        <f t="shared" si="11"/>
        <v>1</v>
      </c>
      <c r="Q38" s="1">
        <v>1</v>
      </c>
      <c r="R38" s="1">
        <v>1</v>
      </c>
      <c r="U38" s="3">
        <f t="shared" si="6"/>
        <v>6000000</v>
      </c>
    </row>
    <row r="39" ht="13" customHeight="1" spans="1:21">
      <c r="A39" s="1">
        <v>100122</v>
      </c>
      <c r="B39" s="1" t="str">
        <f t="shared" si="7"/>
        <v>special_effect_battle_status_100122</v>
      </c>
      <c r="C39" s="1" t="s">
        <v>82</v>
      </c>
      <c r="E39" s="1">
        <v>1</v>
      </c>
      <c r="G39" s="1">
        <v>1</v>
      </c>
      <c r="I39" s="1">
        <v>1</v>
      </c>
      <c r="J39" s="1">
        <v>2</v>
      </c>
      <c r="L39" s="1">
        <v>1000</v>
      </c>
      <c r="M39" s="1">
        <v>13500</v>
      </c>
      <c r="N39" s="1">
        <v>13500</v>
      </c>
      <c r="O39" s="1">
        <f t="shared" si="10"/>
        <v>5</v>
      </c>
      <c r="P39" s="1">
        <f t="shared" si="11"/>
        <v>1</v>
      </c>
      <c r="Q39" s="1">
        <v>1</v>
      </c>
      <c r="R39" s="1">
        <v>1</v>
      </c>
      <c r="U39" s="3">
        <f t="shared" si="6"/>
        <v>6000000</v>
      </c>
    </row>
    <row r="40" ht="13" customHeight="1" spans="1:21">
      <c r="A40" s="1">
        <v>100123</v>
      </c>
      <c r="B40" s="1" t="str">
        <f t="shared" si="7"/>
        <v>special_effect_battle_status_100123</v>
      </c>
      <c r="C40" s="1" t="s">
        <v>83</v>
      </c>
      <c r="E40" s="1">
        <v>1</v>
      </c>
      <c r="G40" s="1">
        <v>1</v>
      </c>
      <c r="I40" s="1">
        <v>1</v>
      </c>
      <c r="J40" s="1">
        <v>2</v>
      </c>
      <c r="L40" s="1">
        <v>1000</v>
      </c>
      <c r="M40" s="1">
        <v>13500</v>
      </c>
      <c r="N40" s="1">
        <v>13500</v>
      </c>
      <c r="O40" s="1">
        <f t="shared" si="10"/>
        <v>5</v>
      </c>
      <c r="P40" s="1">
        <f t="shared" si="11"/>
        <v>1</v>
      </c>
      <c r="Q40" s="1">
        <v>1</v>
      </c>
      <c r="R40" s="1">
        <v>1</v>
      </c>
      <c r="U40" s="3">
        <f t="shared" si="6"/>
        <v>6000000</v>
      </c>
    </row>
    <row r="41" customFormat="1" ht="13" customHeight="1" spans="1:21">
      <c r="A41" s="1">
        <v>100124</v>
      </c>
      <c r="B41" s="1" t="s">
        <v>84</v>
      </c>
      <c r="C41" s="1" t="s">
        <v>85</v>
      </c>
      <c r="D41" s="1"/>
      <c r="E41" s="1">
        <v>1</v>
      </c>
      <c r="F41" s="1"/>
      <c r="G41" s="1">
        <v>1</v>
      </c>
      <c r="H41" s="1"/>
      <c r="I41" s="1">
        <v>1</v>
      </c>
      <c r="J41" s="1">
        <v>2</v>
      </c>
      <c r="K41" s="1"/>
      <c r="L41" s="1">
        <v>1000</v>
      </c>
      <c r="M41" s="1">
        <v>13500</v>
      </c>
      <c r="N41" s="1">
        <v>13500</v>
      </c>
      <c r="O41" s="1">
        <f t="shared" si="10"/>
        <v>5</v>
      </c>
      <c r="P41" s="1">
        <f t="shared" si="11"/>
        <v>1</v>
      </c>
      <c r="Q41" s="1">
        <v>1</v>
      </c>
      <c r="R41" s="1">
        <v>1</v>
      </c>
      <c r="S41" s="1"/>
      <c r="T41" s="1"/>
      <c r="U41" s="3">
        <f t="shared" si="6"/>
        <v>6000000</v>
      </c>
    </row>
    <row r="42" ht="13" customHeight="1" spans="1:21">
      <c r="A42" s="1">
        <v>10011001</v>
      </c>
      <c r="B42" s="1" t="str">
        <f t="shared" ref="B42:B45" si="12">CONCATENATE("special_effect_skill_",A42)</f>
        <v>special_effect_skill_10011001</v>
      </c>
      <c r="C42" s="1" t="s">
        <v>86</v>
      </c>
      <c r="D42" s="1" t="s">
        <v>87</v>
      </c>
      <c r="E42" s="1">
        <v>3</v>
      </c>
      <c r="F42" s="1">
        <v>1</v>
      </c>
      <c r="J42" s="1">
        <v>1</v>
      </c>
      <c r="L42" s="1">
        <v>200</v>
      </c>
      <c r="M42" s="1">
        <f>[2]武器参数!$R$22*20</f>
        <v>560000</v>
      </c>
      <c r="N42" s="1">
        <f>[2]武器参数!$R$22*20</f>
        <v>560000</v>
      </c>
      <c r="O42" s="1">
        <f t="shared" ref="O42:O51" si="13">5</f>
        <v>5</v>
      </c>
      <c r="P42" s="1">
        <f t="shared" si="11"/>
        <v>1</v>
      </c>
      <c r="Q42" s="1">
        <v>1</v>
      </c>
      <c r="R42" s="1">
        <v>5</v>
      </c>
      <c r="S42" s="1">
        <v>7000</v>
      </c>
      <c r="U42" s="3">
        <f t="shared" si="6"/>
        <v>400</v>
      </c>
    </row>
    <row r="43" ht="13" customHeight="1" spans="1:21">
      <c r="A43" s="1">
        <v>10016001</v>
      </c>
      <c r="B43" s="1" t="str">
        <f t="shared" si="12"/>
        <v>special_effect_skill_10016001</v>
      </c>
      <c r="C43" s="1" t="s">
        <v>86</v>
      </c>
      <c r="D43" s="1" t="s">
        <v>88</v>
      </c>
      <c r="E43" s="1">
        <v>3</v>
      </c>
      <c r="F43" s="1">
        <v>1</v>
      </c>
      <c r="J43" s="1">
        <v>1</v>
      </c>
      <c r="L43" s="1">
        <v>200</v>
      </c>
      <c r="M43" s="1">
        <f>[2]武器参数!$R$22*20</f>
        <v>560000</v>
      </c>
      <c r="N43" s="1">
        <f>[2]武器参数!$R$22*20</f>
        <v>560000</v>
      </c>
      <c r="O43" s="1">
        <f t="shared" si="13"/>
        <v>5</v>
      </c>
      <c r="P43" s="1">
        <v>5</v>
      </c>
      <c r="Q43" s="1">
        <v>1</v>
      </c>
      <c r="R43" s="1">
        <v>5</v>
      </c>
      <c r="S43" s="1">
        <v>7000</v>
      </c>
      <c r="U43" s="3">
        <f t="shared" si="6"/>
        <v>400</v>
      </c>
    </row>
    <row r="44" ht="13" customHeight="1" spans="1:21">
      <c r="A44" s="1">
        <v>11011401</v>
      </c>
      <c r="B44" s="1" t="s">
        <v>89</v>
      </c>
      <c r="C44" s="1" t="s">
        <v>90</v>
      </c>
      <c r="D44" s="1" t="s">
        <v>91</v>
      </c>
      <c r="E44" s="1">
        <v>3</v>
      </c>
      <c r="F44" s="1">
        <v>1</v>
      </c>
      <c r="J44" s="1">
        <v>1</v>
      </c>
      <c r="L44" s="1">
        <v>200</v>
      </c>
      <c r="M44" s="1">
        <f>[2]武器参数!$R$22*22.5</f>
        <v>630000</v>
      </c>
      <c r="N44" s="1">
        <f>[2]武器参数!$R$22*22.5</f>
        <v>630000</v>
      </c>
      <c r="O44" s="1">
        <f t="shared" si="13"/>
        <v>5</v>
      </c>
      <c r="P44" s="1">
        <v>5</v>
      </c>
      <c r="Q44" s="1">
        <v>1</v>
      </c>
      <c r="R44" s="1">
        <v>5</v>
      </c>
      <c r="S44" s="1">
        <v>7000</v>
      </c>
      <c r="U44" s="3">
        <f t="shared" si="6"/>
        <v>400</v>
      </c>
    </row>
    <row r="45" ht="13" customHeight="1" spans="1:21">
      <c r="A45" s="1">
        <v>11016401</v>
      </c>
      <c r="B45" s="1" t="s">
        <v>92</v>
      </c>
      <c r="C45" s="1" t="s">
        <v>90</v>
      </c>
      <c r="D45" s="1" t="s">
        <v>93</v>
      </c>
      <c r="E45" s="1">
        <v>3</v>
      </c>
      <c r="F45" s="1">
        <v>1</v>
      </c>
      <c r="J45" s="1">
        <v>1</v>
      </c>
      <c r="L45" s="1">
        <v>200</v>
      </c>
      <c r="M45" s="1">
        <f>[2]武器参数!$R$22*22.5</f>
        <v>630000</v>
      </c>
      <c r="N45" s="1">
        <f>[2]武器参数!$R$22*22.5</f>
        <v>630000</v>
      </c>
      <c r="O45" s="1">
        <f t="shared" si="13"/>
        <v>5</v>
      </c>
      <c r="P45" s="1">
        <v>5</v>
      </c>
      <c r="Q45" s="1">
        <v>1</v>
      </c>
      <c r="R45" s="1">
        <v>5</v>
      </c>
      <c r="S45" s="1">
        <v>7000</v>
      </c>
      <c r="U45" s="3">
        <f t="shared" si="6"/>
        <v>400</v>
      </c>
    </row>
    <row r="46" ht="13" customHeight="1" spans="1:21">
      <c r="A46" s="1">
        <v>12011401</v>
      </c>
      <c r="B46" s="1" t="str">
        <f>CONCATENATE("special_effect_skill_",A46)</f>
        <v>special_effect_skill_12011401</v>
      </c>
      <c r="C46" s="1" t="s">
        <v>94</v>
      </c>
      <c r="D46" s="1" t="s">
        <v>95</v>
      </c>
      <c r="E46" s="1">
        <v>3</v>
      </c>
      <c r="F46" s="1">
        <v>1</v>
      </c>
      <c r="J46" s="1">
        <v>1</v>
      </c>
      <c r="L46" s="1">
        <v>200</v>
      </c>
      <c r="M46" s="1">
        <f>[2]武器参数!$R$22*30</f>
        <v>840000</v>
      </c>
      <c r="N46" s="1">
        <f>[2]武器参数!$R$22*30</f>
        <v>840000</v>
      </c>
      <c r="O46" s="1">
        <f t="shared" si="13"/>
        <v>5</v>
      </c>
      <c r="P46" s="1">
        <v>5</v>
      </c>
      <c r="Q46" s="1">
        <v>1</v>
      </c>
      <c r="R46" s="1">
        <v>5</v>
      </c>
      <c r="S46" s="1">
        <v>7000</v>
      </c>
      <c r="U46" s="3">
        <f t="shared" si="6"/>
        <v>400</v>
      </c>
    </row>
    <row r="47" ht="13" customHeight="1" spans="1:21">
      <c r="A47" s="1">
        <v>12016401</v>
      </c>
      <c r="B47" s="1" t="str">
        <f>CONCATENATE("special_effect_skill_",A47)</f>
        <v>special_effect_skill_12016401</v>
      </c>
      <c r="C47" s="1" t="s">
        <v>94</v>
      </c>
      <c r="D47" s="1" t="s">
        <v>96</v>
      </c>
      <c r="E47" s="1">
        <v>3</v>
      </c>
      <c r="F47" s="1">
        <v>1</v>
      </c>
      <c r="J47" s="1">
        <v>1</v>
      </c>
      <c r="L47" s="1">
        <v>200</v>
      </c>
      <c r="M47" s="1">
        <f>[2]武器参数!$R$22*30</f>
        <v>840000</v>
      </c>
      <c r="N47" s="1">
        <f>[2]武器参数!$R$22*30</f>
        <v>840000</v>
      </c>
      <c r="O47" s="1">
        <f t="shared" si="13"/>
        <v>5</v>
      </c>
      <c r="P47" s="1">
        <v>5</v>
      </c>
      <c r="Q47" s="1">
        <v>1</v>
      </c>
      <c r="R47" s="1">
        <v>5</v>
      </c>
      <c r="S47" s="1">
        <v>7000</v>
      </c>
      <c r="U47" s="3">
        <f t="shared" si="6"/>
        <v>400</v>
      </c>
    </row>
    <row r="48" ht="13" customHeight="1" spans="1:21">
      <c r="A48" s="1">
        <v>13011401</v>
      </c>
      <c r="B48" s="1" t="str">
        <f>CONCATENATE("special_effect_skill_",A48)</f>
        <v>special_effect_skill_13011401</v>
      </c>
      <c r="C48" s="1" t="s">
        <v>97</v>
      </c>
      <c r="D48" s="1" t="s">
        <v>98</v>
      </c>
      <c r="E48" s="1">
        <v>1</v>
      </c>
      <c r="G48" s="1">
        <v>2</v>
      </c>
      <c r="I48" s="1">
        <v>1</v>
      </c>
      <c r="J48" s="1">
        <v>1</v>
      </c>
      <c r="L48" s="1">
        <v>1500</v>
      </c>
      <c r="M48" s="1">
        <f>[2]武器参数!$R$22*18</f>
        <v>504000</v>
      </c>
      <c r="N48" s="1">
        <f>[2]武器参数!$R$22*18</f>
        <v>504000</v>
      </c>
      <c r="O48" s="1">
        <f t="shared" si="13"/>
        <v>5</v>
      </c>
      <c r="P48" s="1">
        <v>5</v>
      </c>
      <c r="Q48" s="1">
        <v>1</v>
      </c>
      <c r="R48" s="1">
        <v>1</v>
      </c>
      <c r="S48" s="1">
        <v>-2000</v>
      </c>
      <c r="U48" s="3">
        <f t="shared" si="6"/>
        <v>3000</v>
      </c>
    </row>
    <row r="49" ht="13" customHeight="1" spans="1:21">
      <c r="A49" s="1">
        <v>13016401</v>
      </c>
      <c r="B49" s="1" t="s">
        <v>99</v>
      </c>
      <c r="C49" s="1" t="s">
        <v>97</v>
      </c>
      <c r="D49" s="1" t="s">
        <v>100</v>
      </c>
      <c r="E49" s="1">
        <v>1</v>
      </c>
      <c r="G49" s="1">
        <v>2</v>
      </c>
      <c r="I49" s="1">
        <v>1</v>
      </c>
      <c r="J49" s="1">
        <v>1</v>
      </c>
      <c r="L49" s="1">
        <v>1500</v>
      </c>
      <c r="M49" s="1">
        <f>[2]武器参数!$R$22*18</f>
        <v>504000</v>
      </c>
      <c r="N49" s="1">
        <f>[2]武器参数!$R$22*18</f>
        <v>504000</v>
      </c>
      <c r="O49" s="1">
        <f t="shared" si="13"/>
        <v>5</v>
      </c>
      <c r="P49" s="1">
        <v>5</v>
      </c>
      <c r="Q49" s="1">
        <v>1</v>
      </c>
      <c r="R49" s="1">
        <v>1</v>
      </c>
      <c r="S49" s="1">
        <v>-2000</v>
      </c>
      <c r="U49" s="3">
        <f t="shared" si="6"/>
        <v>3000</v>
      </c>
    </row>
    <row r="50" ht="13" customHeight="1" spans="1:21">
      <c r="A50" s="1">
        <v>14011401</v>
      </c>
      <c r="B50" s="1" t="str">
        <f>CONCATENATE("special_effect_skill_",A50)</f>
        <v>special_effect_skill_14011401</v>
      </c>
      <c r="C50" s="1" t="s">
        <v>101</v>
      </c>
      <c r="D50" s="1" t="s">
        <v>102</v>
      </c>
      <c r="E50" s="1">
        <v>1</v>
      </c>
      <c r="G50" s="1">
        <v>2</v>
      </c>
      <c r="I50" s="1">
        <v>1</v>
      </c>
      <c r="J50" s="1">
        <v>1</v>
      </c>
      <c r="L50" s="1">
        <v>1500</v>
      </c>
      <c r="M50" s="1">
        <f>[2]武器参数!$R$22*25</f>
        <v>700000</v>
      </c>
      <c r="N50" s="1">
        <f>[2]武器参数!$R$22*25</f>
        <v>700000</v>
      </c>
      <c r="O50" s="1">
        <f t="shared" si="13"/>
        <v>5</v>
      </c>
      <c r="P50" s="1">
        <v>5</v>
      </c>
      <c r="Q50" s="1">
        <v>1</v>
      </c>
      <c r="R50" s="1">
        <v>1</v>
      </c>
      <c r="S50" s="1">
        <v>5000</v>
      </c>
      <c r="U50" s="3">
        <f t="shared" si="6"/>
        <v>3000</v>
      </c>
    </row>
    <row r="51" ht="13" customHeight="1" spans="1:21">
      <c r="A51" s="1">
        <v>14016401</v>
      </c>
      <c r="B51" s="1" t="s">
        <v>103</v>
      </c>
      <c r="C51" s="1" t="s">
        <v>101</v>
      </c>
      <c r="D51" s="1" t="s">
        <v>104</v>
      </c>
      <c r="E51" s="1">
        <v>1</v>
      </c>
      <c r="G51" s="1">
        <v>2</v>
      </c>
      <c r="I51" s="1">
        <v>1</v>
      </c>
      <c r="J51" s="1">
        <v>1</v>
      </c>
      <c r="L51" s="1">
        <v>1500</v>
      </c>
      <c r="M51" s="1">
        <f>[2]武器参数!$R$22*25</f>
        <v>700000</v>
      </c>
      <c r="N51" s="1">
        <f>[2]武器参数!$R$22*25</f>
        <v>700000</v>
      </c>
      <c r="O51" s="1">
        <f t="shared" si="13"/>
        <v>5</v>
      </c>
      <c r="P51" s="1">
        <v>5</v>
      </c>
      <c r="Q51" s="1">
        <v>1</v>
      </c>
      <c r="R51" s="1">
        <v>1</v>
      </c>
      <c r="S51" s="1">
        <v>5000</v>
      </c>
      <c r="U51" s="3">
        <f t="shared" si="6"/>
        <v>3000</v>
      </c>
    </row>
    <row r="52" ht="13" customHeight="1" spans="1:21">
      <c r="A52" s="1">
        <v>10021001</v>
      </c>
      <c r="B52" s="1" t="str">
        <f>CONCATENATE("special_effect_skill_",A52)</f>
        <v>special_effect_skill_10021001</v>
      </c>
      <c r="C52" s="1" t="s">
        <v>105</v>
      </c>
      <c r="D52" s="1" t="s">
        <v>106</v>
      </c>
      <c r="E52" s="1">
        <v>1</v>
      </c>
      <c r="G52" s="1">
        <v>2</v>
      </c>
      <c r="H52" s="1">
        <v>1</v>
      </c>
      <c r="I52" s="1">
        <v>1</v>
      </c>
      <c r="J52" s="1">
        <v>1</v>
      </c>
      <c r="L52" s="1">
        <v>1500</v>
      </c>
      <c r="M52" s="1">
        <f>[2]武器参数!$G$59*18</f>
        <v>144000</v>
      </c>
      <c r="N52" s="1">
        <v>300000</v>
      </c>
      <c r="O52" s="1">
        <f t="shared" ref="O52:O64" si="14">5</f>
        <v>5</v>
      </c>
      <c r="P52" s="1">
        <v>5</v>
      </c>
      <c r="Q52" s="1">
        <v>1</v>
      </c>
      <c r="R52" s="1">
        <v>5</v>
      </c>
      <c r="S52" s="1">
        <v>5000</v>
      </c>
      <c r="U52" s="3">
        <f t="shared" si="6"/>
        <v>3000</v>
      </c>
    </row>
    <row r="53" ht="13" customHeight="1" spans="1:21">
      <c r="A53" s="1">
        <v>10021002</v>
      </c>
      <c r="B53" s="1" t="str">
        <f t="shared" ref="B53:B63" si="15">CONCATENATE("special_effect_skill_",A53)</f>
        <v>special_effect_skill_10021002</v>
      </c>
      <c r="C53" s="1" t="s">
        <v>105</v>
      </c>
      <c r="D53" s="1" t="s">
        <v>107</v>
      </c>
      <c r="E53" s="1">
        <v>1</v>
      </c>
      <c r="G53" s="1">
        <v>2</v>
      </c>
      <c r="H53" s="1">
        <v>1</v>
      </c>
      <c r="I53" s="1">
        <v>1</v>
      </c>
      <c r="J53" s="1">
        <v>3</v>
      </c>
      <c r="K53" s="1" t="s">
        <v>108</v>
      </c>
      <c r="L53" s="1">
        <v>2200</v>
      </c>
      <c r="M53" s="1">
        <f>[2]武器参数!$G$59*70</f>
        <v>560000</v>
      </c>
      <c r="N53" s="1">
        <v>2000000</v>
      </c>
      <c r="O53" s="1">
        <f t="shared" si="14"/>
        <v>5</v>
      </c>
      <c r="P53" s="1">
        <v>5</v>
      </c>
      <c r="Q53" s="1">
        <v>1</v>
      </c>
      <c r="R53" s="1">
        <v>5</v>
      </c>
      <c r="S53" s="1">
        <v>25000</v>
      </c>
      <c r="U53" s="3">
        <v>2400</v>
      </c>
    </row>
    <row r="54" ht="13" customHeight="1" spans="1:21">
      <c r="A54" s="1">
        <v>10021003</v>
      </c>
      <c r="B54" s="1" t="str">
        <f t="shared" si="15"/>
        <v>special_effect_skill_10021003</v>
      </c>
      <c r="C54" s="1" t="s">
        <v>105</v>
      </c>
      <c r="D54" s="1" t="s">
        <v>109</v>
      </c>
      <c r="E54" s="1">
        <v>3</v>
      </c>
      <c r="F54" s="1">
        <v>1</v>
      </c>
      <c r="J54" s="1">
        <v>1</v>
      </c>
      <c r="L54" s="1">
        <v>400</v>
      </c>
      <c r="M54" s="1">
        <f>[2]武器参数!$G$59*36</f>
        <v>288000</v>
      </c>
      <c r="N54" s="1">
        <v>300000</v>
      </c>
      <c r="O54" s="1">
        <f t="shared" si="14"/>
        <v>5</v>
      </c>
      <c r="P54" s="1">
        <v>5</v>
      </c>
      <c r="Q54" s="1">
        <v>1</v>
      </c>
      <c r="U54" s="3">
        <v>1000</v>
      </c>
    </row>
    <row r="55" customFormat="1" ht="13" customHeight="1" spans="1:21">
      <c r="A55" s="1">
        <v>10026001</v>
      </c>
      <c r="B55" s="1" t="str">
        <f t="shared" si="15"/>
        <v>special_effect_skill_10026001</v>
      </c>
      <c r="C55" s="1" t="s">
        <v>105</v>
      </c>
      <c r="D55" s="1" t="s">
        <v>110</v>
      </c>
      <c r="E55" s="1">
        <v>1</v>
      </c>
      <c r="F55" s="1"/>
      <c r="G55" s="1">
        <v>2</v>
      </c>
      <c r="H55" s="1">
        <v>1</v>
      </c>
      <c r="I55" s="1">
        <v>1</v>
      </c>
      <c r="J55" s="1">
        <v>1</v>
      </c>
      <c r="K55" s="1"/>
      <c r="L55" s="1">
        <v>1500</v>
      </c>
      <c r="M55" s="1">
        <f>[2]武器参数!$G$59*18</f>
        <v>144000</v>
      </c>
      <c r="N55" s="1">
        <v>150000</v>
      </c>
      <c r="O55" s="1">
        <f t="shared" si="14"/>
        <v>5</v>
      </c>
      <c r="P55" s="1">
        <v>5</v>
      </c>
      <c r="Q55" s="1">
        <v>1</v>
      </c>
      <c r="R55" s="1">
        <v>5</v>
      </c>
      <c r="S55" s="1">
        <v>5000</v>
      </c>
      <c r="T55" s="1"/>
      <c r="U55" s="3">
        <f>IF(J55=1,L55*2,6000000)</f>
        <v>3000</v>
      </c>
    </row>
    <row r="56" customFormat="1" ht="13" customHeight="1" spans="1:21">
      <c r="A56" s="1">
        <v>10026002</v>
      </c>
      <c r="B56" s="1" t="str">
        <f t="shared" si="15"/>
        <v>special_effect_skill_10026002</v>
      </c>
      <c r="C56" s="1" t="s">
        <v>105</v>
      </c>
      <c r="D56" s="1" t="s">
        <v>111</v>
      </c>
      <c r="E56" s="1">
        <v>1</v>
      </c>
      <c r="F56" s="1"/>
      <c r="G56" s="1">
        <v>2</v>
      </c>
      <c r="H56" s="1">
        <v>1</v>
      </c>
      <c r="I56" s="1">
        <v>1</v>
      </c>
      <c r="J56" s="1">
        <v>2</v>
      </c>
      <c r="K56" s="1"/>
      <c r="L56" s="1">
        <v>300</v>
      </c>
      <c r="M56" s="1">
        <f>[2]武器参数!$G$59*18</f>
        <v>144000</v>
      </c>
      <c r="N56" s="1">
        <v>600000</v>
      </c>
      <c r="O56" s="1">
        <f t="shared" si="14"/>
        <v>5</v>
      </c>
      <c r="P56" s="1">
        <v>5</v>
      </c>
      <c r="Q56" s="1">
        <v>1</v>
      </c>
      <c r="R56" s="1">
        <v>5</v>
      </c>
      <c r="S56" s="1">
        <v>30000</v>
      </c>
      <c r="T56" s="1"/>
      <c r="U56" s="3">
        <v>1200</v>
      </c>
    </row>
    <row r="57" customFormat="1" ht="13" customHeight="1" spans="1:21">
      <c r="A57" s="1">
        <v>10026003</v>
      </c>
      <c r="B57" s="1" t="str">
        <f t="shared" si="15"/>
        <v>special_effect_skill_10026003</v>
      </c>
      <c r="C57" s="1" t="s">
        <v>105</v>
      </c>
      <c r="D57" s="1" t="s">
        <v>112</v>
      </c>
      <c r="E57" s="1">
        <v>3</v>
      </c>
      <c r="F57" s="1">
        <v>1</v>
      </c>
      <c r="G57" s="1"/>
      <c r="H57" s="1"/>
      <c r="I57" s="1"/>
      <c r="J57" s="1">
        <v>1</v>
      </c>
      <c r="K57" s="1"/>
      <c r="L57" s="1">
        <v>400</v>
      </c>
      <c r="M57" s="1">
        <f>[2]武器参数!$G$59*36</f>
        <v>288000</v>
      </c>
      <c r="N57" s="1">
        <v>300000</v>
      </c>
      <c r="O57" s="1">
        <f t="shared" si="14"/>
        <v>5</v>
      </c>
      <c r="P57" s="1">
        <v>5</v>
      </c>
      <c r="Q57" s="1">
        <v>1</v>
      </c>
      <c r="R57" s="1"/>
      <c r="S57" s="1"/>
      <c r="T57" s="1"/>
      <c r="U57" s="3">
        <v>1000</v>
      </c>
    </row>
    <row r="58" customFormat="1" ht="13" customHeight="1" spans="1:21">
      <c r="A58" s="1">
        <v>12021401</v>
      </c>
      <c r="B58" s="1" t="str">
        <f t="shared" si="15"/>
        <v>special_effect_skill_12021401</v>
      </c>
      <c r="C58" s="1" t="s">
        <v>113</v>
      </c>
      <c r="D58" s="1" t="s">
        <v>114</v>
      </c>
      <c r="E58" s="1">
        <v>1</v>
      </c>
      <c r="F58" s="1"/>
      <c r="G58" s="1">
        <v>2</v>
      </c>
      <c r="H58" s="1">
        <v>1</v>
      </c>
      <c r="I58" s="1">
        <v>1</v>
      </c>
      <c r="J58" s="1">
        <v>1</v>
      </c>
      <c r="K58" s="1"/>
      <c r="L58" s="1">
        <v>1500</v>
      </c>
      <c r="M58" s="1">
        <f>[2]武器参数!$G$59*18</f>
        <v>144000</v>
      </c>
      <c r="N58" s="1">
        <v>150000</v>
      </c>
      <c r="O58" s="1">
        <f t="shared" si="14"/>
        <v>5</v>
      </c>
      <c r="P58" s="1">
        <v>5</v>
      </c>
      <c r="Q58" s="1">
        <v>1</v>
      </c>
      <c r="R58" s="1">
        <v>5</v>
      </c>
      <c r="S58" s="1">
        <v>5000</v>
      </c>
      <c r="T58" s="1"/>
      <c r="U58" s="3">
        <f>IF(J58=1,L58*2,6000000)</f>
        <v>3000</v>
      </c>
    </row>
    <row r="59" customFormat="1" ht="13" customHeight="1" spans="1:21">
      <c r="A59" s="1">
        <v>12021402</v>
      </c>
      <c r="B59" s="1" t="str">
        <f t="shared" si="15"/>
        <v>special_effect_skill_12021402</v>
      </c>
      <c r="C59" s="1" t="s">
        <v>113</v>
      </c>
      <c r="D59" s="1" t="s">
        <v>115</v>
      </c>
      <c r="E59" s="1">
        <v>1</v>
      </c>
      <c r="F59" s="1"/>
      <c r="G59" s="1">
        <v>2</v>
      </c>
      <c r="H59" s="1">
        <v>1</v>
      </c>
      <c r="I59" s="1">
        <v>1</v>
      </c>
      <c r="J59" s="1">
        <v>2</v>
      </c>
      <c r="K59" s="1"/>
      <c r="L59" s="1">
        <v>300</v>
      </c>
      <c r="M59" s="1">
        <f>[2]武器参数!$G$59*18</f>
        <v>144000</v>
      </c>
      <c r="N59" s="1">
        <v>150000</v>
      </c>
      <c r="O59" s="1">
        <f t="shared" si="14"/>
        <v>5</v>
      </c>
      <c r="P59" s="1">
        <v>5</v>
      </c>
      <c r="Q59" s="1">
        <v>1</v>
      </c>
      <c r="R59" s="1">
        <v>5</v>
      </c>
      <c r="S59" s="1">
        <v>5000</v>
      </c>
      <c r="T59" s="1"/>
      <c r="U59" s="3">
        <v>1200</v>
      </c>
    </row>
    <row r="60" customFormat="1" ht="13" customHeight="1" spans="1:21">
      <c r="A60" s="1">
        <v>12021403</v>
      </c>
      <c r="B60" s="1" t="str">
        <f t="shared" si="15"/>
        <v>special_effect_skill_12021403</v>
      </c>
      <c r="C60" s="1" t="s">
        <v>113</v>
      </c>
      <c r="D60" s="1" t="s">
        <v>116</v>
      </c>
      <c r="E60" s="1">
        <v>3</v>
      </c>
      <c r="F60" s="1">
        <v>1</v>
      </c>
      <c r="G60" s="1"/>
      <c r="H60" s="1"/>
      <c r="I60" s="1"/>
      <c r="J60" s="1">
        <v>1</v>
      </c>
      <c r="K60" s="1"/>
      <c r="L60" s="1">
        <v>300</v>
      </c>
      <c r="M60" s="1">
        <f>[2]武器参数!$G$59*36</f>
        <v>288000</v>
      </c>
      <c r="N60" s="1">
        <v>300000</v>
      </c>
      <c r="O60" s="1">
        <f t="shared" si="14"/>
        <v>5</v>
      </c>
      <c r="P60" s="1">
        <v>5</v>
      </c>
      <c r="Q60" s="1">
        <v>1</v>
      </c>
      <c r="R60" s="1"/>
      <c r="S60" s="1"/>
      <c r="T60" s="1"/>
      <c r="U60" s="3">
        <v>1000</v>
      </c>
    </row>
    <row r="61" customFormat="1" ht="13" customHeight="1" spans="1:21">
      <c r="A61" s="1">
        <v>12026401</v>
      </c>
      <c r="B61" s="1" t="s">
        <v>117</v>
      </c>
      <c r="C61" s="1" t="s">
        <v>113</v>
      </c>
      <c r="D61" s="1" t="s">
        <v>114</v>
      </c>
      <c r="E61" s="1">
        <v>1</v>
      </c>
      <c r="F61" s="1"/>
      <c r="G61" s="1">
        <v>2</v>
      </c>
      <c r="H61" s="1">
        <v>1</v>
      </c>
      <c r="I61" s="1">
        <v>1</v>
      </c>
      <c r="J61" s="1">
        <v>1</v>
      </c>
      <c r="K61" s="1"/>
      <c r="L61" s="1">
        <v>1500</v>
      </c>
      <c r="M61" s="1">
        <f>[2]武器参数!$G$59*18</f>
        <v>144000</v>
      </c>
      <c r="N61" s="1">
        <v>150000</v>
      </c>
      <c r="O61" s="1">
        <f t="shared" si="14"/>
        <v>5</v>
      </c>
      <c r="P61" s="1">
        <v>5</v>
      </c>
      <c r="Q61" s="1">
        <v>1</v>
      </c>
      <c r="R61" s="1">
        <v>5</v>
      </c>
      <c r="S61" s="1">
        <v>5000</v>
      </c>
      <c r="T61" s="1"/>
      <c r="U61" s="3">
        <f>IF(J61=1,L61*2,6000000)</f>
        <v>3000</v>
      </c>
    </row>
    <row r="62" customFormat="1" ht="13" customHeight="1" spans="1:21">
      <c r="A62" s="1">
        <v>12026402</v>
      </c>
      <c r="B62" s="1" t="s">
        <v>118</v>
      </c>
      <c r="C62" s="1" t="s">
        <v>113</v>
      </c>
      <c r="D62" s="1" t="s">
        <v>115</v>
      </c>
      <c r="E62" s="1">
        <v>1</v>
      </c>
      <c r="F62" s="1"/>
      <c r="G62" s="1">
        <v>2</v>
      </c>
      <c r="H62" s="1">
        <v>1</v>
      </c>
      <c r="I62" s="1">
        <v>1</v>
      </c>
      <c r="J62" s="1">
        <v>2</v>
      </c>
      <c r="K62" s="1"/>
      <c r="L62" s="1">
        <v>500</v>
      </c>
      <c r="M62" s="1">
        <f>[2]武器参数!$G$59*18</f>
        <v>144000</v>
      </c>
      <c r="N62" s="1">
        <v>600000</v>
      </c>
      <c r="O62" s="1">
        <f t="shared" si="14"/>
        <v>5</v>
      </c>
      <c r="P62" s="1">
        <v>5</v>
      </c>
      <c r="Q62" s="1">
        <v>1</v>
      </c>
      <c r="R62" s="1">
        <v>5</v>
      </c>
      <c r="S62" s="1">
        <v>27000</v>
      </c>
      <c r="T62" s="1"/>
      <c r="U62" s="3">
        <v>2100</v>
      </c>
    </row>
    <row r="63" customFormat="1" ht="13" customHeight="1" spans="1:21">
      <c r="A63" s="1">
        <v>12026403</v>
      </c>
      <c r="B63" s="1" t="s">
        <v>119</v>
      </c>
      <c r="C63" s="1" t="s">
        <v>113</v>
      </c>
      <c r="D63" s="1" t="s">
        <v>116</v>
      </c>
      <c r="E63" s="1">
        <v>3</v>
      </c>
      <c r="F63" s="1">
        <v>1</v>
      </c>
      <c r="G63" s="1"/>
      <c r="H63" s="1"/>
      <c r="I63" s="1"/>
      <c r="J63" s="1">
        <v>1</v>
      </c>
      <c r="K63" s="1"/>
      <c r="L63" s="1">
        <v>300</v>
      </c>
      <c r="M63" s="1">
        <f>[2]武器参数!$G$59*36</f>
        <v>288000</v>
      </c>
      <c r="N63" s="1">
        <v>300000</v>
      </c>
      <c r="O63" s="1">
        <f t="shared" si="14"/>
        <v>5</v>
      </c>
      <c r="P63" s="1">
        <v>5</v>
      </c>
      <c r="Q63" s="1">
        <v>1</v>
      </c>
      <c r="R63" s="1"/>
      <c r="S63" s="1"/>
      <c r="T63" s="1"/>
      <c r="U63" s="3">
        <v>1000</v>
      </c>
    </row>
    <row r="64" ht="13" customHeight="1" spans="1:21">
      <c r="A64" s="1">
        <v>13021401</v>
      </c>
      <c r="B64" s="1" t="str">
        <f>CONCATENATE("special_effect_skill_",A64)</f>
        <v>special_effect_skill_13021401</v>
      </c>
      <c r="C64" s="1" t="s">
        <v>120</v>
      </c>
      <c r="D64" s="1" t="s">
        <v>121</v>
      </c>
      <c r="E64" s="1">
        <v>1</v>
      </c>
      <c r="F64" s="1">
        <v>0</v>
      </c>
      <c r="G64" s="1">
        <v>2</v>
      </c>
      <c r="H64" s="1">
        <v>1</v>
      </c>
      <c r="I64" s="1">
        <v>1</v>
      </c>
      <c r="J64" s="1">
        <v>1</v>
      </c>
      <c r="L64" s="1">
        <v>800</v>
      </c>
      <c r="M64" s="1">
        <f>[2]武器参数!$G$59*72</f>
        <v>576000</v>
      </c>
      <c r="N64" s="1">
        <v>600000</v>
      </c>
      <c r="O64" s="1">
        <f t="shared" si="14"/>
        <v>5</v>
      </c>
      <c r="P64" s="1">
        <v>5</v>
      </c>
      <c r="Q64" s="1">
        <v>1</v>
      </c>
      <c r="R64" s="1">
        <v>5</v>
      </c>
      <c r="S64" s="1">
        <v>30000</v>
      </c>
      <c r="U64" s="3">
        <f>IF(J64=1,L64*2,6000000)</f>
        <v>1600</v>
      </c>
    </row>
    <row r="65" ht="13" customHeight="1" spans="1:21">
      <c r="A65" s="1">
        <v>10031001</v>
      </c>
      <c r="B65" s="1" t="str">
        <f t="shared" ref="B65:B70" si="16">CONCATENATE("special_effect_skill_",A65)</f>
        <v>special_effect_skill_10031001</v>
      </c>
      <c r="C65" s="1" t="s">
        <v>122</v>
      </c>
      <c r="D65" s="1" t="s">
        <v>123</v>
      </c>
      <c r="E65" s="1">
        <v>1</v>
      </c>
      <c r="G65" s="1">
        <v>2</v>
      </c>
      <c r="I65" s="1">
        <v>1</v>
      </c>
      <c r="J65" s="1">
        <v>1</v>
      </c>
      <c r="L65" s="1">
        <v>600</v>
      </c>
      <c r="M65" s="1">
        <f>[2]武器参数!$E$83*20</f>
        <v>360000</v>
      </c>
      <c r="N65" s="1">
        <f>[2]武器参数!$E$83*20</f>
        <v>360000</v>
      </c>
      <c r="O65" s="1">
        <v>3</v>
      </c>
      <c r="P65" s="1">
        <v>5</v>
      </c>
      <c r="Q65" s="1">
        <v>1</v>
      </c>
      <c r="U65" s="3">
        <v>2000</v>
      </c>
    </row>
    <row r="66" ht="13" customHeight="1" spans="1:21">
      <c r="A66" s="1">
        <v>10032001</v>
      </c>
      <c r="B66" s="1" t="str">
        <f t="shared" si="16"/>
        <v>special_effect_skill_10032001</v>
      </c>
      <c r="C66" s="1" t="s">
        <v>122</v>
      </c>
      <c r="D66" s="1" t="s">
        <v>124</v>
      </c>
      <c r="E66" s="1">
        <v>1</v>
      </c>
      <c r="G66" s="1">
        <v>2</v>
      </c>
      <c r="I66" s="1">
        <v>1</v>
      </c>
      <c r="J66" s="1">
        <v>2</v>
      </c>
      <c r="L66" s="1">
        <v>800</v>
      </c>
      <c r="M66" s="1">
        <f>[2]武器参数!$E$83*20</f>
        <v>360000</v>
      </c>
      <c r="N66" s="1">
        <f>[2]武器参数!$E$83*20</f>
        <v>360000</v>
      </c>
      <c r="O66" s="1">
        <v>3</v>
      </c>
      <c r="P66" s="1">
        <v>5</v>
      </c>
      <c r="Q66" s="1">
        <v>1</v>
      </c>
      <c r="U66" s="3">
        <f t="shared" ref="U66:U70" si="17">IF(J66=1,L66*2,6000000)</f>
        <v>6000000</v>
      </c>
    </row>
    <row r="67" ht="13" customHeight="1" spans="1:21">
      <c r="A67" s="1">
        <v>10036001</v>
      </c>
      <c r="B67" s="1" t="str">
        <f t="shared" si="16"/>
        <v>special_effect_skill_10036001</v>
      </c>
      <c r="C67" s="1" t="s">
        <v>122</v>
      </c>
      <c r="D67" s="1" t="s">
        <v>125</v>
      </c>
      <c r="E67" s="1">
        <v>1</v>
      </c>
      <c r="G67" s="1">
        <v>2</v>
      </c>
      <c r="I67" s="1">
        <v>1</v>
      </c>
      <c r="J67" s="1">
        <v>2</v>
      </c>
      <c r="L67" s="1">
        <v>800</v>
      </c>
      <c r="M67" s="1">
        <f>[2]武器参数!$E$83*20</f>
        <v>360000</v>
      </c>
      <c r="N67" s="1">
        <f>[2]武器参数!$E$83*20</f>
        <v>360000</v>
      </c>
      <c r="O67" s="1">
        <v>3</v>
      </c>
      <c r="P67" s="1">
        <v>5</v>
      </c>
      <c r="Q67" s="1">
        <v>1</v>
      </c>
      <c r="U67" s="3">
        <f t="shared" si="17"/>
        <v>6000000</v>
      </c>
    </row>
    <row r="68" ht="13" customHeight="1" spans="1:21">
      <c r="A68" s="1">
        <v>11031401</v>
      </c>
      <c r="B68" s="1" t="str">
        <f t="shared" si="16"/>
        <v>special_effect_skill_11031401</v>
      </c>
      <c r="C68" s="1" t="s">
        <v>126</v>
      </c>
      <c r="D68" s="1" t="s">
        <v>127</v>
      </c>
      <c r="E68" s="1">
        <v>3</v>
      </c>
      <c r="J68" s="1">
        <v>1</v>
      </c>
      <c r="L68" s="1">
        <v>600</v>
      </c>
      <c r="M68" s="1">
        <f>[2]武器参数!$E$83*13</f>
        <v>234000</v>
      </c>
      <c r="N68" s="1">
        <f>[2]武器参数!$E$83*13</f>
        <v>234000</v>
      </c>
      <c r="O68" s="1">
        <f>5</f>
        <v>5</v>
      </c>
      <c r="P68" s="1">
        <v>5</v>
      </c>
      <c r="Q68" s="1">
        <v>1</v>
      </c>
      <c r="U68" s="3">
        <f t="shared" si="17"/>
        <v>1200</v>
      </c>
    </row>
    <row r="69" customFormat="1" ht="13" customHeight="1" spans="1:21">
      <c r="A69" s="1">
        <v>12031401</v>
      </c>
      <c r="B69" s="1" t="str">
        <f t="shared" si="16"/>
        <v>special_effect_skill_12031401</v>
      </c>
      <c r="C69" s="1" t="s">
        <v>128</v>
      </c>
      <c r="D69" s="1" t="s">
        <v>129</v>
      </c>
      <c r="E69" s="1">
        <v>1</v>
      </c>
      <c r="F69" s="1"/>
      <c r="G69" s="1">
        <v>2</v>
      </c>
      <c r="H69" s="1"/>
      <c r="I69" s="1">
        <v>1</v>
      </c>
      <c r="J69" s="1">
        <v>1</v>
      </c>
      <c r="K69" s="1"/>
      <c r="L69" s="1">
        <v>2400</v>
      </c>
      <c r="M69" s="1">
        <f>[2]武器参数!$E$83*23</f>
        <v>414000</v>
      </c>
      <c r="N69" s="1">
        <f>[2]武器参数!$E$83*23</f>
        <v>414000</v>
      </c>
      <c r="O69" s="1">
        <v>3</v>
      </c>
      <c r="P69" s="1">
        <v>5</v>
      </c>
      <c r="Q69" s="1">
        <v>1</v>
      </c>
      <c r="R69" s="1"/>
      <c r="S69" s="1"/>
      <c r="T69" s="1"/>
      <c r="U69" s="3">
        <f t="shared" si="17"/>
        <v>4800</v>
      </c>
    </row>
    <row r="70" customFormat="1" ht="12" customHeight="1" spans="1:21">
      <c r="A70" s="1">
        <v>12034401</v>
      </c>
      <c r="B70" s="1" t="s">
        <v>130</v>
      </c>
      <c r="C70" s="1" t="s">
        <v>128</v>
      </c>
      <c r="D70" s="1" t="s">
        <v>129</v>
      </c>
      <c r="E70" s="1">
        <v>1</v>
      </c>
      <c r="F70" s="1"/>
      <c r="G70" s="1">
        <v>2</v>
      </c>
      <c r="H70" s="1"/>
      <c r="I70" s="1">
        <v>1</v>
      </c>
      <c r="J70" s="1">
        <v>1</v>
      </c>
      <c r="K70" s="1"/>
      <c r="L70" s="1">
        <v>800</v>
      </c>
      <c r="M70" s="1">
        <f>[2]武器参数!$E$83*23</f>
        <v>414000</v>
      </c>
      <c r="N70" s="1">
        <f>[2]武器参数!$E$83*23</f>
        <v>414000</v>
      </c>
      <c r="O70" s="1">
        <v>3</v>
      </c>
      <c r="P70" s="1">
        <v>5</v>
      </c>
      <c r="Q70" s="1">
        <v>1</v>
      </c>
      <c r="R70" s="1"/>
      <c r="S70" s="1"/>
      <c r="T70" s="1"/>
      <c r="U70" s="3">
        <f t="shared" si="17"/>
        <v>1600</v>
      </c>
    </row>
    <row r="71" ht="13" customHeight="1" spans="1:21">
      <c r="A71" s="1">
        <v>13031401</v>
      </c>
      <c r="B71" s="1" t="str">
        <f>CONCATENATE("special_effect_skill_",A71)</f>
        <v>special_effect_skill_13031401</v>
      </c>
      <c r="C71" s="1" t="s">
        <v>131</v>
      </c>
      <c r="D71" s="1" t="s">
        <v>132</v>
      </c>
      <c r="E71" s="1">
        <v>1</v>
      </c>
      <c r="G71" s="1">
        <v>2</v>
      </c>
      <c r="I71" s="1">
        <v>1</v>
      </c>
      <c r="J71" s="1">
        <v>1</v>
      </c>
      <c r="L71" s="1">
        <v>2400</v>
      </c>
      <c r="M71" s="1">
        <f>[2]武器参数!$E$83*42</f>
        <v>756000</v>
      </c>
      <c r="N71" s="1">
        <f>[2]武器参数!$E$83*42</f>
        <v>756000</v>
      </c>
      <c r="O71" s="1">
        <f t="shared" ref="O71:O80" si="18">5</f>
        <v>5</v>
      </c>
      <c r="P71" s="1">
        <v>5</v>
      </c>
      <c r="Q71" s="1">
        <v>1</v>
      </c>
      <c r="U71" s="3">
        <v>2400</v>
      </c>
    </row>
    <row r="72" customFormat="1" ht="13" customHeight="1" spans="1:21">
      <c r="A72" s="1">
        <v>13031402</v>
      </c>
      <c r="B72" s="1" t="str">
        <f>CONCATENATE("special_effect_skill_",A72)</f>
        <v>special_effect_skill_13031402</v>
      </c>
      <c r="C72" s="1" t="s">
        <v>131</v>
      </c>
      <c r="D72" s="1" t="s">
        <v>133</v>
      </c>
      <c r="E72" s="1">
        <v>1</v>
      </c>
      <c r="F72" s="1"/>
      <c r="G72" s="1">
        <v>2</v>
      </c>
      <c r="H72" s="1"/>
      <c r="I72" s="1">
        <v>1</v>
      </c>
      <c r="J72" s="1">
        <v>1</v>
      </c>
      <c r="K72" s="1"/>
      <c r="L72" s="1">
        <v>600</v>
      </c>
      <c r="M72" s="1">
        <f>[2]武器参数!$E$83*42</f>
        <v>756000</v>
      </c>
      <c r="N72" s="1">
        <f>[2]武器参数!$E$83*42</f>
        <v>756000</v>
      </c>
      <c r="O72" s="1">
        <f t="shared" si="18"/>
        <v>5</v>
      </c>
      <c r="P72" s="1">
        <v>5</v>
      </c>
      <c r="Q72" s="1">
        <v>1</v>
      </c>
      <c r="R72" s="1"/>
      <c r="S72" s="1"/>
      <c r="T72" s="1"/>
      <c r="U72" s="3">
        <f>IF(J72=1,L72*2,6000000)</f>
        <v>1200</v>
      </c>
    </row>
    <row r="73" customFormat="1" ht="13" customHeight="1" spans="1:21">
      <c r="A73" s="1">
        <v>13031403</v>
      </c>
      <c r="B73" s="1" t="str">
        <f>CONCATENATE("special_effect_skill_",A73)</f>
        <v>special_effect_skill_13031403</v>
      </c>
      <c r="C73" s="1" t="s">
        <v>131</v>
      </c>
      <c r="D73" s="1" t="s">
        <v>134</v>
      </c>
      <c r="E73" s="1">
        <v>1</v>
      </c>
      <c r="F73" s="1"/>
      <c r="G73" s="1">
        <v>2</v>
      </c>
      <c r="H73" s="1"/>
      <c r="I73" s="1">
        <v>1</v>
      </c>
      <c r="J73" s="1">
        <v>2</v>
      </c>
      <c r="K73" s="1"/>
      <c r="L73" s="1">
        <v>1000</v>
      </c>
      <c r="M73" s="1">
        <f>[2]武器参数!$E$83*42</f>
        <v>756000</v>
      </c>
      <c r="N73" s="1">
        <f>[2]武器参数!$E$83*42</f>
        <v>756000</v>
      </c>
      <c r="O73" s="1">
        <f t="shared" si="18"/>
        <v>5</v>
      </c>
      <c r="P73" s="1">
        <v>5</v>
      </c>
      <c r="Q73" s="1">
        <v>1</v>
      </c>
      <c r="R73" s="1"/>
      <c r="S73" s="1"/>
      <c r="T73" s="1"/>
      <c r="U73" s="3">
        <v>2000</v>
      </c>
    </row>
    <row r="74" customFormat="1" ht="13" customHeight="1" spans="1:21">
      <c r="A74" s="1">
        <v>13034401</v>
      </c>
      <c r="B74" s="1" t="s">
        <v>135</v>
      </c>
      <c r="C74" s="1" t="s">
        <v>131</v>
      </c>
      <c r="D74" s="1" t="s">
        <v>136</v>
      </c>
      <c r="E74" s="1">
        <v>1</v>
      </c>
      <c r="F74" s="1"/>
      <c r="G74" s="1">
        <v>2</v>
      </c>
      <c r="H74" s="1"/>
      <c r="I74" s="1">
        <v>1</v>
      </c>
      <c r="J74" s="1">
        <v>1</v>
      </c>
      <c r="K74" s="1"/>
      <c r="L74" s="1">
        <v>3600</v>
      </c>
      <c r="M74" s="1">
        <f>[2]武器参数!$E$83*42</f>
        <v>756000</v>
      </c>
      <c r="N74" s="1">
        <f>[2]武器参数!$E$83*42</f>
        <v>756000</v>
      </c>
      <c r="O74" s="1">
        <f t="shared" si="18"/>
        <v>5</v>
      </c>
      <c r="P74" s="1">
        <v>5</v>
      </c>
      <c r="Q74" s="1">
        <v>1</v>
      </c>
      <c r="R74" s="1"/>
      <c r="S74" s="1"/>
      <c r="T74" s="1"/>
      <c r="U74" s="3">
        <v>4800</v>
      </c>
    </row>
    <row r="75" customFormat="1" ht="13" customHeight="1" spans="1:21">
      <c r="A75" s="1">
        <v>13034403</v>
      </c>
      <c r="B75" s="1" t="s">
        <v>137</v>
      </c>
      <c r="C75" s="1" t="s">
        <v>131</v>
      </c>
      <c r="D75" s="1" t="s">
        <v>136</v>
      </c>
      <c r="E75" s="1">
        <v>1</v>
      </c>
      <c r="F75" s="1"/>
      <c r="G75" s="1">
        <v>2</v>
      </c>
      <c r="H75" s="1"/>
      <c r="I75" s="1">
        <v>1</v>
      </c>
      <c r="J75" s="1">
        <v>2</v>
      </c>
      <c r="K75" s="1"/>
      <c r="L75" s="1">
        <v>1000</v>
      </c>
      <c r="M75" s="1">
        <f>[2]武器参数!$E$83*42</f>
        <v>756000</v>
      </c>
      <c r="N75" s="1">
        <f>[2]武器参数!$E$83*42</f>
        <v>756000</v>
      </c>
      <c r="O75" s="1">
        <f t="shared" si="18"/>
        <v>5</v>
      </c>
      <c r="P75" s="1">
        <v>5</v>
      </c>
      <c r="Q75" s="1">
        <v>1</v>
      </c>
      <c r="R75" s="1"/>
      <c r="S75" s="1"/>
      <c r="T75" s="1"/>
      <c r="U75" s="3">
        <v>3200</v>
      </c>
    </row>
    <row r="76" customFormat="1" ht="13" customHeight="1" spans="1:21">
      <c r="A76" s="1">
        <v>14031404</v>
      </c>
      <c r="B76" s="1" t="str">
        <f>CONCATENATE("special_effect_skill_",A76)</f>
        <v>special_effect_skill_14031404</v>
      </c>
      <c r="C76" s="1" t="s">
        <v>138</v>
      </c>
      <c r="D76" s="1" t="s">
        <v>139</v>
      </c>
      <c r="E76" s="1">
        <v>1</v>
      </c>
      <c r="F76" s="1"/>
      <c r="G76" s="1">
        <v>1</v>
      </c>
      <c r="H76" s="1"/>
      <c r="I76" s="1">
        <v>1</v>
      </c>
      <c r="J76" s="1">
        <v>1</v>
      </c>
      <c r="K76" s="1"/>
      <c r="L76" s="1">
        <v>500</v>
      </c>
      <c r="M76" s="1">
        <v>40000</v>
      </c>
      <c r="N76" s="1">
        <v>4000</v>
      </c>
      <c r="O76" s="1">
        <f t="shared" si="18"/>
        <v>5</v>
      </c>
      <c r="P76" s="1">
        <v>5</v>
      </c>
      <c r="Q76" s="1">
        <v>1</v>
      </c>
      <c r="R76" s="1"/>
      <c r="S76" s="1"/>
      <c r="T76" s="1"/>
      <c r="U76" s="3">
        <f>IF(J76=1,L76*2,6000000)</f>
        <v>1000</v>
      </c>
    </row>
    <row r="77" ht="13" customHeight="1" spans="1:21">
      <c r="A77" s="1">
        <v>10041001</v>
      </c>
      <c r="B77" s="1" t="str">
        <f>CONCATENATE("special_effect_skill_",A77)</f>
        <v>special_effect_skill_10041001</v>
      </c>
      <c r="C77" s="1" t="s">
        <v>140</v>
      </c>
      <c r="D77" s="1" t="s">
        <v>141</v>
      </c>
      <c r="E77" s="1">
        <v>3</v>
      </c>
      <c r="F77" s="1">
        <v>1</v>
      </c>
      <c r="J77" s="1">
        <v>1</v>
      </c>
      <c r="L77" s="1">
        <v>1000</v>
      </c>
      <c r="M77" s="1">
        <v>5000</v>
      </c>
      <c r="N77" s="1">
        <v>5000</v>
      </c>
      <c r="O77" s="1">
        <f t="shared" si="18"/>
        <v>5</v>
      </c>
      <c r="P77" s="1">
        <v>5</v>
      </c>
      <c r="Q77" s="1">
        <v>1</v>
      </c>
      <c r="U77" s="3">
        <f t="shared" ref="U77:U82" si="19">IF(J77=1,L77*2,6000000)</f>
        <v>2000</v>
      </c>
    </row>
    <row r="78" ht="13" customHeight="1" spans="1:21">
      <c r="A78" s="1">
        <v>130414040</v>
      </c>
      <c r="B78" s="1" t="s">
        <v>142</v>
      </c>
      <c r="C78" s="1" t="s">
        <v>143</v>
      </c>
      <c r="D78" s="1" t="s">
        <v>144</v>
      </c>
      <c r="E78" s="1">
        <v>6</v>
      </c>
      <c r="F78" s="1">
        <v>3</v>
      </c>
      <c r="J78" s="1">
        <v>1</v>
      </c>
      <c r="L78" s="1">
        <v>1000</v>
      </c>
      <c r="M78" s="1">
        <v>150000</v>
      </c>
      <c r="N78" s="1">
        <v>80000</v>
      </c>
      <c r="O78" s="1">
        <f t="shared" si="18"/>
        <v>5</v>
      </c>
      <c r="P78" s="1">
        <v>5</v>
      </c>
      <c r="Q78" s="1">
        <v>1</v>
      </c>
      <c r="U78" s="3">
        <f t="shared" si="19"/>
        <v>2000</v>
      </c>
    </row>
    <row r="79" ht="13" customHeight="1" spans="1:21">
      <c r="A79" s="1">
        <v>130414041</v>
      </c>
      <c r="B79" s="1" t="s">
        <v>145</v>
      </c>
      <c r="C79" s="1" t="s">
        <v>143</v>
      </c>
      <c r="D79" s="1" t="s">
        <v>146</v>
      </c>
      <c r="E79" s="1">
        <v>6</v>
      </c>
      <c r="F79" s="1">
        <v>3</v>
      </c>
      <c r="J79" s="1">
        <v>1</v>
      </c>
      <c r="L79" s="1">
        <v>600</v>
      </c>
      <c r="M79" s="1">
        <v>80000</v>
      </c>
      <c r="N79" s="1">
        <v>80000</v>
      </c>
      <c r="O79" s="1">
        <f t="shared" si="18"/>
        <v>5</v>
      </c>
      <c r="P79" s="1">
        <v>5</v>
      </c>
      <c r="Q79" s="1">
        <v>1</v>
      </c>
      <c r="U79" s="3">
        <f t="shared" si="19"/>
        <v>1200</v>
      </c>
    </row>
    <row r="80" ht="13" customHeight="1" spans="1:21">
      <c r="A80" s="1">
        <v>10051001</v>
      </c>
      <c r="B80" s="1" t="str">
        <f>CONCATENATE("special_effect_skill_",A80)</f>
        <v>special_effect_skill_10051001</v>
      </c>
      <c r="C80" s="1" t="s">
        <v>147</v>
      </c>
      <c r="D80" s="1" t="s">
        <v>148</v>
      </c>
      <c r="E80" s="1">
        <v>1</v>
      </c>
      <c r="G80" s="1">
        <v>2</v>
      </c>
      <c r="I80" s="1">
        <v>1</v>
      </c>
      <c r="J80" s="1">
        <v>1</v>
      </c>
      <c r="L80" s="1">
        <v>940</v>
      </c>
      <c r="M80" s="1">
        <f>[2]武器参数!$P$130*23</f>
        <v>460000</v>
      </c>
      <c r="N80" s="1">
        <f>[2]武器参数!$V$125*25</f>
        <v>200000</v>
      </c>
      <c r="O80" s="1">
        <f t="shared" si="18"/>
        <v>5</v>
      </c>
      <c r="P80" s="1">
        <v>5</v>
      </c>
      <c r="Q80" s="1">
        <v>1</v>
      </c>
      <c r="R80" s="1">
        <v>1</v>
      </c>
      <c r="S80" s="1">
        <v>2000</v>
      </c>
      <c r="U80" s="3">
        <f t="shared" si="19"/>
        <v>1880</v>
      </c>
    </row>
    <row r="81" ht="13" customHeight="1" spans="1:21">
      <c r="A81" s="1">
        <v>10053001</v>
      </c>
      <c r="B81" s="1" t="s">
        <v>149</v>
      </c>
      <c r="C81" s="1" t="s">
        <v>147</v>
      </c>
      <c r="D81" s="1" t="s">
        <v>150</v>
      </c>
      <c r="E81" s="1">
        <v>1</v>
      </c>
      <c r="G81" s="1">
        <v>2</v>
      </c>
      <c r="I81" s="1">
        <v>1</v>
      </c>
      <c r="J81" s="1">
        <v>1</v>
      </c>
      <c r="L81" s="1">
        <v>1000</v>
      </c>
      <c r="M81" s="1">
        <f>[2]武器参数!$P$130*23</f>
        <v>460000</v>
      </c>
      <c r="N81" s="1">
        <f>[2]武器参数!$P$130*23</f>
        <v>460000</v>
      </c>
      <c r="O81" s="1">
        <f t="shared" ref="O81:O88" si="20">5</f>
        <v>5</v>
      </c>
      <c r="P81" s="1">
        <v>5</v>
      </c>
      <c r="Q81" s="1">
        <v>1</v>
      </c>
      <c r="R81" s="1">
        <v>1</v>
      </c>
      <c r="S81" s="1">
        <v>2000</v>
      </c>
      <c r="U81" s="3">
        <f t="shared" si="19"/>
        <v>2000</v>
      </c>
    </row>
    <row r="82" customFormat="1" ht="13" customHeight="1" spans="1:21">
      <c r="A82" s="1">
        <v>10054001</v>
      </c>
      <c r="B82" s="1" t="s">
        <v>149</v>
      </c>
      <c r="C82" s="1" t="s">
        <v>147</v>
      </c>
      <c r="D82" s="1" t="s">
        <v>151</v>
      </c>
      <c r="E82" s="1">
        <v>1</v>
      </c>
      <c r="F82" s="1"/>
      <c r="G82" s="1">
        <v>2</v>
      </c>
      <c r="H82" s="1"/>
      <c r="I82" s="1">
        <v>1</v>
      </c>
      <c r="J82" s="1">
        <v>1</v>
      </c>
      <c r="K82" s="1"/>
      <c r="L82" s="1">
        <v>1000</v>
      </c>
      <c r="M82" s="1">
        <f>[2]武器参数!$P$132*23</f>
        <v>552000</v>
      </c>
      <c r="N82" s="1">
        <f>[2]武器参数!$P$132*23</f>
        <v>552000</v>
      </c>
      <c r="O82" s="1">
        <f t="shared" si="20"/>
        <v>5</v>
      </c>
      <c r="P82" s="1">
        <v>5</v>
      </c>
      <c r="Q82" s="1">
        <v>1</v>
      </c>
      <c r="R82" s="1">
        <v>1</v>
      </c>
      <c r="S82" s="1">
        <v>2000</v>
      </c>
      <c r="T82" s="1"/>
      <c r="U82" s="3">
        <f t="shared" si="19"/>
        <v>2000</v>
      </c>
    </row>
    <row r="83" ht="13" customHeight="1" spans="1:21">
      <c r="A83" s="1">
        <v>11051401</v>
      </c>
      <c r="B83" s="1" t="str">
        <f t="shared" ref="B83:B90" si="21">CONCATENATE("special_effect_skill_",A83)</f>
        <v>special_effect_skill_11051401</v>
      </c>
      <c r="C83" s="1" t="s">
        <v>152</v>
      </c>
      <c r="D83" s="1" t="s">
        <v>153</v>
      </c>
      <c r="E83" s="1">
        <v>1</v>
      </c>
      <c r="G83" s="1">
        <v>2</v>
      </c>
      <c r="I83" s="1">
        <v>1</v>
      </c>
      <c r="J83" s="1">
        <v>1</v>
      </c>
      <c r="L83" s="1">
        <v>1000</v>
      </c>
      <c r="M83" s="1">
        <f>[2]武器参数!$P$130*23</f>
        <v>460000</v>
      </c>
      <c r="N83" s="1">
        <f>[2]武器参数!$V$125*35</f>
        <v>280000</v>
      </c>
      <c r="O83" s="1">
        <f t="shared" si="20"/>
        <v>5</v>
      </c>
      <c r="P83" s="1">
        <v>5</v>
      </c>
      <c r="Q83" s="1">
        <v>1</v>
      </c>
      <c r="R83" s="1">
        <v>1</v>
      </c>
      <c r="S83" s="1">
        <v>-2000</v>
      </c>
      <c r="U83" s="3">
        <f t="shared" ref="U83:U88" si="22">IF(J83=1,L83*2,6000000)</f>
        <v>2000</v>
      </c>
    </row>
    <row r="84" ht="13" customHeight="1" spans="1:21">
      <c r="A84" s="1">
        <v>11053401</v>
      </c>
      <c r="B84" s="1" t="str">
        <f t="shared" si="21"/>
        <v>special_effect_skill_11053401</v>
      </c>
      <c r="C84" s="1" t="s">
        <v>152</v>
      </c>
      <c r="D84" s="1" t="s">
        <v>154</v>
      </c>
      <c r="E84" s="1">
        <v>1</v>
      </c>
      <c r="G84" s="1">
        <v>2</v>
      </c>
      <c r="I84" s="1">
        <v>1</v>
      </c>
      <c r="J84" s="1">
        <v>1</v>
      </c>
      <c r="L84" s="1">
        <v>1000</v>
      </c>
      <c r="M84" s="1">
        <f>[2]武器参数!$P$130*30</f>
        <v>600000</v>
      </c>
      <c r="N84" s="1">
        <f>[2]武器参数!$P$130*30</f>
        <v>600000</v>
      </c>
      <c r="O84" s="1">
        <f t="shared" si="20"/>
        <v>5</v>
      </c>
      <c r="P84" s="1">
        <v>5</v>
      </c>
      <c r="Q84" s="1">
        <v>1</v>
      </c>
      <c r="R84" s="1">
        <v>1</v>
      </c>
      <c r="S84" s="1">
        <v>-2000</v>
      </c>
      <c r="U84" s="3">
        <f t="shared" si="22"/>
        <v>2000</v>
      </c>
    </row>
    <row r="85" customFormat="1" ht="13" customHeight="1" spans="1:21">
      <c r="A85" s="1">
        <v>11054401</v>
      </c>
      <c r="B85" s="1" t="s">
        <v>155</v>
      </c>
      <c r="C85" s="1" t="s">
        <v>152</v>
      </c>
      <c r="D85" s="1" t="s">
        <v>156</v>
      </c>
      <c r="E85" s="1">
        <v>1</v>
      </c>
      <c r="F85" s="1"/>
      <c r="G85" s="1">
        <v>2</v>
      </c>
      <c r="H85" s="1"/>
      <c r="I85" s="1">
        <v>1</v>
      </c>
      <c r="J85" s="1">
        <v>1</v>
      </c>
      <c r="K85" s="1"/>
      <c r="L85" s="1">
        <v>1000</v>
      </c>
      <c r="M85" s="1">
        <f>[2]武器参数!$P$132*30</f>
        <v>720000</v>
      </c>
      <c r="N85" s="1">
        <f>[2]武器参数!$P$132*30</f>
        <v>720000</v>
      </c>
      <c r="O85" s="1">
        <f t="shared" si="20"/>
        <v>5</v>
      </c>
      <c r="P85" s="1">
        <v>5</v>
      </c>
      <c r="Q85" s="1">
        <v>1</v>
      </c>
      <c r="R85" s="1">
        <v>1</v>
      </c>
      <c r="S85" s="1">
        <v>-2000</v>
      </c>
      <c r="T85" s="1"/>
      <c r="U85" s="3">
        <f t="shared" si="22"/>
        <v>2000</v>
      </c>
    </row>
    <row r="86" ht="13" customHeight="1" spans="1:21">
      <c r="A86" s="1">
        <v>13051401</v>
      </c>
      <c r="B86" s="1" t="str">
        <f t="shared" si="21"/>
        <v>special_effect_skill_13051401</v>
      </c>
      <c r="C86" s="1" t="s">
        <v>157</v>
      </c>
      <c r="D86" s="1" t="s">
        <v>158</v>
      </c>
      <c r="E86" s="1">
        <v>1</v>
      </c>
      <c r="G86" s="1">
        <v>2</v>
      </c>
      <c r="I86" s="1">
        <v>1</v>
      </c>
      <c r="J86" s="1">
        <v>1</v>
      </c>
      <c r="L86" s="1">
        <v>1000</v>
      </c>
      <c r="M86" s="1">
        <f>[2]武器参数!$P$130*23</f>
        <v>460000</v>
      </c>
      <c r="N86" s="1">
        <f>[2]武器参数!$P$130*23</f>
        <v>460000</v>
      </c>
      <c r="O86" s="1">
        <f t="shared" si="20"/>
        <v>5</v>
      </c>
      <c r="P86" s="1">
        <v>5</v>
      </c>
      <c r="Q86" s="1">
        <v>1</v>
      </c>
      <c r="R86" s="1">
        <v>1</v>
      </c>
      <c r="S86" s="1">
        <v>-2000</v>
      </c>
      <c r="U86" s="3">
        <f t="shared" si="22"/>
        <v>2000</v>
      </c>
    </row>
    <row r="87" ht="13" customHeight="1" spans="1:21">
      <c r="A87" s="1">
        <v>13053401</v>
      </c>
      <c r="B87" s="1" t="s">
        <v>159</v>
      </c>
      <c r="C87" s="1" t="s">
        <v>157</v>
      </c>
      <c r="D87" s="1" t="s">
        <v>160</v>
      </c>
      <c r="E87" s="1">
        <v>1</v>
      </c>
      <c r="G87" s="1">
        <v>2</v>
      </c>
      <c r="I87" s="1">
        <v>1</v>
      </c>
      <c r="J87" s="1">
        <v>1</v>
      </c>
      <c r="L87" s="1">
        <v>1000</v>
      </c>
      <c r="M87" s="1">
        <f>[2]武器参数!$P$132*23</f>
        <v>552000</v>
      </c>
      <c r="N87" s="1">
        <f>[2]武器参数!$P$132*23</f>
        <v>552000</v>
      </c>
      <c r="O87" s="1">
        <f t="shared" si="20"/>
        <v>5</v>
      </c>
      <c r="P87" s="1">
        <v>5</v>
      </c>
      <c r="Q87" s="1">
        <v>1</v>
      </c>
      <c r="R87" s="1">
        <v>1</v>
      </c>
      <c r="S87" s="1">
        <v>-2000</v>
      </c>
      <c r="U87" s="3">
        <f t="shared" si="22"/>
        <v>2000</v>
      </c>
    </row>
    <row r="88" customFormat="1" ht="13" customHeight="1" spans="1:21">
      <c r="A88" s="1">
        <v>10050010</v>
      </c>
      <c r="B88" s="1" t="str">
        <f t="shared" si="21"/>
        <v>special_effect_skill_10050010</v>
      </c>
      <c r="C88" s="1" t="s">
        <v>147</v>
      </c>
      <c r="D88" s="1" t="s">
        <v>161</v>
      </c>
      <c r="E88" s="1">
        <v>3</v>
      </c>
      <c r="F88" s="1">
        <v>1</v>
      </c>
      <c r="G88" s="1"/>
      <c r="H88" s="1"/>
      <c r="I88" s="1"/>
      <c r="J88" s="1">
        <v>1</v>
      </c>
      <c r="K88" s="1"/>
      <c r="L88" s="1">
        <v>600</v>
      </c>
      <c r="M88" s="1">
        <v>400000</v>
      </c>
      <c r="N88" s="1">
        <v>400000</v>
      </c>
      <c r="O88" s="1">
        <f t="shared" si="20"/>
        <v>5</v>
      </c>
      <c r="P88" s="1">
        <v>5</v>
      </c>
      <c r="Q88" s="1">
        <v>1</v>
      </c>
      <c r="R88" s="1"/>
      <c r="S88" s="1"/>
      <c r="T88" s="1"/>
      <c r="U88" s="3">
        <f t="shared" si="22"/>
        <v>1200</v>
      </c>
    </row>
    <row r="89" customFormat="1" ht="13" customHeight="1" spans="1:21">
      <c r="A89" s="1">
        <v>12000101</v>
      </c>
      <c r="B89" s="1" t="str">
        <f t="shared" si="21"/>
        <v>special_effect_skill_12000101</v>
      </c>
      <c r="C89" s="1" t="s">
        <v>162</v>
      </c>
      <c r="D89" s="1" t="s">
        <v>163</v>
      </c>
      <c r="E89" s="1">
        <v>2</v>
      </c>
      <c r="F89" s="1">
        <v>20</v>
      </c>
      <c r="G89" s="1">
        <v>3333</v>
      </c>
      <c r="H89" s="1">
        <v>0</v>
      </c>
      <c r="I89" s="1">
        <v>1000</v>
      </c>
      <c r="J89" s="1">
        <v>1</v>
      </c>
      <c r="K89" s="1"/>
      <c r="L89" s="1">
        <v>600</v>
      </c>
      <c r="M89" s="1">
        <v>400000</v>
      </c>
      <c r="N89" s="1">
        <v>400000</v>
      </c>
      <c r="O89" s="1">
        <f t="shared" ref="O89:O97" si="23">5</f>
        <v>5</v>
      </c>
      <c r="P89" s="1">
        <v>1</v>
      </c>
      <c r="Q89" s="1">
        <v>1</v>
      </c>
      <c r="R89" s="1"/>
      <c r="S89" s="1"/>
      <c r="T89" s="1"/>
      <c r="U89" s="3">
        <v>1000</v>
      </c>
    </row>
    <row r="90" customFormat="1" ht="13" customHeight="1" spans="1:21">
      <c r="A90" s="1">
        <v>12000102</v>
      </c>
      <c r="B90" s="1" t="str">
        <f t="shared" si="21"/>
        <v>special_effect_skill_12000102</v>
      </c>
      <c r="C90" s="1" t="s">
        <v>162</v>
      </c>
      <c r="D90" s="1" t="s">
        <v>164</v>
      </c>
      <c r="E90" s="1">
        <v>3</v>
      </c>
      <c r="F90" s="1"/>
      <c r="G90" s="1"/>
      <c r="H90" s="1"/>
      <c r="I90" s="1"/>
      <c r="J90" s="1">
        <v>1</v>
      </c>
      <c r="K90" s="1"/>
      <c r="L90" s="1">
        <v>1000</v>
      </c>
      <c r="M90" s="1">
        <v>400000</v>
      </c>
      <c r="N90" s="1">
        <v>400000</v>
      </c>
      <c r="O90" s="1">
        <f t="shared" si="23"/>
        <v>5</v>
      </c>
      <c r="P90" s="1">
        <f t="shared" ref="P89:P97" si="24">1</f>
        <v>1</v>
      </c>
      <c r="Q90" s="1">
        <v>1</v>
      </c>
      <c r="R90" s="1"/>
      <c r="S90" s="1"/>
      <c r="T90" s="1"/>
      <c r="U90" s="3">
        <v>600</v>
      </c>
    </row>
    <row r="91" customFormat="1" ht="13" customHeight="1" spans="1:21">
      <c r="A91" s="1">
        <v>12000201</v>
      </c>
      <c r="B91" s="1" t="s">
        <v>165</v>
      </c>
      <c r="C91" s="1" t="s">
        <v>166</v>
      </c>
      <c r="D91" s="1" t="s">
        <v>163</v>
      </c>
      <c r="E91" s="1">
        <v>2</v>
      </c>
      <c r="F91" s="1">
        <v>20</v>
      </c>
      <c r="G91" s="1">
        <v>3333</v>
      </c>
      <c r="H91" s="1">
        <v>0</v>
      </c>
      <c r="I91" s="1">
        <v>1000</v>
      </c>
      <c r="J91" s="1">
        <v>1</v>
      </c>
      <c r="K91" s="1"/>
      <c r="L91" s="1">
        <v>600</v>
      </c>
      <c r="M91" s="1">
        <v>400000</v>
      </c>
      <c r="N91" s="1">
        <v>400000</v>
      </c>
      <c r="O91" s="1">
        <f t="shared" si="23"/>
        <v>5</v>
      </c>
      <c r="P91" s="1">
        <f t="shared" si="24"/>
        <v>1</v>
      </c>
      <c r="Q91" s="1">
        <v>1</v>
      </c>
      <c r="R91" s="1"/>
      <c r="S91" s="1"/>
      <c r="T91" s="1"/>
      <c r="U91" s="3">
        <v>1000</v>
      </c>
    </row>
    <row r="92" customFormat="1" ht="13" customHeight="1" spans="1:21">
      <c r="A92" s="1">
        <v>12000202</v>
      </c>
      <c r="B92" s="1" t="s">
        <v>167</v>
      </c>
      <c r="C92" s="1" t="s">
        <v>166</v>
      </c>
      <c r="D92" s="1" t="s">
        <v>164</v>
      </c>
      <c r="E92" s="1">
        <v>3</v>
      </c>
      <c r="F92" s="1"/>
      <c r="G92" s="1"/>
      <c r="H92" s="1"/>
      <c r="I92" s="1"/>
      <c r="J92" s="1">
        <v>1</v>
      </c>
      <c r="K92" s="1"/>
      <c r="L92" s="1">
        <v>1000</v>
      </c>
      <c r="M92" s="1">
        <v>400000</v>
      </c>
      <c r="N92" s="1">
        <v>400000</v>
      </c>
      <c r="O92" s="1">
        <f t="shared" si="23"/>
        <v>5</v>
      </c>
      <c r="P92" s="1">
        <f t="shared" si="24"/>
        <v>1</v>
      </c>
      <c r="Q92" s="1">
        <v>1</v>
      </c>
      <c r="R92" s="1"/>
      <c r="S92" s="1"/>
      <c r="T92" s="1"/>
      <c r="U92" s="3">
        <v>600</v>
      </c>
    </row>
    <row r="93" customFormat="1" ht="13" customHeight="1" spans="1:21">
      <c r="A93" s="1">
        <v>12000301</v>
      </c>
      <c r="B93" s="1" t="s">
        <v>165</v>
      </c>
      <c r="C93" s="1" t="s">
        <v>168</v>
      </c>
      <c r="D93" s="1" t="s">
        <v>163</v>
      </c>
      <c r="E93" s="1">
        <v>2</v>
      </c>
      <c r="F93" s="1">
        <v>20</v>
      </c>
      <c r="G93" s="1">
        <v>3333</v>
      </c>
      <c r="H93" s="1">
        <v>0</v>
      </c>
      <c r="I93" s="1">
        <v>1000</v>
      </c>
      <c r="J93" s="1">
        <v>1</v>
      </c>
      <c r="K93" s="1"/>
      <c r="L93" s="1">
        <v>600</v>
      </c>
      <c r="M93" s="1">
        <v>400000</v>
      </c>
      <c r="N93" s="1">
        <v>400000</v>
      </c>
      <c r="O93" s="1">
        <f t="shared" si="23"/>
        <v>5</v>
      </c>
      <c r="P93" s="1">
        <f t="shared" si="24"/>
        <v>1</v>
      </c>
      <c r="Q93" s="1">
        <v>1</v>
      </c>
      <c r="R93" s="1"/>
      <c r="S93" s="1"/>
      <c r="T93" s="1"/>
      <c r="U93" s="3">
        <v>1000</v>
      </c>
    </row>
    <row r="94" customFormat="1" ht="13" customHeight="1" spans="1:21">
      <c r="A94" s="1">
        <v>12000302</v>
      </c>
      <c r="B94" s="1" t="s">
        <v>167</v>
      </c>
      <c r="C94" s="1" t="s">
        <v>168</v>
      </c>
      <c r="D94" s="1" t="s">
        <v>164</v>
      </c>
      <c r="E94" s="1">
        <v>3</v>
      </c>
      <c r="F94" s="1"/>
      <c r="G94" s="1"/>
      <c r="H94" s="1"/>
      <c r="I94" s="1"/>
      <c r="J94" s="1">
        <v>1</v>
      </c>
      <c r="K94" s="1"/>
      <c r="L94" s="1">
        <v>1000</v>
      </c>
      <c r="M94" s="1">
        <v>400000</v>
      </c>
      <c r="N94" s="1">
        <v>400000</v>
      </c>
      <c r="O94" s="1">
        <f t="shared" si="23"/>
        <v>5</v>
      </c>
      <c r="P94" s="1">
        <f t="shared" si="24"/>
        <v>1</v>
      </c>
      <c r="Q94" s="1">
        <v>1</v>
      </c>
      <c r="R94" s="1"/>
      <c r="S94" s="1"/>
      <c r="T94" s="1"/>
      <c r="U94" s="3">
        <v>600</v>
      </c>
    </row>
    <row r="95" customFormat="1" ht="13" customHeight="1" spans="1:21">
      <c r="A95" s="1">
        <v>13000101</v>
      </c>
      <c r="B95" s="1" t="str">
        <f t="shared" ref="B95:B103" si="25">CONCATENATE("special_effect_skill_",A95)</f>
        <v>special_effect_skill_13000101</v>
      </c>
      <c r="C95" s="1" t="s">
        <v>169</v>
      </c>
      <c r="D95" s="1" t="s">
        <v>170</v>
      </c>
      <c r="E95" s="1">
        <v>3</v>
      </c>
      <c r="F95" s="1"/>
      <c r="G95" s="1"/>
      <c r="H95" s="1"/>
      <c r="I95" s="1"/>
      <c r="J95" s="1">
        <v>1</v>
      </c>
      <c r="K95" s="1"/>
      <c r="L95" s="1">
        <v>500</v>
      </c>
      <c r="M95" s="1">
        <v>200000</v>
      </c>
      <c r="N95" s="1">
        <v>200000</v>
      </c>
      <c r="O95" s="1">
        <f t="shared" si="23"/>
        <v>5</v>
      </c>
      <c r="P95" s="1">
        <f t="shared" si="24"/>
        <v>1</v>
      </c>
      <c r="Q95" s="1">
        <v>1</v>
      </c>
      <c r="R95" s="1">
        <v>5</v>
      </c>
      <c r="S95" s="1">
        <v>12000</v>
      </c>
      <c r="T95" s="1"/>
      <c r="U95" s="3">
        <f>IF(J95=1,L95*2,6000000)</f>
        <v>1000</v>
      </c>
    </row>
    <row r="96" ht="13" customHeight="1" spans="1:21">
      <c r="A96" s="1">
        <v>14000101</v>
      </c>
      <c r="B96" s="1" t="str">
        <f t="shared" si="25"/>
        <v>special_effect_skill_14000101</v>
      </c>
      <c r="C96" s="1" t="s">
        <v>171</v>
      </c>
      <c r="D96" s="1" t="s">
        <v>172</v>
      </c>
      <c r="E96" s="1">
        <v>1</v>
      </c>
      <c r="G96" s="1">
        <v>2</v>
      </c>
      <c r="I96" s="1">
        <v>1</v>
      </c>
      <c r="J96" s="1">
        <v>2</v>
      </c>
      <c r="L96" s="1">
        <v>800</v>
      </c>
      <c r="M96" s="1">
        <v>790000</v>
      </c>
      <c r="N96" s="1">
        <v>790000</v>
      </c>
      <c r="O96" s="1">
        <f t="shared" ref="O96:O102" si="26">5</f>
        <v>5</v>
      </c>
      <c r="P96" s="1">
        <f t="shared" ref="P96:P103" si="27">1</f>
        <v>1</v>
      </c>
      <c r="Q96" s="1">
        <v>1</v>
      </c>
      <c r="R96" s="1">
        <v>1</v>
      </c>
      <c r="S96" s="1">
        <v>16500</v>
      </c>
      <c r="U96" s="3">
        <f>IF(J96=1,L96*2,6000000)</f>
        <v>6000000</v>
      </c>
    </row>
    <row r="97" ht="13" customHeight="1" spans="1:21">
      <c r="A97" s="1">
        <v>14000201</v>
      </c>
      <c r="B97" s="1" t="str">
        <f t="shared" si="25"/>
        <v>special_effect_skill_14000201</v>
      </c>
      <c r="C97" s="1" t="s">
        <v>173</v>
      </c>
      <c r="D97" s="1" t="s">
        <v>172</v>
      </c>
      <c r="E97" s="1">
        <v>1</v>
      </c>
      <c r="G97" s="1">
        <v>2</v>
      </c>
      <c r="I97" s="1">
        <v>1</v>
      </c>
      <c r="J97" s="1">
        <v>2</v>
      </c>
      <c r="L97" s="1">
        <v>800</v>
      </c>
      <c r="M97" s="1">
        <v>790000</v>
      </c>
      <c r="N97" s="1">
        <v>790000</v>
      </c>
      <c r="O97" s="1">
        <f t="shared" si="26"/>
        <v>5</v>
      </c>
      <c r="P97" s="1">
        <f t="shared" si="27"/>
        <v>1</v>
      </c>
      <c r="Q97" s="1">
        <v>1</v>
      </c>
      <c r="R97" s="1">
        <v>1</v>
      </c>
      <c r="S97" s="1">
        <v>18500</v>
      </c>
      <c r="U97" s="3">
        <f t="shared" ref="U97:U104" si="28">IF(J97=1,L97*2,6000000)</f>
        <v>6000000</v>
      </c>
    </row>
    <row r="98" customFormat="1" ht="13" customHeight="1" spans="1:21">
      <c r="A98" s="1">
        <v>14000301</v>
      </c>
      <c r="B98" s="1" t="str">
        <f t="shared" si="25"/>
        <v>special_effect_skill_14000301</v>
      </c>
      <c r="C98" s="1" t="s">
        <v>174</v>
      </c>
      <c r="D98" s="1" t="s">
        <v>172</v>
      </c>
      <c r="E98" s="1">
        <v>1</v>
      </c>
      <c r="F98" s="1"/>
      <c r="G98" s="1">
        <v>2</v>
      </c>
      <c r="H98" s="1"/>
      <c r="I98" s="1">
        <v>1</v>
      </c>
      <c r="J98" s="1">
        <v>2</v>
      </c>
      <c r="K98" s="1"/>
      <c r="L98" s="1">
        <v>800</v>
      </c>
      <c r="M98" s="1">
        <v>790000</v>
      </c>
      <c r="N98" s="1">
        <v>790000</v>
      </c>
      <c r="O98" s="1">
        <f t="shared" si="26"/>
        <v>5</v>
      </c>
      <c r="P98" s="1">
        <f t="shared" si="27"/>
        <v>1</v>
      </c>
      <c r="Q98" s="1">
        <v>1</v>
      </c>
      <c r="R98" s="1">
        <v>1</v>
      </c>
      <c r="S98" s="1">
        <v>13500</v>
      </c>
      <c r="T98" s="1"/>
      <c r="U98" s="3">
        <f t="shared" si="28"/>
        <v>6000000</v>
      </c>
    </row>
    <row r="99" customFormat="1" ht="13" customHeight="1" spans="1:21">
      <c r="A99" s="1">
        <v>14000102</v>
      </c>
      <c r="B99" s="1" t="str">
        <f t="shared" si="25"/>
        <v>special_effect_skill_14000102</v>
      </c>
      <c r="C99" s="1" t="s">
        <v>174</v>
      </c>
      <c r="D99" s="1" t="s">
        <v>175</v>
      </c>
      <c r="E99" s="1">
        <v>1</v>
      </c>
      <c r="F99" s="1"/>
      <c r="G99" s="1">
        <v>2</v>
      </c>
      <c r="H99" s="1"/>
      <c r="I99" s="1">
        <v>1</v>
      </c>
      <c r="J99" s="1">
        <v>2</v>
      </c>
      <c r="K99" s="1"/>
      <c r="L99" s="1">
        <v>800</v>
      </c>
      <c r="M99" s="1">
        <v>280000</v>
      </c>
      <c r="N99" s="1">
        <v>280000</v>
      </c>
      <c r="O99" s="1">
        <f t="shared" si="26"/>
        <v>5</v>
      </c>
      <c r="P99" s="1">
        <f t="shared" si="27"/>
        <v>1</v>
      </c>
      <c r="Q99" s="1">
        <v>1</v>
      </c>
      <c r="R99" s="1">
        <v>1</v>
      </c>
      <c r="S99" s="1">
        <v>11000</v>
      </c>
      <c r="T99" s="1"/>
      <c r="U99" s="3">
        <f t="shared" si="28"/>
        <v>6000000</v>
      </c>
    </row>
    <row r="100" customFormat="1" ht="13" customHeight="1" spans="1:21">
      <c r="A100" s="1">
        <v>14000103</v>
      </c>
      <c r="B100" s="1" t="str">
        <f t="shared" si="25"/>
        <v>special_effect_skill_14000103</v>
      </c>
      <c r="C100" s="1" t="s">
        <v>171</v>
      </c>
      <c r="D100" s="1" t="s">
        <v>172</v>
      </c>
      <c r="E100" s="1">
        <v>1</v>
      </c>
      <c r="F100" s="1"/>
      <c r="G100" s="1">
        <v>2</v>
      </c>
      <c r="H100" s="1"/>
      <c r="I100" s="1">
        <v>1</v>
      </c>
      <c r="J100" s="1">
        <v>2</v>
      </c>
      <c r="K100" s="1"/>
      <c r="L100" s="1">
        <v>800</v>
      </c>
      <c r="M100" s="1">
        <v>1297201</v>
      </c>
      <c r="N100" s="1">
        <v>1297201</v>
      </c>
      <c r="O100" s="1">
        <v>3</v>
      </c>
      <c r="P100" s="1">
        <f t="shared" si="27"/>
        <v>1</v>
      </c>
      <c r="Q100" s="1">
        <v>1</v>
      </c>
      <c r="R100" s="1">
        <v>1</v>
      </c>
      <c r="S100" s="1">
        <v>15000</v>
      </c>
      <c r="T100" s="1"/>
      <c r="U100" s="3">
        <f t="shared" si="28"/>
        <v>6000000</v>
      </c>
    </row>
    <row r="101" customFormat="1" ht="13" customHeight="1" spans="1:21">
      <c r="A101" s="1">
        <v>14000203</v>
      </c>
      <c r="B101" s="1" t="str">
        <f t="shared" si="25"/>
        <v>special_effect_skill_14000203</v>
      </c>
      <c r="C101" s="1" t="s">
        <v>173</v>
      </c>
      <c r="D101" s="1" t="s">
        <v>172</v>
      </c>
      <c r="E101" s="1">
        <v>1</v>
      </c>
      <c r="F101" s="1"/>
      <c r="G101" s="1">
        <v>2</v>
      </c>
      <c r="H101" s="1"/>
      <c r="I101" s="1">
        <v>1</v>
      </c>
      <c r="J101" s="1">
        <v>2</v>
      </c>
      <c r="K101" s="1"/>
      <c r="L101" s="1">
        <v>800</v>
      </c>
      <c r="M101" s="1">
        <v>485000</v>
      </c>
      <c r="N101" s="1">
        <v>485000</v>
      </c>
      <c r="O101" s="1">
        <v>3</v>
      </c>
      <c r="P101" s="1">
        <f t="shared" si="27"/>
        <v>1</v>
      </c>
      <c r="Q101" s="1">
        <v>1</v>
      </c>
      <c r="R101" s="1">
        <v>1</v>
      </c>
      <c r="S101" s="1">
        <v>18000</v>
      </c>
      <c r="T101" s="1"/>
      <c r="U101" s="3">
        <f t="shared" si="28"/>
        <v>6000000</v>
      </c>
    </row>
    <row r="102" customFormat="1" ht="13" customHeight="1" spans="1:21">
      <c r="A102" s="1">
        <v>14000303</v>
      </c>
      <c r="B102" s="1" t="str">
        <f t="shared" si="25"/>
        <v>special_effect_skill_14000303</v>
      </c>
      <c r="C102" s="1" t="s">
        <v>174</v>
      </c>
      <c r="D102" s="1" t="s">
        <v>172</v>
      </c>
      <c r="E102" s="1">
        <v>1</v>
      </c>
      <c r="F102" s="1"/>
      <c r="G102" s="1">
        <v>2</v>
      </c>
      <c r="H102" s="1"/>
      <c r="I102" s="1">
        <v>1</v>
      </c>
      <c r="J102" s="1">
        <v>2</v>
      </c>
      <c r="K102" s="1"/>
      <c r="L102" s="1">
        <v>800</v>
      </c>
      <c r="M102" s="1">
        <v>970568</v>
      </c>
      <c r="N102" s="1">
        <v>970568</v>
      </c>
      <c r="O102" s="1">
        <v>3</v>
      </c>
      <c r="P102" s="1">
        <f t="shared" si="27"/>
        <v>1</v>
      </c>
      <c r="Q102" s="1">
        <v>1</v>
      </c>
      <c r="R102" s="1">
        <v>1</v>
      </c>
      <c r="S102" s="1">
        <v>15000</v>
      </c>
      <c r="T102" s="1"/>
      <c r="U102" s="3">
        <f t="shared" si="28"/>
        <v>6000000</v>
      </c>
    </row>
    <row r="103" customFormat="1" ht="13" customHeight="1" spans="1:21">
      <c r="A103" s="1">
        <v>10511001</v>
      </c>
      <c r="B103" s="1" t="s">
        <v>176</v>
      </c>
      <c r="C103" s="1" t="s">
        <v>177</v>
      </c>
      <c r="D103" s="1" t="s">
        <v>178</v>
      </c>
      <c r="E103" s="1">
        <v>3</v>
      </c>
      <c r="F103" s="1">
        <v>1</v>
      </c>
      <c r="G103" s="1"/>
      <c r="H103" s="1"/>
      <c r="I103" s="1"/>
      <c r="J103" s="1">
        <v>1</v>
      </c>
      <c r="K103" s="1"/>
      <c r="L103" s="1">
        <v>800</v>
      </c>
      <c r="M103" s="1">
        <v>250000</v>
      </c>
      <c r="N103" s="1">
        <v>250000</v>
      </c>
      <c r="O103" s="1">
        <f>5</f>
        <v>5</v>
      </c>
      <c r="P103" s="1">
        <f t="shared" si="27"/>
        <v>1</v>
      </c>
      <c r="Q103" s="1">
        <v>1</v>
      </c>
      <c r="R103" s="1"/>
      <c r="S103" s="1"/>
      <c r="T103" s="1"/>
      <c r="U103" s="3">
        <f t="shared" si="28"/>
        <v>1600</v>
      </c>
    </row>
    <row r="104" ht="13" customHeight="1" spans="1:21">
      <c r="A104" s="1">
        <v>30000101</v>
      </c>
      <c r="B104" s="1" t="s">
        <v>179</v>
      </c>
      <c r="D104" s="1" t="s">
        <v>180</v>
      </c>
      <c r="E104" s="1">
        <v>4</v>
      </c>
      <c r="F104" s="1">
        <v>30000101</v>
      </c>
      <c r="J104" s="1">
        <v>1</v>
      </c>
      <c r="L104" s="1">
        <v>1000</v>
      </c>
      <c r="M104" s="1">
        <f>[2]boss技能参数!$J$30*[2]boss技能参数!$J$30*24/25000</f>
        <v>600000</v>
      </c>
      <c r="N104" s="1">
        <f>[2]boss技能参数!$J$30*[2]boss技能参数!$J$30*24/25000</f>
        <v>600000</v>
      </c>
      <c r="O104" s="1">
        <f t="shared" ref="O104:O109" si="29">5</f>
        <v>5</v>
      </c>
      <c r="P104" s="1">
        <f t="shared" ref="P104:P109" si="30">1</f>
        <v>1</v>
      </c>
      <c r="Q104" s="1">
        <v>1</v>
      </c>
      <c r="U104" s="3">
        <f t="shared" si="28"/>
        <v>2000</v>
      </c>
    </row>
    <row r="105" ht="13" customHeight="1" spans="1:21">
      <c r="A105" s="1">
        <v>30000102</v>
      </c>
      <c r="B105" s="1" t="str">
        <f t="shared" ref="B105:B109" si="31">CONCATENATE("special_effect_skill_",A105)</f>
        <v>special_effect_skill_30000102</v>
      </c>
      <c r="C105" s="1" t="s">
        <v>181</v>
      </c>
      <c r="D105" s="1" t="s">
        <v>182</v>
      </c>
      <c r="E105" s="1">
        <v>1</v>
      </c>
      <c r="G105" s="1">
        <v>2</v>
      </c>
      <c r="I105" s="1">
        <v>1</v>
      </c>
      <c r="J105" s="1">
        <v>1</v>
      </c>
      <c r="L105" s="1">
        <v>1000</v>
      </c>
      <c r="M105" s="1">
        <f>[2]boss技能参数!$J$30*[2]boss技能参数!$J$30*24/25000</f>
        <v>600000</v>
      </c>
      <c r="N105" s="1">
        <f>[2]boss技能参数!$J$30*[2]boss技能参数!$J$30*24/25000</f>
        <v>600000</v>
      </c>
      <c r="O105" s="1">
        <f t="shared" si="29"/>
        <v>5</v>
      </c>
      <c r="P105" s="1">
        <f t="shared" si="30"/>
        <v>1</v>
      </c>
      <c r="Q105" s="1">
        <v>1</v>
      </c>
      <c r="U105" s="3">
        <f t="shared" ref="U105:U111" si="32">IF(J105=1,L105*2,6000000)</f>
        <v>2000</v>
      </c>
    </row>
    <row r="106" ht="13" customHeight="1" spans="1:21">
      <c r="A106" s="1">
        <v>30000201</v>
      </c>
      <c r="B106" s="1" t="s">
        <v>179</v>
      </c>
      <c r="D106" s="1" t="s">
        <v>180</v>
      </c>
      <c r="E106" s="1">
        <v>4</v>
      </c>
      <c r="F106" s="1">
        <v>30000201</v>
      </c>
      <c r="J106" s="1">
        <v>1</v>
      </c>
      <c r="L106" s="1">
        <v>1000</v>
      </c>
      <c r="M106" s="1">
        <f>[2]boss技能参数!$J$30*[2]boss技能参数!$J$30*24/25000</f>
        <v>600000</v>
      </c>
      <c r="N106" s="1">
        <f>[2]boss技能参数!$J$30*24</f>
        <v>600000</v>
      </c>
      <c r="O106" s="1">
        <f t="shared" si="29"/>
        <v>5</v>
      </c>
      <c r="P106" s="1">
        <f t="shared" si="30"/>
        <v>1</v>
      </c>
      <c r="Q106" s="1">
        <v>1</v>
      </c>
      <c r="U106" s="3">
        <f t="shared" si="32"/>
        <v>2000</v>
      </c>
    </row>
    <row r="107" ht="13" customHeight="1" spans="1:21">
      <c r="A107" s="1">
        <v>30000202</v>
      </c>
      <c r="B107" s="1" t="str">
        <f t="shared" si="31"/>
        <v>special_effect_skill_30000202</v>
      </c>
      <c r="C107" s="1" t="s">
        <v>183</v>
      </c>
      <c r="D107" s="1" t="s">
        <v>184</v>
      </c>
      <c r="E107" s="1">
        <v>2</v>
      </c>
      <c r="F107" s="1">
        <v>30000</v>
      </c>
      <c r="G107" s="1">
        <v>3000</v>
      </c>
      <c r="H107" s="1">
        <v>1</v>
      </c>
      <c r="I107" s="1">
        <v>1500</v>
      </c>
      <c r="J107" s="1">
        <v>2</v>
      </c>
      <c r="L107" s="1">
        <v>400</v>
      </c>
      <c r="M107" s="1">
        <v>600000</v>
      </c>
      <c r="N107" s="1">
        <v>600000</v>
      </c>
      <c r="O107" s="1">
        <f t="shared" si="29"/>
        <v>5</v>
      </c>
      <c r="P107" s="1">
        <f t="shared" si="30"/>
        <v>1</v>
      </c>
      <c r="Q107" s="1">
        <v>1</v>
      </c>
      <c r="U107" s="3">
        <v>1400</v>
      </c>
    </row>
    <row r="108" ht="13" customHeight="1" spans="1:21">
      <c r="A108" s="1">
        <v>30000203</v>
      </c>
      <c r="B108" s="1" t="str">
        <f t="shared" si="31"/>
        <v>special_effect_skill_30000203</v>
      </c>
      <c r="C108" s="1" t="s">
        <v>183</v>
      </c>
      <c r="D108" s="1" t="s">
        <v>185</v>
      </c>
      <c r="E108" s="1">
        <v>3</v>
      </c>
      <c r="J108" s="1">
        <v>1</v>
      </c>
      <c r="L108" s="1">
        <v>1000</v>
      </c>
      <c r="M108" s="1">
        <v>600000</v>
      </c>
      <c r="N108" s="1">
        <v>600000</v>
      </c>
      <c r="O108" s="1">
        <f t="shared" si="29"/>
        <v>5</v>
      </c>
      <c r="P108" s="1">
        <f t="shared" si="30"/>
        <v>1</v>
      </c>
      <c r="Q108" s="1">
        <v>1</v>
      </c>
      <c r="U108" s="3">
        <f t="shared" si="32"/>
        <v>2000</v>
      </c>
    </row>
    <row r="109" customFormat="1" ht="13" customHeight="1" spans="1:21">
      <c r="A109" s="1">
        <v>30000301</v>
      </c>
      <c r="B109" s="1" t="str">
        <f t="shared" si="31"/>
        <v>special_effect_skill_30000301</v>
      </c>
      <c r="C109" s="1" t="s">
        <v>186</v>
      </c>
      <c r="D109" s="1" t="s">
        <v>187</v>
      </c>
      <c r="E109" s="1">
        <v>1</v>
      </c>
      <c r="F109" s="1">
        <v>0</v>
      </c>
      <c r="G109" s="1">
        <v>2</v>
      </c>
      <c r="H109" s="1">
        <v>1</v>
      </c>
      <c r="I109" s="1">
        <v>1</v>
      </c>
      <c r="J109" s="1">
        <v>1</v>
      </c>
      <c r="K109" s="1"/>
      <c r="L109" s="1">
        <v>1500</v>
      </c>
      <c r="M109" s="1">
        <v>800000</v>
      </c>
      <c r="N109" s="1">
        <v>800000</v>
      </c>
      <c r="O109" s="1">
        <f t="shared" si="29"/>
        <v>5</v>
      </c>
      <c r="P109" s="1">
        <f t="shared" si="30"/>
        <v>1</v>
      </c>
      <c r="Q109" s="1">
        <v>1</v>
      </c>
      <c r="R109" s="1">
        <v>5</v>
      </c>
      <c r="S109" s="1">
        <v>35000</v>
      </c>
      <c r="T109" s="1"/>
      <c r="U109" s="3">
        <f t="shared" si="32"/>
        <v>3000</v>
      </c>
    </row>
    <row r="110" ht="13" customHeight="1" spans="1:21">
      <c r="A110" s="1">
        <v>30000401</v>
      </c>
      <c r="B110" s="1" t="s">
        <v>188</v>
      </c>
      <c r="D110" s="1" t="s">
        <v>180</v>
      </c>
      <c r="E110" s="1">
        <v>4</v>
      </c>
      <c r="F110" s="1">
        <v>30000401</v>
      </c>
      <c r="J110" s="1">
        <v>1</v>
      </c>
      <c r="L110" s="1">
        <v>1600</v>
      </c>
      <c r="M110" s="1">
        <v>20000</v>
      </c>
      <c r="N110" s="1">
        <v>100000</v>
      </c>
      <c r="O110" s="1">
        <f t="shared" ref="O110:O117" si="33">5</f>
        <v>5</v>
      </c>
      <c r="P110" s="1">
        <f t="shared" ref="P110:P117" si="34">1</f>
        <v>1</v>
      </c>
      <c r="Q110" s="1">
        <v>1</v>
      </c>
      <c r="U110" s="3">
        <f t="shared" si="32"/>
        <v>3200</v>
      </c>
    </row>
    <row r="111" customFormat="1" ht="13" customHeight="1" spans="1:21">
      <c r="A111" s="1">
        <v>30000402</v>
      </c>
      <c r="B111" s="1" t="str">
        <f>CONCATENATE("special_effect_skill_",A111)</f>
        <v>special_effect_skill_30000402</v>
      </c>
      <c r="C111" s="1" t="s">
        <v>189</v>
      </c>
      <c r="D111" s="1" t="s">
        <v>190</v>
      </c>
      <c r="E111" s="1">
        <v>1</v>
      </c>
      <c r="F111" s="1"/>
      <c r="G111" s="1">
        <v>2</v>
      </c>
      <c r="H111" s="1">
        <v>1</v>
      </c>
      <c r="I111" s="1">
        <v>1</v>
      </c>
      <c r="J111" s="1">
        <v>2</v>
      </c>
      <c r="K111" s="1"/>
      <c r="L111" s="1">
        <v>300</v>
      </c>
      <c r="M111" s="1">
        <v>300000</v>
      </c>
      <c r="N111" s="1">
        <v>300000</v>
      </c>
      <c r="O111" s="1">
        <f t="shared" si="33"/>
        <v>5</v>
      </c>
      <c r="P111" s="1">
        <f t="shared" si="34"/>
        <v>1</v>
      </c>
      <c r="Q111" s="1">
        <v>1</v>
      </c>
      <c r="R111" s="1"/>
      <c r="S111" s="1"/>
      <c r="T111" s="1"/>
      <c r="U111" s="3">
        <v>1500</v>
      </c>
    </row>
    <row r="112" ht="13" customHeight="1" spans="1:21">
      <c r="A112" s="1">
        <v>30000501</v>
      </c>
      <c r="B112" s="1" t="str">
        <f t="shared" ref="B112:B118" si="35">CONCATENATE("special_effect_skill_",A112)</f>
        <v>special_effect_skill_30000501</v>
      </c>
      <c r="C112" s="1" t="s">
        <v>191</v>
      </c>
      <c r="D112" s="1" t="s">
        <v>172</v>
      </c>
      <c r="E112" s="1">
        <v>1</v>
      </c>
      <c r="G112" s="1">
        <v>2</v>
      </c>
      <c r="I112" s="1">
        <v>1</v>
      </c>
      <c r="J112" s="1">
        <v>2</v>
      </c>
      <c r="L112" s="1">
        <v>1000</v>
      </c>
      <c r="M112" s="1">
        <v>400000</v>
      </c>
      <c r="N112" s="1">
        <v>400000</v>
      </c>
      <c r="O112" s="1">
        <f t="shared" si="33"/>
        <v>5</v>
      </c>
      <c r="P112" s="1">
        <f t="shared" si="34"/>
        <v>1</v>
      </c>
      <c r="Q112" s="1">
        <v>1</v>
      </c>
      <c r="U112" s="3">
        <v>3000</v>
      </c>
    </row>
    <row r="113" ht="13" customHeight="1" spans="1:21">
      <c r="A113" s="1">
        <v>30000601</v>
      </c>
      <c r="B113" s="1" t="s">
        <v>179</v>
      </c>
      <c r="C113" s="1" t="s">
        <v>192</v>
      </c>
      <c r="D113" s="1" t="s">
        <v>180</v>
      </c>
      <c r="E113" s="1">
        <v>4</v>
      </c>
      <c r="F113" s="1">
        <v>3000601</v>
      </c>
      <c r="J113" s="1">
        <v>1</v>
      </c>
      <c r="L113" s="1">
        <v>1000</v>
      </c>
      <c r="M113" s="1">
        <v>600000</v>
      </c>
      <c r="N113" s="1">
        <v>600000</v>
      </c>
      <c r="O113" s="1">
        <f t="shared" si="33"/>
        <v>5</v>
      </c>
      <c r="P113" s="1">
        <f t="shared" si="34"/>
        <v>1</v>
      </c>
      <c r="Q113" s="1">
        <v>1</v>
      </c>
      <c r="U113" s="3">
        <f t="shared" ref="U113:U117" si="36">IF(J113=1,L113*2,6000000)</f>
        <v>2000</v>
      </c>
    </row>
    <row r="114" ht="13" customHeight="1" spans="1:21">
      <c r="A114" s="1">
        <v>30000602</v>
      </c>
      <c r="B114" s="1" t="str">
        <f t="shared" si="35"/>
        <v>special_effect_skill_30000602</v>
      </c>
      <c r="C114" s="1" t="s">
        <v>192</v>
      </c>
      <c r="D114" s="1" t="s">
        <v>193</v>
      </c>
      <c r="E114" s="1">
        <v>3</v>
      </c>
      <c r="J114" s="1">
        <v>1</v>
      </c>
      <c r="L114" s="1">
        <v>500</v>
      </c>
      <c r="M114" s="1">
        <v>600000</v>
      </c>
      <c r="N114" s="1">
        <v>600000</v>
      </c>
      <c r="O114" s="1">
        <f t="shared" si="33"/>
        <v>5</v>
      </c>
      <c r="P114" s="1">
        <f t="shared" si="34"/>
        <v>1</v>
      </c>
      <c r="Q114" s="1">
        <v>1</v>
      </c>
      <c r="U114" s="3">
        <f t="shared" si="36"/>
        <v>1000</v>
      </c>
    </row>
    <row r="115" ht="13" customHeight="1" spans="1:21">
      <c r="A115" s="1">
        <v>30000603</v>
      </c>
      <c r="B115" s="1" t="str">
        <f t="shared" si="35"/>
        <v>special_effect_skill_30000603</v>
      </c>
      <c r="C115" s="1" t="s">
        <v>192</v>
      </c>
      <c r="D115" s="1" t="s">
        <v>194</v>
      </c>
      <c r="E115" s="1">
        <v>3</v>
      </c>
      <c r="J115" s="1">
        <v>2</v>
      </c>
      <c r="L115" s="1">
        <v>500</v>
      </c>
      <c r="M115" s="1">
        <v>600000</v>
      </c>
      <c r="N115" s="1">
        <v>600000</v>
      </c>
      <c r="O115" s="1">
        <v>3</v>
      </c>
      <c r="P115" s="1">
        <v>4</v>
      </c>
      <c r="Q115" s="1">
        <v>1</v>
      </c>
      <c r="U115" s="3">
        <v>2100</v>
      </c>
    </row>
    <row r="116" ht="13" customHeight="1" spans="1:21">
      <c r="A116" s="1">
        <v>30000701</v>
      </c>
      <c r="B116" s="1" t="str">
        <f t="shared" si="35"/>
        <v>special_effect_skill_30000701</v>
      </c>
      <c r="C116" s="1" t="s">
        <v>195</v>
      </c>
      <c r="D116" s="1" t="s">
        <v>196</v>
      </c>
      <c r="E116" s="1">
        <v>3</v>
      </c>
      <c r="J116" s="1">
        <v>1</v>
      </c>
      <c r="L116" s="1">
        <v>1000</v>
      </c>
      <c r="M116" s="1">
        <v>600000</v>
      </c>
      <c r="N116" s="1">
        <v>600000</v>
      </c>
      <c r="O116" s="1">
        <f t="shared" si="33"/>
        <v>5</v>
      </c>
      <c r="P116" s="1">
        <f t="shared" si="34"/>
        <v>1</v>
      </c>
      <c r="Q116" s="1">
        <v>1</v>
      </c>
      <c r="U116" s="3">
        <f t="shared" si="36"/>
        <v>2000</v>
      </c>
    </row>
    <row r="117" customFormat="1" ht="13" customHeight="1" spans="1:21">
      <c r="A117" s="1">
        <v>30000901</v>
      </c>
      <c r="B117" s="1" t="str">
        <f t="shared" si="35"/>
        <v>special_effect_skill_30000901</v>
      </c>
      <c r="C117" s="1" t="s">
        <v>197</v>
      </c>
      <c r="D117" s="1" t="s">
        <v>198</v>
      </c>
      <c r="E117" s="1">
        <v>3</v>
      </c>
      <c r="F117" s="1"/>
      <c r="G117" s="1"/>
      <c r="H117" s="1"/>
      <c r="I117" s="1"/>
      <c r="J117" s="1">
        <v>1</v>
      </c>
      <c r="K117" s="1"/>
      <c r="L117" s="1">
        <v>1000</v>
      </c>
      <c r="M117" s="1">
        <v>200000</v>
      </c>
      <c r="N117" s="1">
        <v>200000</v>
      </c>
      <c r="O117" s="1">
        <f t="shared" si="33"/>
        <v>5</v>
      </c>
      <c r="P117" s="1">
        <f t="shared" si="34"/>
        <v>1</v>
      </c>
      <c r="Q117" s="1">
        <v>1</v>
      </c>
      <c r="R117" s="1"/>
      <c r="S117" s="1"/>
      <c r="T117" s="1"/>
      <c r="U117" s="3">
        <f t="shared" si="36"/>
        <v>2000</v>
      </c>
    </row>
    <row r="118" ht="13" customHeight="1" spans="1:21">
      <c r="A118" s="1">
        <v>30001501</v>
      </c>
      <c r="B118" s="1" t="str">
        <f t="shared" si="35"/>
        <v>special_effect_skill_30001501</v>
      </c>
      <c r="C118" s="1" t="s">
        <v>199</v>
      </c>
      <c r="D118" s="1" t="s">
        <v>200</v>
      </c>
      <c r="E118" s="1">
        <v>1</v>
      </c>
      <c r="G118" s="1">
        <v>2</v>
      </c>
      <c r="I118" s="1">
        <v>1</v>
      </c>
      <c r="J118" s="1">
        <v>2</v>
      </c>
      <c r="L118" s="1">
        <v>1000</v>
      </c>
      <c r="M118" s="1">
        <v>660000</v>
      </c>
      <c r="N118" s="1">
        <v>660000</v>
      </c>
      <c r="O118" s="1">
        <f t="shared" ref="O118:O124" si="37">5</f>
        <v>5</v>
      </c>
      <c r="P118" s="1">
        <f t="shared" ref="P118:P124" si="38">1</f>
        <v>1</v>
      </c>
      <c r="Q118" s="1">
        <v>1</v>
      </c>
      <c r="U118" s="3">
        <v>4000</v>
      </c>
    </row>
    <row r="119" ht="13" customHeight="1" spans="1:21">
      <c r="A119" s="1">
        <v>30001601</v>
      </c>
      <c r="B119" s="1" t="s">
        <v>188</v>
      </c>
      <c r="D119" s="1" t="s">
        <v>180</v>
      </c>
      <c r="E119" s="1">
        <v>7</v>
      </c>
      <c r="F119" s="1">
        <v>2</v>
      </c>
      <c r="J119" s="1">
        <v>1</v>
      </c>
      <c r="L119" s="1">
        <v>1500</v>
      </c>
      <c r="M119" s="1">
        <v>200000</v>
      </c>
      <c r="N119" s="1">
        <v>200000</v>
      </c>
      <c r="O119" s="1">
        <f t="shared" si="37"/>
        <v>5</v>
      </c>
      <c r="P119" s="1">
        <f t="shared" si="38"/>
        <v>1</v>
      </c>
      <c r="Q119" s="1">
        <v>1</v>
      </c>
      <c r="U119" s="3">
        <f t="shared" ref="U118:U133" si="39">IF(J119=1,L119*2,6000000)</f>
        <v>3000</v>
      </c>
    </row>
    <row r="120" ht="13" customHeight="1" spans="1:21">
      <c r="A120" s="1">
        <v>30001602</v>
      </c>
      <c r="B120" s="1" t="str">
        <f t="shared" ref="B120:B124" si="40">CONCATENATE("special_effect_skill_",A120)</f>
        <v>special_effect_skill_30001602</v>
      </c>
      <c r="C120" s="1" t="s">
        <v>201</v>
      </c>
      <c r="D120" s="1" t="s">
        <v>202</v>
      </c>
      <c r="E120" s="1">
        <v>1</v>
      </c>
      <c r="F120" s="1">
        <v>0</v>
      </c>
      <c r="G120" s="1">
        <v>2</v>
      </c>
      <c r="H120" s="1">
        <v>1</v>
      </c>
      <c r="I120" s="1">
        <v>1</v>
      </c>
      <c r="J120" s="1">
        <v>1</v>
      </c>
      <c r="L120" s="1">
        <v>1000</v>
      </c>
      <c r="M120" s="1">
        <v>250000</v>
      </c>
      <c r="N120" s="1">
        <v>250000</v>
      </c>
      <c r="O120" s="1">
        <f t="shared" si="37"/>
        <v>5</v>
      </c>
      <c r="P120" s="1">
        <f t="shared" si="38"/>
        <v>1</v>
      </c>
      <c r="Q120" s="1">
        <v>1</v>
      </c>
      <c r="R120" s="1">
        <v>5</v>
      </c>
      <c r="S120" s="1">
        <v>8000</v>
      </c>
      <c r="U120" s="3">
        <f t="shared" si="39"/>
        <v>2000</v>
      </c>
    </row>
    <row r="121" ht="13" customHeight="1" spans="1:21">
      <c r="A121" s="1">
        <v>30001701</v>
      </c>
      <c r="B121" s="1" t="s">
        <v>203</v>
      </c>
      <c r="D121" s="1" t="s">
        <v>180</v>
      </c>
      <c r="E121" s="1">
        <v>4</v>
      </c>
      <c r="F121" s="1">
        <v>30001701</v>
      </c>
      <c r="J121" s="1">
        <v>1</v>
      </c>
      <c r="L121" s="1">
        <v>1000</v>
      </c>
      <c r="M121" s="1">
        <v>600000</v>
      </c>
      <c r="N121" s="1">
        <v>600000</v>
      </c>
      <c r="O121" s="1">
        <f t="shared" si="37"/>
        <v>5</v>
      </c>
      <c r="P121" s="1">
        <f t="shared" si="38"/>
        <v>1</v>
      </c>
      <c r="Q121" s="1">
        <v>1</v>
      </c>
      <c r="U121" s="3">
        <f t="shared" si="39"/>
        <v>2000</v>
      </c>
    </row>
    <row r="122" ht="13" customHeight="1" spans="1:21">
      <c r="A122" s="1">
        <v>30001702</v>
      </c>
      <c r="B122" s="1" t="str">
        <f t="shared" si="40"/>
        <v>special_effect_skill_30001702</v>
      </c>
      <c r="C122" s="1" t="s">
        <v>204</v>
      </c>
      <c r="D122" s="1" t="s">
        <v>205</v>
      </c>
      <c r="E122" s="1">
        <v>3</v>
      </c>
      <c r="J122" s="1">
        <v>1</v>
      </c>
      <c r="L122" s="1">
        <v>1000</v>
      </c>
      <c r="M122" s="1">
        <v>600000</v>
      </c>
      <c r="N122" s="1">
        <v>600000</v>
      </c>
      <c r="O122" s="1">
        <f t="shared" si="37"/>
        <v>5</v>
      </c>
      <c r="P122" s="1">
        <f t="shared" si="38"/>
        <v>1</v>
      </c>
      <c r="Q122" s="1">
        <v>1</v>
      </c>
      <c r="U122" s="3">
        <f t="shared" si="39"/>
        <v>2000</v>
      </c>
    </row>
    <row r="123" customFormat="1" ht="13" customHeight="1" spans="1:21">
      <c r="A123" s="1">
        <v>30001901</v>
      </c>
      <c r="B123" s="1" t="str">
        <f t="shared" si="40"/>
        <v>special_effect_skill_30001901</v>
      </c>
      <c r="C123" s="1" t="s">
        <v>206</v>
      </c>
      <c r="D123" s="1" t="s">
        <v>164</v>
      </c>
      <c r="E123" s="1">
        <v>3</v>
      </c>
      <c r="F123" s="1"/>
      <c r="G123" s="1"/>
      <c r="H123" s="1"/>
      <c r="I123" s="1"/>
      <c r="J123" s="1">
        <v>1</v>
      </c>
      <c r="K123" s="1"/>
      <c r="L123" s="1">
        <v>2000</v>
      </c>
      <c r="M123" s="1">
        <v>300000</v>
      </c>
      <c r="N123" s="1">
        <v>300000</v>
      </c>
      <c r="O123" s="1">
        <f t="shared" si="37"/>
        <v>5</v>
      </c>
      <c r="P123" s="1">
        <f t="shared" si="38"/>
        <v>1</v>
      </c>
      <c r="Q123" s="1">
        <v>1</v>
      </c>
      <c r="R123" s="1"/>
      <c r="S123" s="1"/>
      <c r="T123" s="1"/>
      <c r="U123" s="3">
        <f t="shared" si="39"/>
        <v>4000</v>
      </c>
    </row>
    <row r="124" customFormat="1" ht="13" customHeight="1" spans="1:21">
      <c r="A124" s="1">
        <v>30001902</v>
      </c>
      <c r="B124" s="1" t="str">
        <f t="shared" si="40"/>
        <v>special_effect_skill_30001902</v>
      </c>
      <c r="C124" s="1" t="s">
        <v>206</v>
      </c>
      <c r="D124" s="1" t="s">
        <v>207</v>
      </c>
      <c r="E124" s="1">
        <v>3</v>
      </c>
      <c r="F124" s="1"/>
      <c r="G124" s="1"/>
      <c r="H124" s="1"/>
      <c r="I124" s="1"/>
      <c r="J124" s="1">
        <v>1</v>
      </c>
      <c r="K124" s="1"/>
      <c r="L124" s="1">
        <v>1000</v>
      </c>
      <c r="M124" s="1">
        <v>100000</v>
      </c>
      <c r="N124" s="1">
        <v>100000</v>
      </c>
      <c r="O124" s="1">
        <f t="shared" si="37"/>
        <v>5</v>
      </c>
      <c r="P124" s="1">
        <f t="shared" si="38"/>
        <v>1</v>
      </c>
      <c r="Q124" s="1">
        <v>1</v>
      </c>
      <c r="R124" s="1"/>
      <c r="S124" s="1"/>
      <c r="T124" s="1"/>
      <c r="U124" s="3">
        <f t="shared" si="39"/>
        <v>2000</v>
      </c>
    </row>
    <row r="125" ht="13" customHeight="1" spans="1:21">
      <c r="A125" s="1">
        <v>30002101</v>
      </c>
      <c r="B125" s="1" t="s">
        <v>179</v>
      </c>
      <c r="D125" s="1" t="s">
        <v>180</v>
      </c>
      <c r="E125" s="1">
        <v>4</v>
      </c>
      <c r="F125" s="1">
        <v>30000101</v>
      </c>
      <c r="J125" s="1">
        <v>1</v>
      </c>
      <c r="L125" s="1">
        <v>1000</v>
      </c>
      <c r="M125" s="1">
        <v>600000</v>
      </c>
      <c r="N125" s="1">
        <v>600000</v>
      </c>
      <c r="O125" s="1">
        <f t="shared" ref="O125:O128" si="41">5</f>
        <v>5</v>
      </c>
      <c r="P125" s="1">
        <f t="shared" ref="P125:P128" si="42">1</f>
        <v>1</v>
      </c>
      <c r="Q125" s="1">
        <v>1</v>
      </c>
      <c r="U125" s="3">
        <f t="shared" si="39"/>
        <v>2000</v>
      </c>
    </row>
    <row r="126" ht="13" customHeight="1" spans="1:21">
      <c r="A126" s="1">
        <v>30002102</v>
      </c>
      <c r="B126" s="1" t="str">
        <f t="shared" ref="B126:B128" si="43">CONCATENATE("special_effect_skill_",A126)</f>
        <v>special_effect_skill_30002102</v>
      </c>
      <c r="C126" s="1" t="s">
        <v>208</v>
      </c>
      <c r="D126" s="1" t="s">
        <v>164</v>
      </c>
      <c r="E126" s="1">
        <v>1</v>
      </c>
      <c r="G126" s="1">
        <v>2</v>
      </c>
      <c r="I126" s="1">
        <v>1</v>
      </c>
      <c r="J126" s="1">
        <v>1</v>
      </c>
      <c r="L126" s="1">
        <v>1200</v>
      </c>
      <c r="M126" s="1">
        <v>300000</v>
      </c>
      <c r="N126" s="1">
        <v>300000</v>
      </c>
      <c r="O126" s="1">
        <f t="shared" si="41"/>
        <v>5</v>
      </c>
      <c r="P126" s="1">
        <f t="shared" si="42"/>
        <v>1</v>
      </c>
      <c r="Q126" s="1">
        <v>1</v>
      </c>
      <c r="U126" s="3">
        <f t="shared" si="39"/>
        <v>2400</v>
      </c>
    </row>
    <row r="127" customFormat="1" ht="13" customHeight="1" spans="1:21">
      <c r="A127" s="1">
        <v>30002202</v>
      </c>
      <c r="B127" s="1" t="str">
        <f t="shared" si="43"/>
        <v>special_effect_skill_30002202</v>
      </c>
      <c r="C127" s="1" t="s">
        <v>209</v>
      </c>
      <c r="D127" s="1" t="s">
        <v>210</v>
      </c>
      <c r="E127" s="1">
        <v>3</v>
      </c>
      <c r="F127" s="1">
        <v>1</v>
      </c>
      <c r="G127" s="1"/>
      <c r="H127" s="1"/>
      <c r="I127" s="1"/>
      <c r="J127" s="1">
        <v>1</v>
      </c>
      <c r="K127" s="1"/>
      <c r="L127" s="1">
        <v>1000</v>
      </c>
      <c r="M127" s="1">
        <v>200000</v>
      </c>
      <c r="N127" s="1">
        <v>200000</v>
      </c>
      <c r="O127" s="1">
        <f t="shared" si="41"/>
        <v>5</v>
      </c>
      <c r="P127" s="1">
        <f t="shared" si="42"/>
        <v>1</v>
      </c>
      <c r="Q127" s="1">
        <v>1</v>
      </c>
      <c r="R127" s="1"/>
      <c r="S127" s="1"/>
      <c r="T127" s="1"/>
      <c r="U127" s="3">
        <f t="shared" si="39"/>
        <v>2000</v>
      </c>
    </row>
    <row r="128" customFormat="1" ht="13" customHeight="1" spans="1:21">
      <c r="A128" s="1">
        <v>30002301</v>
      </c>
      <c r="B128" s="1" t="s">
        <v>211</v>
      </c>
      <c r="C128" s="1" t="s">
        <v>208</v>
      </c>
      <c r="D128" s="1" t="s">
        <v>164</v>
      </c>
      <c r="E128" s="1">
        <v>3</v>
      </c>
      <c r="F128" s="1"/>
      <c r="G128" s="1"/>
      <c r="H128" s="1"/>
      <c r="I128" s="1"/>
      <c r="J128" s="1">
        <v>1</v>
      </c>
      <c r="K128" s="1"/>
      <c r="L128" s="1">
        <v>3000</v>
      </c>
      <c r="M128" s="1">
        <v>200000</v>
      </c>
      <c r="N128" s="1">
        <v>200000</v>
      </c>
      <c r="O128" s="1">
        <f t="shared" si="41"/>
        <v>5</v>
      </c>
      <c r="P128" s="1">
        <f t="shared" si="42"/>
        <v>1</v>
      </c>
      <c r="Q128" s="1">
        <v>1</v>
      </c>
      <c r="R128" s="1"/>
      <c r="S128" s="1"/>
      <c r="T128" s="1"/>
      <c r="U128" s="3">
        <f t="shared" si="39"/>
        <v>6000</v>
      </c>
    </row>
    <row r="129" customFormat="1" ht="13" customHeight="1" spans="1:21">
      <c r="A129" s="1">
        <v>51102501</v>
      </c>
      <c r="B129" s="1" t="s">
        <v>179</v>
      </c>
      <c r="C129" s="1" t="s">
        <v>212</v>
      </c>
      <c r="D129" s="1" t="s">
        <v>180</v>
      </c>
      <c r="E129" s="1">
        <v>4</v>
      </c>
      <c r="F129" s="1">
        <v>51102501</v>
      </c>
      <c r="G129" s="1"/>
      <c r="H129" s="1"/>
      <c r="I129" s="1"/>
      <c r="J129" s="1">
        <v>1</v>
      </c>
      <c r="K129" s="1"/>
      <c r="L129" s="1">
        <v>1000</v>
      </c>
      <c r="M129" s="1">
        <v>10000</v>
      </c>
      <c r="N129" s="1">
        <v>10000</v>
      </c>
      <c r="O129" s="1">
        <f t="shared" ref="O129:O141" si="44">5</f>
        <v>5</v>
      </c>
      <c r="P129" s="1">
        <f t="shared" ref="P129:P141" si="45">1</f>
        <v>1</v>
      </c>
      <c r="Q129" s="1">
        <v>1</v>
      </c>
      <c r="R129" s="1"/>
      <c r="S129" s="1"/>
      <c r="T129" s="1"/>
      <c r="U129" s="3">
        <f t="shared" si="39"/>
        <v>2000</v>
      </c>
    </row>
    <row r="130" customFormat="1" ht="13" customHeight="1" spans="1:21">
      <c r="A130" s="1">
        <v>51102601</v>
      </c>
      <c r="B130" s="1" t="s">
        <v>179</v>
      </c>
      <c r="C130" s="1" t="s">
        <v>213</v>
      </c>
      <c r="D130" s="1" t="s">
        <v>180</v>
      </c>
      <c r="E130" s="1">
        <v>4</v>
      </c>
      <c r="F130" s="1">
        <v>51102601</v>
      </c>
      <c r="G130" s="1"/>
      <c r="H130" s="1"/>
      <c r="I130" s="1"/>
      <c r="J130" s="1">
        <v>1</v>
      </c>
      <c r="K130" s="1"/>
      <c r="L130" s="1">
        <v>1000</v>
      </c>
      <c r="M130" s="1">
        <v>15000</v>
      </c>
      <c r="N130" s="1">
        <v>15000</v>
      </c>
      <c r="O130" s="1">
        <f t="shared" si="44"/>
        <v>5</v>
      </c>
      <c r="P130" s="1">
        <f t="shared" si="45"/>
        <v>1</v>
      </c>
      <c r="Q130" s="1">
        <v>1</v>
      </c>
      <c r="R130" s="1"/>
      <c r="S130" s="1"/>
      <c r="T130" s="1"/>
      <c r="U130" s="3">
        <f t="shared" ref="U130:U141" si="46">IF(J130=1,L130*2,6000000)</f>
        <v>2000</v>
      </c>
    </row>
    <row r="131" customFormat="1" ht="13" customHeight="1" spans="1:21">
      <c r="A131" s="1">
        <v>51102701</v>
      </c>
      <c r="B131" s="1" t="s">
        <v>179</v>
      </c>
      <c r="C131" s="1" t="s">
        <v>214</v>
      </c>
      <c r="D131" s="1" t="s">
        <v>180</v>
      </c>
      <c r="E131" s="1">
        <v>4</v>
      </c>
      <c r="F131" s="1">
        <v>51102701</v>
      </c>
      <c r="G131" s="1"/>
      <c r="H131" s="1"/>
      <c r="I131" s="1"/>
      <c r="J131" s="1">
        <v>1</v>
      </c>
      <c r="K131" s="1"/>
      <c r="L131" s="1">
        <v>1000</v>
      </c>
      <c r="M131" s="1">
        <v>20000</v>
      </c>
      <c r="N131" s="1">
        <v>20000</v>
      </c>
      <c r="O131" s="1">
        <f t="shared" si="44"/>
        <v>5</v>
      </c>
      <c r="P131" s="1">
        <f t="shared" si="45"/>
        <v>1</v>
      </c>
      <c r="Q131" s="1">
        <v>1</v>
      </c>
      <c r="R131" s="1"/>
      <c r="S131" s="1"/>
      <c r="T131" s="1"/>
      <c r="U131" s="3">
        <f t="shared" si="46"/>
        <v>2000</v>
      </c>
    </row>
    <row r="132" ht="13" customHeight="1" spans="1:21">
      <c r="A132" s="1">
        <v>51102502</v>
      </c>
      <c r="B132" s="1" t="str">
        <f t="shared" ref="B132:B139" si="47">CONCATENATE("special_effect_skill_",A132)</f>
        <v>special_effect_skill_51102502</v>
      </c>
      <c r="C132" s="1" t="s">
        <v>212</v>
      </c>
      <c r="D132" s="1" t="s">
        <v>212</v>
      </c>
      <c r="E132" s="1">
        <v>3</v>
      </c>
      <c r="J132" s="1">
        <v>1</v>
      </c>
      <c r="L132" s="1">
        <v>1000</v>
      </c>
      <c r="M132" s="1">
        <v>10000</v>
      </c>
      <c r="N132" s="1">
        <v>10000</v>
      </c>
      <c r="O132" s="1">
        <f t="shared" si="44"/>
        <v>5</v>
      </c>
      <c r="P132" s="1">
        <f t="shared" si="45"/>
        <v>1</v>
      </c>
      <c r="Q132" s="1">
        <v>1</v>
      </c>
      <c r="U132" s="3">
        <f t="shared" si="46"/>
        <v>2000</v>
      </c>
    </row>
    <row r="133" ht="13" customHeight="1" spans="1:21">
      <c r="A133" s="1">
        <v>51102602</v>
      </c>
      <c r="B133" s="1" t="str">
        <f t="shared" si="47"/>
        <v>special_effect_skill_51102602</v>
      </c>
      <c r="C133" s="1" t="s">
        <v>213</v>
      </c>
      <c r="D133" s="1" t="s">
        <v>213</v>
      </c>
      <c r="E133" s="1">
        <v>3</v>
      </c>
      <c r="J133" s="1">
        <v>1</v>
      </c>
      <c r="L133" s="1">
        <v>1000</v>
      </c>
      <c r="M133" s="1">
        <v>15000</v>
      </c>
      <c r="N133" s="1">
        <v>15000</v>
      </c>
      <c r="O133" s="1">
        <f t="shared" si="44"/>
        <v>5</v>
      </c>
      <c r="P133" s="1">
        <f t="shared" si="45"/>
        <v>1</v>
      </c>
      <c r="Q133" s="1">
        <v>1</v>
      </c>
      <c r="U133" s="3">
        <f t="shared" si="46"/>
        <v>2000</v>
      </c>
    </row>
    <row r="134" ht="13" customHeight="1" spans="1:21">
      <c r="A134" s="1">
        <v>51102702</v>
      </c>
      <c r="B134" s="1" t="str">
        <f t="shared" si="47"/>
        <v>special_effect_skill_51102702</v>
      </c>
      <c r="C134" s="1" t="s">
        <v>214</v>
      </c>
      <c r="D134" s="1" t="s">
        <v>214</v>
      </c>
      <c r="E134" s="1">
        <v>3</v>
      </c>
      <c r="J134" s="1">
        <v>1</v>
      </c>
      <c r="L134" s="1">
        <v>1000</v>
      </c>
      <c r="M134" s="1">
        <v>20000</v>
      </c>
      <c r="N134" s="1">
        <v>20000</v>
      </c>
      <c r="O134" s="1">
        <f t="shared" si="44"/>
        <v>5</v>
      </c>
      <c r="P134" s="1">
        <f t="shared" si="45"/>
        <v>1</v>
      </c>
      <c r="Q134" s="1">
        <v>1</v>
      </c>
      <c r="U134" s="3">
        <f t="shared" si="46"/>
        <v>2000</v>
      </c>
    </row>
    <row r="135" customFormat="1" ht="13" customHeight="1" spans="1:21">
      <c r="A135" s="1">
        <v>56100201</v>
      </c>
      <c r="B135" s="1" t="str">
        <f t="shared" si="47"/>
        <v>special_effect_skill_56100201</v>
      </c>
      <c r="C135" s="1" t="s">
        <v>215</v>
      </c>
      <c r="D135" s="1" t="s">
        <v>215</v>
      </c>
      <c r="E135" s="1">
        <v>1</v>
      </c>
      <c r="F135" s="1"/>
      <c r="G135" s="1">
        <v>2</v>
      </c>
      <c r="H135" s="1"/>
      <c r="I135" s="1">
        <v>1</v>
      </c>
      <c r="J135" s="1">
        <v>1</v>
      </c>
      <c r="K135" s="1"/>
      <c r="L135" s="1">
        <v>600</v>
      </c>
      <c r="M135" s="1">
        <v>600000</v>
      </c>
      <c r="N135" s="1">
        <v>600000</v>
      </c>
      <c r="O135" s="1">
        <f t="shared" si="44"/>
        <v>5</v>
      </c>
      <c r="P135" s="1">
        <f t="shared" si="45"/>
        <v>1</v>
      </c>
      <c r="Q135" s="1">
        <v>1</v>
      </c>
      <c r="R135" s="1"/>
      <c r="S135" s="1"/>
      <c r="T135" s="1"/>
      <c r="U135" s="3">
        <f t="shared" si="46"/>
        <v>1200</v>
      </c>
    </row>
    <row r="136" customFormat="1" ht="13" customHeight="1" spans="1:21">
      <c r="A136" s="1">
        <v>30501101</v>
      </c>
      <c r="B136" s="1" t="str">
        <f t="shared" si="47"/>
        <v>special_effect_skill_30501101</v>
      </c>
      <c r="C136" s="1" t="s">
        <v>216</v>
      </c>
      <c r="D136" s="1" t="s">
        <v>216</v>
      </c>
      <c r="E136" s="1">
        <v>1</v>
      </c>
      <c r="F136" s="1"/>
      <c r="G136" s="1">
        <v>2</v>
      </c>
      <c r="H136" s="1"/>
      <c r="I136" s="1">
        <v>1</v>
      </c>
      <c r="J136" s="1">
        <v>1</v>
      </c>
      <c r="K136" s="1"/>
      <c r="L136" s="1">
        <v>600</v>
      </c>
      <c r="M136" s="1">
        <f>[2]boss技能参数!$N$97*25</f>
        <v>750000</v>
      </c>
      <c r="N136" s="1">
        <f>[2]boss技能参数!$N$97*25</f>
        <v>750000</v>
      </c>
      <c r="O136" s="1">
        <f t="shared" si="44"/>
        <v>5</v>
      </c>
      <c r="P136" s="1">
        <f t="shared" si="45"/>
        <v>1</v>
      </c>
      <c r="Q136" s="1">
        <v>1</v>
      </c>
      <c r="R136" s="1"/>
      <c r="S136" s="1"/>
      <c r="T136" s="1"/>
      <c r="U136" s="3">
        <f t="shared" si="46"/>
        <v>1200</v>
      </c>
    </row>
    <row r="137" customFormat="1" ht="13" customHeight="1" spans="1:21">
      <c r="A137" s="1">
        <v>30501102</v>
      </c>
      <c r="B137" s="1" t="str">
        <f t="shared" si="47"/>
        <v>special_effect_skill_30501102</v>
      </c>
      <c r="C137" s="1" t="s">
        <v>217</v>
      </c>
      <c r="D137" s="1" t="s">
        <v>217</v>
      </c>
      <c r="E137" s="1">
        <v>1</v>
      </c>
      <c r="F137" s="1"/>
      <c r="G137" s="1">
        <v>2</v>
      </c>
      <c r="H137" s="1"/>
      <c r="I137" s="1">
        <v>1</v>
      </c>
      <c r="J137" s="1">
        <v>1</v>
      </c>
      <c r="K137" s="1"/>
      <c r="L137" s="1">
        <v>600</v>
      </c>
      <c r="M137" s="1">
        <v>600000</v>
      </c>
      <c r="N137" s="1">
        <v>600000</v>
      </c>
      <c r="O137" s="1">
        <f t="shared" si="44"/>
        <v>5</v>
      </c>
      <c r="P137" s="1">
        <f t="shared" si="45"/>
        <v>1</v>
      </c>
      <c r="Q137" s="1">
        <v>1</v>
      </c>
      <c r="R137" s="1"/>
      <c r="S137" s="1"/>
      <c r="T137" s="1"/>
      <c r="U137" s="3">
        <f t="shared" si="46"/>
        <v>1200</v>
      </c>
    </row>
    <row r="138" customFormat="1" ht="13" customHeight="1" spans="1:21">
      <c r="A138" s="1">
        <v>30501103</v>
      </c>
      <c r="B138" s="1" t="str">
        <f t="shared" si="47"/>
        <v>special_effect_skill_30501103</v>
      </c>
      <c r="C138" s="1" t="s">
        <v>218</v>
      </c>
      <c r="D138" s="1" t="s">
        <v>218</v>
      </c>
      <c r="E138" s="1">
        <v>1</v>
      </c>
      <c r="F138" s="1"/>
      <c r="G138" s="1">
        <v>2</v>
      </c>
      <c r="H138" s="1">
        <v>1</v>
      </c>
      <c r="I138" s="1">
        <v>1</v>
      </c>
      <c r="J138" s="1">
        <v>1</v>
      </c>
      <c r="K138" s="1"/>
      <c r="L138" s="1">
        <v>600</v>
      </c>
      <c r="M138" s="1">
        <v>300000</v>
      </c>
      <c r="N138" s="1">
        <v>300000</v>
      </c>
      <c r="O138" s="1">
        <f t="shared" si="44"/>
        <v>5</v>
      </c>
      <c r="P138" s="1">
        <f t="shared" si="45"/>
        <v>1</v>
      </c>
      <c r="Q138" s="1">
        <v>1</v>
      </c>
      <c r="R138" s="1"/>
      <c r="S138" s="1"/>
      <c r="T138" s="1"/>
      <c r="U138" s="3">
        <f t="shared" si="46"/>
        <v>1200</v>
      </c>
    </row>
    <row r="139" customFormat="1" ht="13" customHeight="1" spans="1:21">
      <c r="A139" s="1">
        <v>32503101</v>
      </c>
      <c r="B139" s="1" t="str">
        <f t="shared" si="47"/>
        <v>special_effect_skill_32503101</v>
      </c>
      <c r="C139" s="1" t="s">
        <v>219</v>
      </c>
      <c r="D139" s="1" t="s">
        <v>219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1</v>
      </c>
      <c r="K139" s="1"/>
      <c r="L139" s="1">
        <v>800</v>
      </c>
      <c r="M139" s="1">
        <f>[2]boss技能参数!$L$116*13</f>
        <v>494000</v>
      </c>
      <c r="N139" s="1">
        <f>[2]boss技能参数!$L$116*13</f>
        <v>494000</v>
      </c>
      <c r="O139" s="1">
        <f t="shared" si="44"/>
        <v>5</v>
      </c>
      <c r="P139" s="1">
        <f t="shared" si="45"/>
        <v>1</v>
      </c>
      <c r="Q139" s="1">
        <v>1</v>
      </c>
      <c r="R139" s="1">
        <v>5</v>
      </c>
      <c r="S139" s="1">
        <v>30000</v>
      </c>
      <c r="T139" s="1"/>
      <c r="U139" s="3">
        <f t="shared" si="46"/>
        <v>1600</v>
      </c>
    </row>
    <row r="140" customFormat="1" ht="13" customHeight="1" spans="1:21">
      <c r="A140" s="1">
        <v>34391101</v>
      </c>
      <c r="B140" s="1" t="str">
        <f t="shared" ref="B140:B143" si="48">CONCATENATE("special_effect_skill_",A140)</f>
        <v>special_effect_skill_34391101</v>
      </c>
      <c r="C140" s="1" t="s">
        <v>220</v>
      </c>
      <c r="D140" s="1" t="s">
        <v>220</v>
      </c>
      <c r="E140" s="1">
        <v>1</v>
      </c>
      <c r="F140" s="1"/>
      <c r="G140" s="1">
        <v>2</v>
      </c>
      <c r="H140" s="1"/>
      <c r="I140" s="1">
        <v>2</v>
      </c>
      <c r="J140" s="1">
        <v>1</v>
      </c>
      <c r="K140" s="1"/>
      <c r="L140" s="1">
        <v>1000</v>
      </c>
      <c r="M140" s="1">
        <v>9000</v>
      </c>
      <c r="N140" s="1">
        <v>9000</v>
      </c>
      <c r="O140" s="1">
        <f t="shared" ref="O140:O146" si="49">5</f>
        <v>5</v>
      </c>
      <c r="P140" s="1">
        <f t="shared" ref="P140:P143" si="50">1</f>
        <v>1</v>
      </c>
      <c r="Q140" s="1">
        <v>1</v>
      </c>
      <c r="R140" s="1">
        <v>1</v>
      </c>
      <c r="S140" s="1">
        <v>1000</v>
      </c>
      <c r="T140" s="1"/>
      <c r="U140" s="3">
        <f t="shared" ref="U140:U143" si="51">IF(J140=1,L140*2,6000000)</f>
        <v>2000</v>
      </c>
    </row>
    <row r="141" customFormat="1" ht="13" customHeight="1" spans="1:21">
      <c r="A141" s="1">
        <v>34502301</v>
      </c>
      <c r="B141" s="1" t="str">
        <f t="shared" si="48"/>
        <v>special_effect_skill_34502301</v>
      </c>
      <c r="C141" s="1" t="s">
        <v>221</v>
      </c>
      <c r="D141" s="1" t="s">
        <v>221</v>
      </c>
      <c r="E141" s="1">
        <v>3</v>
      </c>
      <c r="F141" s="1"/>
      <c r="G141" s="1"/>
      <c r="H141" s="1"/>
      <c r="I141" s="1"/>
      <c r="J141" s="1">
        <v>2</v>
      </c>
      <c r="K141" s="1"/>
      <c r="L141" s="1">
        <v>800</v>
      </c>
      <c r="M141" s="1">
        <v>400000</v>
      </c>
      <c r="N141" s="1">
        <v>400000</v>
      </c>
      <c r="O141" s="1">
        <f t="shared" si="49"/>
        <v>5</v>
      </c>
      <c r="P141" s="1">
        <f t="shared" si="50"/>
        <v>1</v>
      </c>
      <c r="Q141" s="1">
        <v>1</v>
      </c>
      <c r="R141" s="1">
        <v>5</v>
      </c>
      <c r="S141" s="1">
        <v>8000</v>
      </c>
      <c r="T141" s="1"/>
      <c r="U141" s="3">
        <v>1200</v>
      </c>
    </row>
    <row r="142" customFormat="1" ht="13" customHeight="1" spans="1:21">
      <c r="A142" s="1">
        <v>34502401</v>
      </c>
      <c r="B142" s="1" t="str">
        <f t="shared" si="48"/>
        <v>special_effect_skill_34502401</v>
      </c>
      <c r="C142" s="1" t="s">
        <v>144</v>
      </c>
      <c r="D142" s="1" t="s">
        <v>144</v>
      </c>
      <c r="E142" s="1">
        <v>6</v>
      </c>
      <c r="F142" s="1">
        <v>1</v>
      </c>
      <c r="G142" s="1">
        <v>1</v>
      </c>
      <c r="H142" s="1"/>
      <c r="I142" s="1"/>
      <c r="J142" s="1">
        <v>2</v>
      </c>
      <c r="K142" s="1"/>
      <c r="L142" s="1">
        <v>400</v>
      </c>
      <c r="M142" s="1">
        <v>150000</v>
      </c>
      <c r="N142" s="1">
        <v>150000</v>
      </c>
      <c r="O142" s="1">
        <f t="shared" si="49"/>
        <v>5</v>
      </c>
      <c r="P142" s="1">
        <f t="shared" si="50"/>
        <v>1</v>
      </c>
      <c r="Q142" s="1">
        <v>1</v>
      </c>
      <c r="R142" s="1">
        <v>6</v>
      </c>
      <c r="S142" s="1" t="str" cm="1">
        <f ca="1" t="array" ref="S142">CONCATENATE(INT(0.04375*_xlfn.XLOOKUP(VALUE(MID(INDIRECT("A"&amp;ROW()),2,4)),[2]boss技能参数!92:92,[2]boss技能参数!93:93)),";",INT(0.04375*_xlfn.XLOOKUP(VALUE(MID(INDIRECT("A"&amp;ROW()),2,4)),[2]boss技能参数!92:92,[2]boss技能参数!93:93)))</f>
        <v>11025;11025</v>
      </c>
      <c r="T142" s="1"/>
      <c r="U142" s="3">
        <v>10000</v>
      </c>
    </row>
    <row r="143" customFormat="1" ht="13" customHeight="1" spans="1:21">
      <c r="A143" s="1">
        <v>34502402</v>
      </c>
      <c r="B143" s="1" t="s">
        <v>222</v>
      </c>
      <c r="C143" s="1" t="s">
        <v>144</v>
      </c>
      <c r="D143" s="1" t="s">
        <v>144</v>
      </c>
      <c r="E143" s="1">
        <v>6</v>
      </c>
      <c r="F143" s="1">
        <v>1</v>
      </c>
      <c r="G143" s="1">
        <v>1</v>
      </c>
      <c r="H143" s="1"/>
      <c r="I143" s="1"/>
      <c r="J143" s="1">
        <v>1</v>
      </c>
      <c r="K143" s="1"/>
      <c r="L143" s="1">
        <v>800</v>
      </c>
      <c r="M143" s="1">
        <v>150000</v>
      </c>
      <c r="N143" s="1">
        <v>150000</v>
      </c>
      <c r="O143" s="1">
        <f t="shared" si="49"/>
        <v>5</v>
      </c>
      <c r="P143" s="1">
        <f t="shared" si="50"/>
        <v>1</v>
      </c>
      <c r="Q143" s="1">
        <v>1</v>
      </c>
      <c r="R143" s="1">
        <v>6</v>
      </c>
      <c r="S143" s="1" t="str" cm="1">
        <f ca="1" t="array" ref="S143">CONCATENATE(INT(0.04375*_xlfn.XLOOKUP(VALUE(MID(INDIRECT("A"&amp;ROW()),2,4)),[2]boss技能参数!92:92,[2]boss技能参数!93:93)),";",INT(0.04375*_xlfn.XLOOKUP(VALUE(MID(INDIRECT("A"&amp;ROW()),2,4)),[2]boss技能参数!92:92,[2]boss技能参数!93:93)))</f>
        <v>11025;11025</v>
      </c>
      <c r="T143" s="1"/>
      <c r="U143" s="3">
        <f t="shared" si="51"/>
        <v>1600</v>
      </c>
    </row>
    <row r="144" customFormat="1" ht="13" customHeight="1" spans="1:21">
      <c r="A144" s="1">
        <v>34501408</v>
      </c>
      <c r="B144" s="1" t="str">
        <f t="shared" ref="B144:B149" si="52">CONCATENATE("special_effect_skill_",A144)</f>
        <v>special_effect_skill_34501408</v>
      </c>
      <c r="C144" s="1" t="s">
        <v>223</v>
      </c>
      <c r="D144" s="1" t="s">
        <v>223</v>
      </c>
      <c r="E144" s="1">
        <v>3</v>
      </c>
      <c r="F144" s="1"/>
      <c r="G144" s="1"/>
      <c r="H144" s="1"/>
      <c r="I144" s="1"/>
      <c r="J144" s="1">
        <v>1</v>
      </c>
      <c r="K144" s="1"/>
      <c r="L144" s="1">
        <v>800</v>
      </c>
      <c r="M144" s="1">
        <v>500000</v>
      </c>
      <c r="N144" s="1">
        <v>500000</v>
      </c>
      <c r="O144" s="1">
        <f t="shared" si="49"/>
        <v>5</v>
      </c>
      <c r="P144" s="1">
        <f t="shared" ref="P144:P149" si="53">1</f>
        <v>1</v>
      </c>
      <c r="Q144" s="1">
        <v>1</v>
      </c>
      <c r="R144" s="1"/>
      <c r="S144" s="1"/>
      <c r="T144" s="1"/>
      <c r="U144" s="3">
        <f t="shared" ref="U144:U149" si="54">IF(J144=1,L144*2,6000000)</f>
        <v>1600</v>
      </c>
    </row>
    <row r="145" customFormat="1" ht="13" customHeight="1" spans="1:21">
      <c r="A145" s="1">
        <v>34501409</v>
      </c>
      <c r="B145" s="1" t="str">
        <f t="shared" si="52"/>
        <v>special_effect_skill_34501409</v>
      </c>
      <c r="C145" s="1" t="s">
        <v>224</v>
      </c>
      <c r="D145" s="1" t="s">
        <v>224</v>
      </c>
      <c r="E145" s="1">
        <v>3</v>
      </c>
      <c r="F145" s="1"/>
      <c r="G145" s="1"/>
      <c r="H145" s="1"/>
      <c r="I145" s="1"/>
      <c r="J145" s="1">
        <v>1</v>
      </c>
      <c r="K145" s="1"/>
      <c r="L145" s="1">
        <v>800</v>
      </c>
      <c r="M145" s="1">
        <v>500000</v>
      </c>
      <c r="N145" s="1">
        <v>500000</v>
      </c>
      <c r="O145" s="1">
        <f t="shared" si="49"/>
        <v>5</v>
      </c>
      <c r="P145" s="1">
        <f t="shared" si="53"/>
        <v>1</v>
      </c>
      <c r="Q145" s="1">
        <v>1</v>
      </c>
      <c r="R145" s="1"/>
      <c r="S145" s="1"/>
      <c r="T145" s="1"/>
      <c r="U145" s="3">
        <f t="shared" si="54"/>
        <v>1600</v>
      </c>
    </row>
    <row r="146" customFormat="1" ht="13" customHeight="1" spans="1:21">
      <c r="A146" s="1">
        <v>34501410</v>
      </c>
      <c r="B146" s="1" t="str">
        <f t="shared" si="52"/>
        <v>special_effect_skill_34501410</v>
      </c>
      <c r="C146" s="1" t="s">
        <v>225</v>
      </c>
      <c r="D146" s="1" t="s">
        <v>225</v>
      </c>
      <c r="E146" s="1">
        <v>3</v>
      </c>
      <c r="F146" s="1"/>
      <c r="G146" s="1"/>
      <c r="H146" s="1"/>
      <c r="I146" s="1"/>
      <c r="J146" s="1">
        <v>1</v>
      </c>
      <c r="K146" s="1"/>
      <c r="L146" s="1">
        <v>800</v>
      </c>
      <c r="M146" s="1">
        <v>500000</v>
      </c>
      <c r="N146" s="1">
        <v>500000</v>
      </c>
      <c r="O146" s="1">
        <f t="shared" si="49"/>
        <v>5</v>
      </c>
      <c r="P146" s="1">
        <f t="shared" si="53"/>
        <v>1</v>
      </c>
      <c r="Q146" s="1">
        <v>1</v>
      </c>
      <c r="R146" s="1"/>
      <c r="S146" s="1"/>
      <c r="T146" s="1"/>
      <c r="U146" s="3">
        <f t="shared" si="54"/>
        <v>1600</v>
      </c>
    </row>
    <row r="147" customFormat="1" ht="13" customHeight="1" spans="1:21">
      <c r="A147" s="1">
        <v>34501301</v>
      </c>
      <c r="B147" s="1" t="s">
        <v>226</v>
      </c>
      <c r="C147" s="1" t="s">
        <v>227</v>
      </c>
      <c r="D147" s="1" t="s">
        <v>172</v>
      </c>
      <c r="E147" s="1">
        <v>1</v>
      </c>
      <c r="F147" s="1"/>
      <c r="G147" s="1">
        <v>2</v>
      </c>
      <c r="H147" s="1"/>
      <c r="I147" s="1">
        <v>1</v>
      </c>
      <c r="J147" s="1">
        <v>2</v>
      </c>
      <c r="K147" s="1"/>
      <c r="L147" s="1">
        <v>800</v>
      </c>
      <c r="M147" s="1">
        <v>790000</v>
      </c>
      <c r="N147" s="1">
        <v>790000</v>
      </c>
      <c r="O147" s="1">
        <v>5</v>
      </c>
      <c r="P147" s="1">
        <v>1</v>
      </c>
      <c r="Q147" s="1">
        <v>1</v>
      </c>
      <c r="R147" s="1">
        <v>1</v>
      </c>
      <c r="S147" s="1">
        <v>14000</v>
      </c>
      <c r="T147" s="1"/>
      <c r="U147" s="3">
        <v>4500</v>
      </c>
    </row>
    <row r="148" customFormat="1" ht="13" customHeight="1" spans="1:21">
      <c r="A148" s="1">
        <v>34501302</v>
      </c>
      <c r="B148" s="1" t="s">
        <v>228</v>
      </c>
      <c r="C148" s="1" t="s">
        <v>227</v>
      </c>
      <c r="D148" s="1" t="s">
        <v>172</v>
      </c>
      <c r="E148" s="1">
        <v>1</v>
      </c>
      <c r="F148" s="1"/>
      <c r="G148" s="1">
        <v>2</v>
      </c>
      <c r="H148" s="1"/>
      <c r="I148" s="1">
        <v>1</v>
      </c>
      <c r="J148" s="1">
        <v>2</v>
      </c>
      <c r="K148" s="1"/>
      <c r="L148" s="1">
        <v>1000</v>
      </c>
      <c r="M148" s="1">
        <v>280000</v>
      </c>
      <c r="N148" s="1">
        <v>280000</v>
      </c>
      <c r="O148" s="1">
        <v>5</v>
      </c>
      <c r="P148" s="1">
        <v>1</v>
      </c>
      <c r="Q148" s="1">
        <v>1</v>
      </c>
      <c r="R148" s="1">
        <v>1</v>
      </c>
      <c r="S148" s="1">
        <v>11500</v>
      </c>
      <c r="T148" s="1"/>
      <c r="U148" s="3">
        <v>4500</v>
      </c>
    </row>
    <row r="149" customFormat="1" ht="13" customHeight="1" spans="1:21">
      <c r="A149" s="1">
        <v>34501303</v>
      </c>
      <c r="B149" s="1" t="s">
        <v>229</v>
      </c>
      <c r="C149" s="1" t="s">
        <v>227</v>
      </c>
      <c r="D149" s="1" t="s">
        <v>172</v>
      </c>
      <c r="E149" s="1">
        <v>1</v>
      </c>
      <c r="F149" s="1"/>
      <c r="G149" s="1">
        <v>2</v>
      </c>
      <c r="H149" s="1"/>
      <c r="I149" s="1">
        <v>1</v>
      </c>
      <c r="J149" s="1">
        <v>2</v>
      </c>
      <c r="K149" s="1"/>
      <c r="L149" s="1">
        <v>800</v>
      </c>
      <c r="M149" s="1">
        <v>885000</v>
      </c>
      <c r="N149" s="1">
        <v>885000</v>
      </c>
      <c r="O149" s="1">
        <v>5</v>
      </c>
      <c r="P149" s="1">
        <v>1</v>
      </c>
      <c r="Q149" s="1">
        <v>1</v>
      </c>
      <c r="R149" s="1">
        <v>1</v>
      </c>
      <c r="S149" s="1">
        <v>18500</v>
      </c>
      <c r="T149" s="1"/>
      <c r="U149" s="3">
        <v>4500</v>
      </c>
    </row>
    <row r="150" customFormat="1" ht="13" customHeight="1" spans="1:21">
      <c r="A150" s="1">
        <v>31503301</v>
      </c>
      <c r="B150" s="1" t="str">
        <f>CONCATENATE("special_effect_skill_",A150)</f>
        <v>special_effect_skill_31503301</v>
      </c>
      <c r="C150" s="1" t="s">
        <v>230</v>
      </c>
      <c r="D150" s="1" t="s">
        <v>230</v>
      </c>
      <c r="E150" s="1">
        <v>3</v>
      </c>
      <c r="F150" s="1"/>
      <c r="G150" s="1"/>
      <c r="H150" s="1"/>
      <c r="I150" s="1"/>
      <c r="J150" s="1">
        <v>1</v>
      </c>
      <c r="K150" s="1"/>
      <c r="L150" s="1">
        <v>5000</v>
      </c>
      <c r="M150" s="1">
        <v>150000</v>
      </c>
      <c r="N150" s="1">
        <v>150000</v>
      </c>
      <c r="O150" s="1">
        <v>5</v>
      </c>
      <c r="P150" s="1">
        <v>1</v>
      </c>
      <c r="Q150" s="1">
        <v>1</v>
      </c>
      <c r="R150" s="1">
        <v>1</v>
      </c>
      <c r="S150" s="1">
        <v>0</v>
      </c>
      <c r="T150" s="1"/>
      <c r="U150" s="3">
        <v>5000</v>
      </c>
    </row>
    <row r="151" customFormat="1" ht="13" customHeight="1" spans="1:21">
      <c r="A151" s="1">
        <v>31503302</v>
      </c>
      <c r="B151" s="1" t="str">
        <f>CONCATENATE("special_effect_skill_",A151)</f>
        <v>special_effect_skill_31503302</v>
      </c>
      <c r="C151" s="1" t="s">
        <v>230</v>
      </c>
      <c r="D151" s="1" t="s">
        <v>230</v>
      </c>
      <c r="E151" s="1">
        <v>3</v>
      </c>
      <c r="F151" s="1"/>
      <c r="G151" s="1"/>
      <c r="H151" s="1"/>
      <c r="I151" s="1"/>
      <c r="J151" s="1">
        <v>1</v>
      </c>
      <c r="K151" s="1"/>
      <c r="L151" s="1">
        <v>800</v>
      </c>
      <c r="M151" s="1">
        <v>400000</v>
      </c>
      <c r="N151" s="1">
        <v>400000</v>
      </c>
      <c r="O151" s="1">
        <v>5</v>
      </c>
      <c r="P151" s="1">
        <v>1</v>
      </c>
      <c r="Q151" s="1">
        <v>1</v>
      </c>
      <c r="R151" s="1">
        <v>1</v>
      </c>
      <c r="S151" s="1">
        <v>13000</v>
      </c>
      <c r="T151" s="1"/>
      <c r="U151" s="3">
        <v>5000</v>
      </c>
    </row>
    <row r="152" customFormat="1" ht="13" customHeight="1" spans="1:21">
      <c r="A152" s="1">
        <v>31503303</v>
      </c>
      <c r="B152" s="1" t="str">
        <f t="shared" ref="B152:B157" si="55">CONCATENATE("special_effect_skill_",A152)</f>
        <v>special_effect_skill_31503303</v>
      </c>
      <c r="C152" s="1" t="s">
        <v>231</v>
      </c>
      <c r="D152" s="1" t="s">
        <v>232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2</v>
      </c>
      <c r="K152" s="1"/>
      <c r="L152" s="1">
        <v>800</v>
      </c>
      <c r="M152" s="1">
        <v>400000</v>
      </c>
      <c r="N152" s="1">
        <v>400000</v>
      </c>
      <c r="O152" s="1">
        <v>5</v>
      </c>
      <c r="P152" s="1">
        <v>1</v>
      </c>
      <c r="Q152" s="1">
        <v>1</v>
      </c>
      <c r="R152" s="1">
        <v>1</v>
      </c>
      <c r="S152" s="1">
        <v>13000</v>
      </c>
      <c r="T152" s="1"/>
      <c r="U152" s="3">
        <v>5000</v>
      </c>
    </row>
    <row r="153" customFormat="1" ht="13" customHeight="1" spans="1:21">
      <c r="A153" s="1">
        <v>32502201</v>
      </c>
      <c r="B153" s="1" t="str">
        <f t="shared" si="55"/>
        <v>special_effect_skill_32502201</v>
      </c>
      <c r="C153" s="1" t="s">
        <v>233</v>
      </c>
      <c r="D153" s="1" t="s">
        <v>233</v>
      </c>
      <c r="E153" s="1">
        <v>1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/>
      <c r="L153" s="1">
        <v>800</v>
      </c>
      <c r="M153" s="1">
        <v>400000</v>
      </c>
      <c r="N153" s="1">
        <v>400000</v>
      </c>
      <c r="O153" s="1">
        <v>5</v>
      </c>
      <c r="P153" s="1">
        <v>1</v>
      </c>
      <c r="Q153" s="1">
        <v>1</v>
      </c>
      <c r="R153" s="1">
        <v>1</v>
      </c>
      <c r="S153" s="1">
        <v>13000</v>
      </c>
      <c r="T153" s="1"/>
      <c r="U153" s="3">
        <v>5000</v>
      </c>
    </row>
    <row r="154" customFormat="1" ht="13" customHeight="1" spans="1:21">
      <c r="A154" s="1">
        <v>32502301</v>
      </c>
      <c r="B154" s="1" t="str">
        <f t="shared" si="55"/>
        <v>special_effect_skill_32502301</v>
      </c>
      <c r="C154" s="1" t="s">
        <v>234</v>
      </c>
      <c r="D154" s="1" t="s">
        <v>234</v>
      </c>
      <c r="E154" s="1">
        <v>1</v>
      </c>
      <c r="F154" s="1">
        <v>0</v>
      </c>
      <c r="G154" s="1">
        <v>2</v>
      </c>
      <c r="H154" s="1">
        <v>0</v>
      </c>
      <c r="I154" s="1">
        <v>1</v>
      </c>
      <c r="J154" s="1">
        <v>2</v>
      </c>
      <c r="K154" s="1"/>
      <c r="L154" s="1">
        <v>800</v>
      </c>
      <c r="M154" s="1">
        <v>400000</v>
      </c>
      <c r="N154" s="1">
        <v>400000</v>
      </c>
      <c r="O154" s="1">
        <v>5</v>
      </c>
      <c r="P154" s="1">
        <v>1</v>
      </c>
      <c r="Q154" s="1">
        <v>1</v>
      </c>
      <c r="R154" s="1">
        <v>1</v>
      </c>
      <c r="S154" s="1">
        <v>13000</v>
      </c>
      <c r="T154" s="1"/>
      <c r="U154" s="3">
        <v>5000</v>
      </c>
    </row>
    <row r="155" customFormat="1" ht="13" customHeight="1" spans="1:21">
      <c r="A155" s="1">
        <v>31503201</v>
      </c>
      <c r="B155" s="1" t="str">
        <f t="shared" si="55"/>
        <v>special_effect_skill_31503201</v>
      </c>
      <c r="C155" s="1" t="s">
        <v>235</v>
      </c>
      <c r="D155" s="1" t="s">
        <v>236</v>
      </c>
      <c r="E155" s="1">
        <v>2</v>
      </c>
      <c r="F155" s="1">
        <v>10000</v>
      </c>
      <c r="G155" s="1">
        <v>15000</v>
      </c>
      <c r="H155" s="1">
        <v>1</v>
      </c>
      <c r="I155" s="1">
        <v>800</v>
      </c>
      <c r="J155" s="1">
        <v>2</v>
      </c>
      <c r="K155" s="1"/>
      <c r="L155" s="1">
        <v>400</v>
      </c>
      <c r="M155" s="1">
        <v>200000</v>
      </c>
      <c r="N155" s="1">
        <v>200000</v>
      </c>
      <c r="O155" s="1">
        <v>5</v>
      </c>
      <c r="P155" s="1">
        <v>1</v>
      </c>
      <c r="Q155" s="1">
        <v>1</v>
      </c>
      <c r="R155" s="1">
        <v>6</v>
      </c>
      <c r="S155" s="1" t="s">
        <v>237</v>
      </c>
      <c r="T155" s="1"/>
      <c r="U155" s="3">
        <v>800</v>
      </c>
    </row>
    <row r="156" customFormat="1" ht="13" customHeight="1" spans="1:21">
      <c r="A156" s="1">
        <v>31503202</v>
      </c>
      <c r="B156" s="1" t="str">
        <f t="shared" si="55"/>
        <v>special_effect_skill_31503202</v>
      </c>
      <c r="C156" s="1" t="s">
        <v>238</v>
      </c>
      <c r="D156" s="1" t="s">
        <v>239</v>
      </c>
      <c r="E156" s="1">
        <v>3</v>
      </c>
      <c r="F156" s="1"/>
      <c r="G156" s="1"/>
      <c r="H156" s="1"/>
      <c r="I156" s="1"/>
      <c r="J156" s="1">
        <v>1</v>
      </c>
      <c r="K156" s="1"/>
      <c r="L156" s="1">
        <v>800</v>
      </c>
      <c r="M156" s="1">
        <v>400000</v>
      </c>
      <c r="N156" s="1">
        <v>400000</v>
      </c>
      <c r="O156" s="1">
        <v>5</v>
      </c>
      <c r="P156" s="1">
        <v>1</v>
      </c>
      <c r="Q156" s="1">
        <v>1</v>
      </c>
      <c r="R156" s="1"/>
      <c r="S156" s="1"/>
      <c r="T156" s="1"/>
      <c r="U156" s="3">
        <v>800</v>
      </c>
    </row>
    <row r="157" customFormat="1" ht="13" customHeight="1" spans="1:21">
      <c r="A157" s="1">
        <v>31503203</v>
      </c>
      <c r="B157" s="1" t="s">
        <v>240</v>
      </c>
      <c r="C157" s="1" t="s">
        <v>238</v>
      </c>
      <c r="D157" s="1" t="s">
        <v>239</v>
      </c>
      <c r="E157" s="1">
        <v>3</v>
      </c>
      <c r="F157" s="1"/>
      <c r="G157" s="1"/>
      <c r="H157" s="1"/>
      <c r="I157" s="1"/>
      <c r="J157" s="1">
        <v>1</v>
      </c>
      <c r="K157" s="1"/>
      <c r="L157" s="1">
        <v>800</v>
      </c>
      <c r="M157" s="1">
        <v>200000</v>
      </c>
      <c r="N157" s="1">
        <v>200000</v>
      </c>
      <c r="O157" s="1">
        <v>5</v>
      </c>
      <c r="P157" s="1">
        <v>1</v>
      </c>
      <c r="Q157" s="1">
        <v>1</v>
      </c>
      <c r="R157" s="1"/>
      <c r="S157" s="1"/>
      <c r="T157" s="1"/>
      <c r="U157" s="3">
        <v>800</v>
      </c>
    </row>
    <row r="158" customFormat="1" ht="13" customHeight="1" spans="1:21">
      <c r="A158" s="1">
        <v>34503401</v>
      </c>
      <c r="B158" s="1" t="str">
        <f t="shared" ref="B158:B165" si="56">CONCATENATE("special_effect_skill_",A158)</f>
        <v>special_effect_skill_34503401</v>
      </c>
      <c r="C158" s="1" t="s">
        <v>241</v>
      </c>
      <c r="D158" s="1" t="s">
        <v>241</v>
      </c>
      <c r="E158" s="1">
        <v>3</v>
      </c>
      <c r="F158" s="1">
        <v>1</v>
      </c>
      <c r="G158" s="1"/>
      <c r="H158" s="1"/>
      <c r="I158" s="1"/>
      <c r="J158" s="1">
        <v>1</v>
      </c>
      <c r="K158" s="1"/>
      <c r="L158" s="1">
        <v>800</v>
      </c>
      <c r="M158" s="1">
        <f>INT([2]boss技能参数!$N$133*23)</f>
        <v>575000</v>
      </c>
      <c r="N158" s="1">
        <f>INT([2]boss技能参数!$N$133*23)</f>
        <v>575000</v>
      </c>
      <c r="O158" s="1">
        <v>5</v>
      </c>
      <c r="P158" s="1">
        <v>1</v>
      </c>
      <c r="Q158" s="1">
        <v>1</v>
      </c>
      <c r="R158" s="1">
        <v>5</v>
      </c>
      <c r="S158" s="1">
        <f>INT([2]boss技能参数!$N$133*0.57)</f>
        <v>14250</v>
      </c>
      <c r="T158" s="1"/>
      <c r="U158" s="3">
        <v>800</v>
      </c>
    </row>
    <row r="159" customFormat="1" ht="12" customHeight="1" spans="1:21">
      <c r="A159" s="1">
        <v>31502301</v>
      </c>
      <c r="B159" s="1" t="str">
        <f t="shared" si="56"/>
        <v>special_effect_skill_31502301</v>
      </c>
      <c r="C159" s="1" t="s">
        <v>242</v>
      </c>
      <c r="D159" s="1" t="s">
        <v>242</v>
      </c>
      <c r="E159" s="1">
        <v>5</v>
      </c>
      <c r="F159" s="1"/>
      <c r="G159" s="1"/>
      <c r="H159" s="1"/>
      <c r="I159" s="1"/>
      <c r="J159" s="1">
        <v>1</v>
      </c>
      <c r="K159" s="1"/>
      <c r="L159" s="1">
        <v>1500</v>
      </c>
      <c r="M159" s="1">
        <v>600000</v>
      </c>
      <c r="N159" s="1">
        <v>600000</v>
      </c>
      <c r="O159" s="1">
        <v>5</v>
      </c>
      <c r="P159" s="1">
        <v>1</v>
      </c>
      <c r="Q159" s="1">
        <v>1</v>
      </c>
      <c r="R159" s="1"/>
      <c r="S159" s="1"/>
      <c r="T159" s="1"/>
      <c r="U159" s="3">
        <v>3000</v>
      </c>
    </row>
    <row r="160" customFormat="1" ht="12" customHeight="1" spans="1:21">
      <c r="A160" s="1">
        <v>34502101</v>
      </c>
      <c r="B160" s="1" t="str">
        <f t="shared" si="56"/>
        <v>special_effect_skill_34502101</v>
      </c>
      <c r="C160" s="1" t="s">
        <v>243</v>
      </c>
      <c r="D160" s="1" t="s">
        <v>244</v>
      </c>
      <c r="E160" s="1">
        <v>6</v>
      </c>
      <c r="F160" s="1">
        <v>1</v>
      </c>
      <c r="G160" s="1"/>
      <c r="H160" s="1"/>
      <c r="I160" s="1"/>
      <c r="J160" s="1">
        <v>1</v>
      </c>
      <c r="K160" s="1"/>
      <c r="L160" s="1">
        <v>2400</v>
      </c>
      <c r="M160" s="1">
        <v>150000</v>
      </c>
      <c r="N160" s="1">
        <v>80000</v>
      </c>
      <c r="O160" s="1">
        <v>5</v>
      </c>
      <c r="P160" s="1">
        <v>1</v>
      </c>
      <c r="Q160" s="1">
        <v>1</v>
      </c>
      <c r="R160" s="1"/>
      <c r="S160" s="1"/>
      <c r="T160" s="1"/>
      <c r="U160" s="3">
        <v>3000</v>
      </c>
    </row>
    <row r="161" customFormat="1" ht="12" customHeight="1" spans="1:21">
      <c r="A161" s="1">
        <v>34502102</v>
      </c>
      <c r="B161" s="1" t="str">
        <f t="shared" si="56"/>
        <v>special_effect_skill_34502102</v>
      </c>
      <c r="C161" s="1" t="s">
        <v>243</v>
      </c>
      <c r="D161" s="1" t="s">
        <v>245</v>
      </c>
      <c r="E161" s="1">
        <v>6</v>
      </c>
      <c r="F161" s="1">
        <v>1</v>
      </c>
      <c r="G161" s="1"/>
      <c r="H161" s="1"/>
      <c r="I161" s="1"/>
      <c r="J161" s="1">
        <v>1</v>
      </c>
      <c r="K161" s="1"/>
      <c r="L161" s="1">
        <v>3500</v>
      </c>
      <c r="M161" s="1">
        <v>150000</v>
      </c>
      <c r="N161" s="1">
        <v>80000</v>
      </c>
      <c r="O161" s="1">
        <v>5</v>
      </c>
      <c r="P161" s="1">
        <v>1</v>
      </c>
      <c r="Q161" s="1">
        <v>1</v>
      </c>
      <c r="R161" s="1"/>
      <c r="S161" s="1"/>
      <c r="T161" s="1"/>
      <c r="U161" s="3">
        <v>3000</v>
      </c>
    </row>
    <row r="162" customFormat="1" ht="13" customHeight="1" spans="1:21">
      <c r="A162" s="1">
        <v>32502401</v>
      </c>
      <c r="B162" s="1" t="str">
        <f t="shared" si="56"/>
        <v>special_effect_skill_32502401</v>
      </c>
      <c r="C162" s="1" t="s">
        <v>246</v>
      </c>
      <c r="D162" s="1" t="s">
        <v>246</v>
      </c>
      <c r="E162" s="1">
        <v>3</v>
      </c>
      <c r="F162" s="1"/>
      <c r="G162" s="1"/>
      <c r="H162" s="1"/>
      <c r="I162" s="1"/>
      <c r="J162" s="1">
        <v>2</v>
      </c>
      <c r="K162" s="1"/>
      <c r="L162" s="1">
        <v>400</v>
      </c>
      <c r="M162" s="1">
        <v>600000</v>
      </c>
      <c r="N162" s="1">
        <v>600000</v>
      </c>
      <c r="O162" s="1">
        <v>5</v>
      </c>
      <c r="P162" s="1">
        <v>1</v>
      </c>
      <c r="Q162" s="1">
        <v>1</v>
      </c>
      <c r="R162" s="1">
        <v>1</v>
      </c>
      <c r="S162" s="1">
        <v>10000</v>
      </c>
      <c r="T162" s="1"/>
      <c r="U162" s="3">
        <v>2000</v>
      </c>
    </row>
    <row r="163" customFormat="1" ht="13" customHeight="1" spans="1:21">
      <c r="A163" s="1">
        <v>32501401</v>
      </c>
      <c r="B163" s="1" t="str">
        <f t="shared" si="56"/>
        <v>special_effect_skill_32501401</v>
      </c>
      <c r="C163" s="1" t="s">
        <v>247</v>
      </c>
      <c r="D163" s="1"/>
      <c r="E163" s="1">
        <v>1</v>
      </c>
      <c r="F163" s="1">
        <v>0</v>
      </c>
      <c r="G163" s="1">
        <v>2</v>
      </c>
      <c r="H163" s="1"/>
      <c r="I163" s="1">
        <v>1</v>
      </c>
      <c r="J163" s="1">
        <v>1</v>
      </c>
      <c r="K163" s="1"/>
      <c r="L163" s="1">
        <v>2000</v>
      </c>
      <c r="M163" s="1">
        <v>600000</v>
      </c>
      <c r="N163" s="1">
        <v>600000</v>
      </c>
      <c r="O163" s="1">
        <v>5</v>
      </c>
      <c r="P163" s="1">
        <v>1</v>
      </c>
      <c r="Q163" s="1">
        <v>1</v>
      </c>
      <c r="R163" s="1">
        <v>6</v>
      </c>
      <c r="S163" s="1">
        <v>1</v>
      </c>
      <c r="T163" s="1"/>
      <c r="U163" s="3">
        <v>2000</v>
      </c>
    </row>
    <row r="164" customFormat="1" ht="13" customHeight="1" spans="1:21">
      <c r="A164" s="1">
        <v>32501101</v>
      </c>
      <c r="B164" s="1" t="str">
        <f t="shared" si="56"/>
        <v>special_effect_skill_32501101</v>
      </c>
      <c r="C164" s="1" t="s">
        <v>248</v>
      </c>
      <c r="D164" s="1"/>
      <c r="E164" s="1">
        <v>3</v>
      </c>
      <c r="F164" s="1"/>
      <c r="G164" s="1"/>
      <c r="H164" s="1"/>
      <c r="I164" s="1"/>
      <c r="J164" s="1">
        <v>1</v>
      </c>
      <c r="K164" s="1"/>
      <c r="L164" s="1">
        <v>600</v>
      </c>
      <c r="M164" s="1">
        <v>400000</v>
      </c>
      <c r="N164" s="1">
        <v>400000</v>
      </c>
      <c r="O164" s="1">
        <v>5</v>
      </c>
      <c r="P164" s="1">
        <v>1</v>
      </c>
      <c r="Q164" s="1">
        <v>1</v>
      </c>
      <c r="R164" s="1">
        <v>1</v>
      </c>
      <c r="S164" s="1">
        <v>0</v>
      </c>
      <c r="T164" s="1"/>
      <c r="U164" s="3">
        <v>2000</v>
      </c>
    </row>
    <row r="165" customFormat="1" ht="13" customHeight="1" spans="1:21">
      <c r="A165" s="1">
        <v>32501301</v>
      </c>
      <c r="B165" s="1" t="str">
        <f t="shared" si="56"/>
        <v>special_effect_skill_32501301</v>
      </c>
      <c r="C165" s="1" t="s">
        <v>249</v>
      </c>
      <c r="D165" s="1"/>
      <c r="E165" s="1">
        <v>3</v>
      </c>
      <c r="F165" s="1"/>
      <c r="G165" s="1"/>
      <c r="H165" s="1"/>
      <c r="I165" s="1"/>
      <c r="J165" s="1">
        <v>1</v>
      </c>
      <c r="K165" s="1"/>
      <c r="L165" s="1">
        <v>1000</v>
      </c>
      <c r="M165" s="1">
        <v>480000</v>
      </c>
      <c r="N165" s="1">
        <v>480000</v>
      </c>
      <c r="O165" s="1">
        <v>5</v>
      </c>
      <c r="P165" s="1">
        <v>1</v>
      </c>
      <c r="Q165" s="1">
        <v>1</v>
      </c>
      <c r="R165" s="1">
        <v>1</v>
      </c>
      <c r="S165" s="1">
        <v>10000</v>
      </c>
      <c r="T165" s="1"/>
      <c r="U165" s="3">
        <v>2000</v>
      </c>
    </row>
    <row r="166" customFormat="1" ht="13" customHeight="1" spans="1:21">
      <c r="A166" s="1">
        <v>34501201</v>
      </c>
      <c r="B166" s="1" t="s">
        <v>250</v>
      </c>
      <c r="C166" s="1" t="s">
        <v>251</v>
      </c>
      <c r="D166" s="1" t="s">
        <v>123</v>
      </c>
      <c r="E166" s="1">
        <v>1</v>
      </c>
      <c r="F166" s="1"/>
      <c r="G166" s="1">
        <v>2</v>
      </c>
      <c r="H166" s="1"/>
      <c r="I166" s="1">
        <v>1</v>
      </c>
      <c r="J166" s="1">
        <v>1</v>
      </c>
      <c r="K166" s="1"/>
      <c r="L166" s="1">
        <v>600</v>
      </c>
      <c r="M166" s="1">
        <f>[2]boss技能参数!$J$121*15</f>
        <v>525000</v>
      </c>
      <c r="N166" s="1">
        <f>[2]boss技能参数!$J$121*15</f>
        <v>525000</v>
      </c>
      <c r="O166" s="1">
        <v>3</v>
      </c>
      <c r="P166" s="1">
        <v>5</v>
      </c>
      <c r="Q166" s="1">
        <v>1</v>
      </c>
      <c r="R166" s="1"/>
      <c r="S166" s="1"/>
      <c r="T166" s="1"/>
      <c r="U166" s="3">
        <v>2000</v>
      </c>
    </row>
    <row r="167" ht="13" customHeight="1" spans="1:21">
      <c r="A167" s="1">
        <v>31501101</v>
      </c>
      <c r="B167" s="1" t="s">
        <v>188</v>
      </c>
      <c r="C167" s="1" t="s">
        <v>252</v>
      </c>
      <c r="D167" s="1" t="s">
        <v>180</v>
      </c>
      <c r="E167" s="1">
        <v>7</v>
      </c>
      <c r="F167" s="1">
        <v>2</v>
      </c>
      <c r="G167" s="1">
        <v>2</v>
      </c>
      <c r="I167" s="1">
        <v>1</v>
      </c>
      <c r="J167" s="1">
        <v>1</v>
      </c>
      <c r="L167" s="1">
        <v>1220</v>
      </c>
      <c r="M167" s="1">
        <f>[2]boss技能参数!$P$96*10</f>
        <v>250000</v>
      </c>
      <c r="N167" s="1">
        <f>[2]boss技能参数!$R$96*10</f>
        <v>220000</v>
      </c>
      <c r="O167" s="1">
        <v>3</v>
      </c>
      <c r="P167" s="1">
        <v>4</v>
      </c>
      <c r="Q167" s="1">
        <v>1</v>
      </c>
      <c r="U167" s="3">
        <v>1420</v>
      </c>
    </row>
    <row r="168" customFormat="1" ht="13" customHeight="1" spans="1:21">
      <c r="A168" s="1">
        <v>31501103</v>
      </c>
      <c r="B168" s="1" t="s">
        <v>188</v>
      </c>
      <c r="C168" s="1" t="s">
        <v>252</v>
      </c>
      <c r="D168" s="1" t="s">
        <v>180</v>
      </c>
      <c r="E168" s="1">
        <v>7</v>
      </c>
      <c r="F168" s="1">
        <v>2</v>
      </c>
      <c r="G168" s="1">
        <v>2</v>
      </c>
      <c r="H168" s="1"/>
      <c r="I168" s="1">
        <v>1</v>
      </c>
      <c r="J168" s="1">
        <v>1</v>
      </c>
      <c r="K168" s="1"/>
      <c r="L168" s="1">
        <v>1800</v>
      </c>
      <c r="M168" s="1">
        <f>[2]boss技能参数!$P$96*10</f>
        <v>250000</v>
      </c>
      <c r="N168" s="1">
        <f>[2]boss技能参数!$T$96*10</f>
        <v>440000</v>
      </c>
      <c r="O168" s="1">
        <v>3</v>
      </c>
      <c r="P168" s="1">
        <v>4</v>
      </c>
      <c r="Q168" s="1">
        <v>1</v>
      </c>
      <c r="R168" s="1"/>
      <c r="S168" s="1"/>
      <c r="T168" s="1"/>
      <c r="U168" s="3">
        <v>1900</v>
      </c>
    </row>
    <row r="169" customFormat="1" ht="16" customHeight="1" spans="1:21">
      <c r="A169" s="1">
        <v>31501102</v>
      </c>
      <c r="B169" s="1" t="s">
        <v>179</v>
      </c>
      <c r="C169" s="1" t="s">
        <v>253</v>
      </c>
      <c r="D169" s="1" t="s">
        <v>180</v>
      </c>
      <c r="E169" s="1">
        <v>7</v>
      </c>
      <c r="F169" s="1">
        <v>1</v>
      </c>
      <c r="G169" s="1">
        <v>1</v>
      </c>
      <c r="H169" s="1"/>
      <c r="I169" s="1"/>
      <c r="J169" s="1">
        <v>1</v>
      </c>
      <c r="K169" s="1"/>
      <c r="L169" s="1">
        <v>1050</v>
      </c>
      <c r="M169" s="1">
        <f>[2]boss技能参数!$N$97*20</f>
        <v>600000</v>
      </c>
      <c r="N169" s="1">
        <f>[2]boss技能参数!$N$97*20</f>
        <v>600000</v>
      </c>
      <c r="O169" s="1">
        <v>3</v>
      </c>
      <c r="P169" s="1">
        <v>4</v>
      </c>
      <c r="Q169" s="1">
        <v>1</v>
      </c>
      <c r="R169" s="1"/>
      <c r="S169" s="1"/>
      <c r="T169" s="1"/>
      <c r="U169" s="3">
        <v>1200</v>
      </c>
    </row>
    <row r="170" customFormat="1" ht="14" customHeight="1" spans="1:21">
      <c r="A170" s="1">
        <v>31502201</v>
      </c>
      <c r="B170" s="1" t="s">
        <v>188</v>
      </c>
      <c r="C170" s="1" t="s">
        <v>254</v>
      </c>
      <c r="D170" s="1" t="s">
        <v>180</v>
      </c>
      <c r="E170" s="1">
        <v>7</v>
      </c>
      <c r="F170" s="1">
        <v>2</v>
      </c>
      <c r="G170" s="1">
        <v>1</v>
      </c>
      <c r="H170" s="1"/>
      <c r="I170" s="1">
        <v>1</v>
      </c>
      <c r="J170" s="1">
        <v>1</v>
      </c>
      <c r="K170" s="1"/>
      <c r="L170" s="1">
        <v>780</v>
      </c>
      <c r="M170" s="1">
        <f>[2]boss技能参数!$L$101*12</f>
        <v>300000</v>
      </c>
      <c r="N170" s="1">
        <f>[2]boss技能参数!$N$101*12</f>
        <v>360000</v>
      </c>
      <c r="O170" s="1">
        <v>3</v>
      </c>
      <c r="P170" s="1">
        <v>4</v>
      </c>
      <c r="Q170" s="1">
        <v>1</v>
      </c>
      <c r="R170" s="1">
        <v>5</v>
      </c>
      <c r="S170" s="1">
        <f>-N170/20</f>
        <v>-18000</v>
      </c>
      <c r="T170" s="1"/>
      <c r="U170" s="3">
        <v>3000</v>
      </c>
    </row>
    <row r="171" customFormat="1" ht="11" customHeight="1" spans="1:21">
      <c r="A171" s="1">
        <v>32503102</v>
      </c>
      <c r="B171" s="1" t="s">
        <v>203</v>
      </c>
      <c r="C171" s="1" t="s">
        <v>255</v>
      </c>
      <c r="D171" s="1" t="s">
        <v>180</v>
      </c>
      <c r="E171" s="1">
        <v>7</v>
      </c>
      <c r="F171" s="1">
        <v>3</v>
      </c>
      <c r="G171" s="1">
        <v>1</v>
      </c>
      <c r="H171" s="1">
        <v>105</v>
      </c>
      <c r="I171" s="1">
        <v>1</v>
      </c>
      <c r="J171" s="1">
        <v>1</v>
      </c>
      <c r="K171" s="1"/>
      <c r="L171" s="1">
        <v>3450</v>
      </c>
      <c r="M171" s="1">
        <f>[2]boss技能参数!$L$116*19</f>
        <v>722000</v>
      </c>
      <c r="N171" s="1">
        <f>[2]boss技能参数!$L$116*19</f>
        <v>722000</v>
      </c>
      <c r="O171" s="1">
        <v>3</v>
      </c>
      <c r="P171" s="1">
        <v>4</v>
      </c>
      <c r="Q171" s="1">
        <v>1</v>
      </c>
      <c r="R171" s="1"/>
      <c r="S171" s="1"/>
      <c r="T171" s="1"/>
      <c r="U171" s="3">
        <v>3000</v>
      </c>
    </row>
    <row r="172" customFormat="1" ht="13" customHeight="1" spans="1:21">
      <c r="A172" s="1">
        <v>31503102</v>
      </c>
      <c r="B172" s="1" t="s">
        <v>188</v>
      </c>
      <c r="C172" s="1" t="s">
        <v>256</v>
      </c>
      <c r="D172" s="1" t="s">
        <v>180</v>
      </c>
      <c r="E172" s="1">
        <v>7</v>
      </c>
      <c r="F172" s="1">
        <v>2</v>
      </c>
      <c r="G172" s="1">
        <v>2</v>
      </c>
      <c r="H172" s="1"/>
      <c r="I172" s="1">
        <v>1</v>
      </c>
      <c r="J172" s="1">
        <v>1</v>
      </c>
      <c r="K172" s="1"/>
      <c r="L172" s="1">
        <v>1480</v>
      </c>
      <c r="M172" s="1">
        <f>[2]boss技能参数!$G$93</f>
        <v>251000</v>
      </c>
      <c r="N172" s="1">
        <v>800000</v>
      </c>
      <c r="O172" s="1">
        <v>3</v>
      </c>
      <c r="P172" s="1">
        <v>4</v>
      </c>
      <c r="Q172" s="1">
        <v>1</v>
      </c>
      <c r="R172" s="1"/>
      <c r="S172" s="1"/>
      <c r="T172" s="1"/>
      <c r="U172" s="3">
        <v>3000</v>
      </c>
    </row>
    <row r="174" ht="13" customHeight="1"/>
    <row r="175" ht="13" customHeight="1"/>
    <row r="176" ht="13" customHeight="1"/>
    <row r="177" ht="13" customHeight="1"/>
    <row r="178" ht="13" customHeight="1"/>
    <row r="179" ht="13" customHeight="1"/>
    <row r="180" ht="13" customHeight="1"/>
    <row r="181" ht="13" customHeight="1"/>
    <row r="182" ht="13" customHeight="1"/>
    <row r="183" ht="13" customHeight="1"/>
    <row r="184" ht="13" customHeight="1"/>
    <row r="185" ht="13" customHeight="1"/>
    <row r="186" ht="13" customHeight="1"/>
    <row r="187" ht="13" customHeight="1"/>
    <row r="188" ht="13" customHeight="1"/>
    <row r="189" ht="13" customHeight="1"/>
    <row r="190" ht="13" customHeight="1"/>
    <row r="191" ht="13" customHeight="1"/>
    <row r="192" ht="13" customHeight="1"/>
    <row r="193" ht="13" customHeight="1"/>
    <row r="194" ht="13" customHeight="1"/>
    <row r="195" ht="13" customHeight="1"/>
    <row r="196" ht="13" customHeight="1"/>
    <row r="197" ht="13" customHeight="1"/>
    <row r="198" ht="13" customHeight="1"/>
  </sheetData>
  <conditionalFormatting sqref="A117">
    <cfRule type="duplicateValues" dxfId="0" priority="2"/>
  </conditionalFormatting>
  <conditionalFormatting sqref="A157">
    <cfRule type="duplicateValues" dxfId="0" priority="1"/>
  </conditionalFormatting>
  <conditionalFormatting sqref="A1:A116 A118:A156 A158:A1048576">
    <cfRule type="duplicateValues" dxfId="0" priority="113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K5" sqref="K5"/>
    </sheetView>
  </sheetViews>
  <sheetFormatPr defaultColWidth="9.00833333333333" defaultRowHeight="14.25" customHeight="1"/>
  <cols>
    <col min="1" max="2" width="9.00833333333333" style="7" customWidth="1"/>
    <col min="3" max="3" width="25.625" style="7" customWidth="1"/>
    <col min="4" max="4" width="50.625" style="7" customWidth="1"/>
    <col min="5" max="5" width="10.625" style="7" customWidth="1"/>
    <col min="6" max="6" width="28.5" style="7" customWidth="1"/>
    <col min="7" max="7" width="10.625" style="7" customWidth="1"/>
    <col min="8" max="8" width="23.625" style="7" customWidth="1"/>
    <col min="9" max="9" width="10.625" style="7" customWidth="1"/>
    <col min="10" max="10" width="29.25" style="7" customWidth="1"/>
    <col min="11" max="12" width="10.625" style="7" customWidth="1"/>
    <col min="13" max="16384" width="9.00833333333333" style="7" customWidth="1"/>
  </cols>
  <sheetData>
    <row r="1" ht="27.75" customHeight="1" spans="1:12">
      <c r="A1" s="8" t="s">
        <v>257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3" customHeight="1" spans="2:2">
      <c r="B3" s="9" t="s">
        <v>258</v>
      </c>
    </row>
    <row r="4" customHeight="1" spans="2:12">
      <c r="B4" s="10" t="s">
        <v>259</v>
      </c>
      <c r="C4" s="11" t="s">
        <v>260</v>
      </c>
      <c r="D4" s="11" t="s">
        <v>261</v>
      </c>
      <c r="E4" s="11" t="s">
        <v>262</v>
      </c>
      <c r="F4" s="11" t="s">
        <v>263</v>
      </c>
      <c r="G4" s="11" t="s">
        <v>264</v>
      </c>
      <c r="H4" s="11"/>
      <c r="I4" s="11" t="s">
        <v>265</v>
      </c>
      <c r="J4" s="11"/>
      <c r="K4" s="11" t="s">
        <v>266</v>
      </c>
      <c r="L4" s="11"/>
    </row>
    <row r="5" ht="80" customHeight="1" spans="2:12">
      <c r="B5" s="12">
        <v>1</v>
      </c>
      <c r="C5" s="13" t="s">
        <v>267</v>
      </c>
      <c r="D5" s="14" t="s">
        <v>268</v>
      </c>
      <c r="E5" s="13" t="s">
        <v>269</v>
      </c>
      <c r="F5" s="14" t="s">
        <v>270</v>
      </c>
      <c r="G5" s="13" t="s">
        <v>271</v>
      </c>
      <c r="H5" s="13" t="s">
        <v>272</v>
      </c>
      <c r="I5" s="13" t="s">
        <v>273</v>
      </c>
      <c r="J5" s="13" t="s">
        <v>274</v>
      </c>
      <c r="K5" s="13" t="s">
        <v>275</v>
      </c>
      <c r="L5" s="13" t="s">
        <v>276</v>
      </c>
    </row>
    <row r="6" ht="80" customHeight="1" spans="2:12">
      <c r="B6" s="12">
        <v>2</v>
      </c>
      <c r="C6" s="13" t="s">
        <v>277</v>
      </c>
      <c r="D6" s="14" t="s">
        <v>278</v>
      </c>
      <c r="E6" s="13" t="s">
        <v>279</v>
      </c>
      <c r="F6" s="14" t="s">
        <v>280</v>
      </c>
      <c r="G6" s="13" t="s">
        <v>281</v>
      </c>
      <c r="H6" s="13"/>
      <c r="I6" s="13" t="s">
        <v>282</v>
      </c>
      <c r="J6" s="13" t="s">
        <v>283</v>
      </c>
      <c r="K6" s="13" t="s">
        <v>284</v>
      </c>
      <c r="L6" s="13" t="s">
        <v>285</v>
      </c>
    </row>
    <row r="7" ht="80" customHeight="1" spans="2:12">
      <c r="B7" s="12">
        <v>3</v>
      </c>
      <c r="C7" s="13" t="s">
        <v>286</v>
      </c>
      <c r="D7" s="14" t="s">
        <v>287</v>
      </c>
      <c r="E7" s="13" t="s">
        <v>288</v>
      </c>
      <c r="F7" s="14" t="s">
        <v>289</v>
      </c>
      <c r="G7" s="13" t="s">
        <v>290</v>
      </c>
      <c r="H7" s="13" t="s">
        <v>291</v>
      </c>
      <c r="I7" s="13"/>
      <c r="J7" s="13"/>
      <c r="K7" s="13"/>
      <c r="L7" s="13"/>
    </row>
    <row r="8" ht="80" customHeight="1" spans="2:12">
      <c r="B8" s="12">
        <v>4</v>
      </c>
      <c r="C8" s="13" t="s">
        <v>292</v>
      </c>
      <c r="D8" s="14" t="s">
        <v>293</v>
      </c>
      <c r="E8" s="13" t="s">
        <v>294</v>
      </c>
      <c r="F8" s="14"/>
      <c r="G8" s="13" t="s">
        <v>295</v>
      </c>
      <c r="H8" s="13"/>
      <c r="I8" s="13"/>
      <c r="J8" s="13"/>
      <c r="K8" s="13"/>
      <c r="L8" s="13"/>
    </row>
    <row r="9" ht="80" customHeight="1" spans="2:12">
      <c r="B9" s="12">
        <v>5</v>
      </c>
      <c r="C9" s="13" t="s">
        <v>296</v>
      </c>
      <c r="D9" s="14" t="s">
        <v>297</v>
      </c>
      <c r="E9" s="13"/>
      <c r="F9" s="14"/>
      <c r="G9" s="13"/>
      <c r="H9" s="13"/>
      <c r="I9" s="13"/>
      <c r="J9" s="13"/>
      <c r="K9" s="13"/>
      <c r="L9" s="13"/>
    </row>
    <row r="10" ht="80" customHeight="1" spans="2:12">
      <c r="B10" s="12">
        <v>6</v>
      </c>
      <c r="C10" s="13" t="s">
        <v>298</v>
      </c>
      <c r="D10" s="14" t="s">
        <v>299</v>
      </c>
      <c r="E10" s="13" t="s">
        <v>300</v>
      </c>
      <c r="F10" s="14" t="s">
        <v>301</v>
      </c>
      <c r="G10" s="13" t="s">
        <v>40</v>
      </c>
      <c r="H10" s="13" t="s">
        <v>302</v>
      </c>
      <c r="I10" s="13"/>
      <c r="J10" s="13"/>
      <c r="K10" s="13"/>
      <c r="L10" s="13"/>
    </row>
    <row r="11" ht="80" customHeight="1" spans="2:12">
      <c r="B11" s="12">
        <v>7</v>
      </c>
      <c r="C11" s="13" t="s">
        <v>180</v>
      </c>
      <c r="D11" s="14" t="s">
        <v>303</v>
      </c>
      <c r="E11" s="13" t="s">
        <v>304</v>
      </c>
      <c r="F11" s="14" t="s">
        <v>305</v>
      </c>
      <c r="G11" s="13" t="s">
        <v>306</v>
      </c>
      <c r="H11" s="14" t="s">
        <v>19</v>
      </c>
      <c r="I11" s="13" t="s">
        <v>307</v>
      </c>
      <c r="J11" s="13" t="s">
        <v>308</v>
      </c>
      <c r="K11" s="13" t="s">
        <v>275</v>
      </c>
      <c r="L11" s="13" t="s">
        <v>276</v>
      </c>
    </row>
    <row r="12" ht="80" customHeight="1" spans="2:12">
      <c r="B12" s="12">
        <v>8</v>
      </c>
      <c r="C12" s="13" t="s">
        <v>232</v>
      </c>
      <c r="D12" s="14" t="s">
        <v>309</v>
      </c>
      <c r="E12" s="13" t="s">
        <v>271</v>
      </c>
      <c r="F12" s="13" t="s">
        <v>272</v>
      </c>
      <c r="G12" s="13"/>
      <c r="H12" s="13"/>
      <c r="I12" s="13"/>
      <c r="J12" s="13"/>
      <c r="K12" s="13"/>
      <c r="L12" s="13"/>
    </row>
    <row r="13" ht="80" customHeight="1" spans="2:12">
      <c r="B13" s="12"/>
      <c r="C13" s="13"/>
      <c r="D13" s="14"/>
      <c r="E13" s="13"/>
      <c r="F13" s="14"/>
      <c r="G13" s="13"/>
      <c r="H13" s="13"/>
      <c r="I13" s="13"/>
      <c r="J13" s="13"/>
      <c r="K13" s="13"/>
      <c r="L13" s="13"/>
    </row>
  </sheetData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zoomScale="175" zoomScaleNormal="175" topLeftCell="A2" workbookViewId="0">
      <selection activeCell="R160" sqref="R160"/>
    </sheetView>
  </sheetViews>
  <sheetFormatPr defaultColWidth="15.625" defaultRowHeight="11.25" customHeight="1"/>
  <cols>
    <col min="1" max="1" width="10.625" style="1" customWidth="1"/>
    <col min="2" max="2" width="12.875" style="1" customWidth="1"/>
    <col min="3" max="3" width="9.125" style="1" customWidth="1"/>
    <col min="4" max="4" width="11.5166666666667" style="1" customWidth="1"/>
    <col min="5" max="5" width="9.125" style="1" customWidth="1"/>
    <col min="6" max="6" width="10.4333333333333" style="1" customWidth="1"/>
    <col min="7" max="8" width="9.20833333333333" style="1" customWidth="1"/>
    <col min="9" max="11" width="9.35" style="3" customWidth="1"/>
  </cols>
  <sheetData>
    <row r="1" s="2" customFormat="1" ht="14.25" spans="1:11">
      <c r="A1" s="4" t="s">
        <v>0</v>
      </c>
      <c r="B1" s="4"/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  <c r="J1" s="4"/>
      <c r="K1" s="4"/>
    </row>
    <row r="2" ht="14.25" customHeight="1" spans="1:11">
      <c r="A2" s="4" t="s">
        <v>19</v>
      </c>
      <c r="B2" s="4"/>
      <c r="C2" s="4" t="s">
        <v>19</v>
      </c>
      <c r="D2" s="4" t="s">
        <v>19</v>
      </c>
      <c r="E2" s="4" t="s">
        <v>19</v>
      </c>
      <c r="F2" s="4" t="s">
        <v>19</v>
      </c>
      <c r="G2" s="4" t="s">
        <v>19</v>
      </c>
      <c r="H2" s="4"/>
      <c r="I2" s="4"/>
      <c r="J2" s="4"/>
      <c r="K2" s="6"/>
    </row>
    <row r="3" ht="14.25" customHeight="1" spans="1:11">
      <c r="A3" s="4" t="s">
        <v>23</v>
      </c>
      <c r="B3" s="4"/>
      <c r="C3" s="4" t="s">
        <v>23</v>
      </c>
      <c r="D3" s="4" t="s">
        <v>23</v>
      </c>
      <c r="E3" s="4" t="s">
        <v>23</v>
      </c>
      <c r="F3" s="4" t="s">
        <v>23</v>
      </c>
      <c r="G3" s="4" t="s">
        <v>23</v>
      </c>
      <c r="H3" s="4"/>
      <c r="I3" s="4"/>
      <c r="J3" s="4"/>
      <c r="K3" s="6"/>
    </row>
    <row r="4" s="2" customFormat="1" ht="14.25" spans="1:11">
      <c r="A4" s="5" t="s">
        <v>0</v>
      </c>
      <c r="B4" s="5" t="s">
        <v>261</v>
      </c>
      <c r="C4" s="5" t="s">
        <v>28</v>
      </c>
      <c r="D4" s="5" t="s">
        <v>262</v>
      </c>
      <c r="E4" s="5" t="s">
        <v>264</v>
      </c>
      <c r="F4" s="5" t="s">
        <v>265</v>
      </c>
      <c r="G4" s="5" t="s">
        <v>266</v>
      </c>
      <c r="H4" s="5"/>
      <c r="I4" s="5"/>
      <c r="J4" s="5"/>
      <c r="K4" s="5"/>
    </row>
    <row r="7" customFormat="1" customHeight="1" spans="1:11">
      <c r="A7" s="1"/>
      <c r="B7" s="1"/>
      <c r="C7" s="1"/>
      <c r="D7" s="1"/>
      <c r="E7" s="1"/>
      <c r="F7" s="1"/>
      <c r="G7" s="1"/>
      <c r="H7" s="1"/>
      <c r="I7" s="3"/>
      <c r="J7" s="3"/>
      <c r="K7" s="3"/>
    </row>
    <row r="8" customFormat="1" customHeight="1" spans="1:11">
      <c r="A8" s="1"/>
      <c r="B8" s="1"/>
      <c r="C8" s="1"/>
      <c r="D8" s="1"/>
      <c r="E8" s="1"/>
      <c r="F8" s="1"/>
      <c r="G8" s="1"/>
      <c r="H8" s="1"/>
      <c r="I8" s="3"/>
      <c r="J8" s="3"/>
      <c r="K8" s="3"/>
    </row>
    <row r="9" customFormat="1" customHeight="1" spans="1:11">
      <c r="A9" s="1"/>
      <c r="B9" s="1"/>
      <c r="C9" s="1"/>
      <c r="D9" s="1"/>
      <c r="E9" s="1"/>
      <c r="F9" s="1"/>
      <c r="G9" s="1"/>
      <c r="H9" s="1"/>
      <c r="I9" s="3"/>
      <c r="J9" s="3"/>
      <c r="K9" s="3"/>
    </row>
  </sheetData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R160" sqref="R160"/>
    </sheetView>
  </sheetViews>
  <sheetFormatPr defaultColWidth="9" defaultRowHeight="13.5" outlineLevelCol="3"/>
  <sheetData>
    <row r="1" spans="1:4">
      <c r="A1" s="1">
        <v>15000</v>
      </c>
      <c r="B1" s="1">
        <v>15000</v>
      </c>
      <c r="C1">
        <f>A1*0.9</f>
        <v>13500</v>
      </c>
      <c r="D1">
        <f>B1*0.9</f>
        <v>13500</v>
      </c>
    </row>
    <row r="2" spans="1:4">
      <c r="A2" s="1">
        <v>20000</v>
      </c>
      <c r="B2" s="1">
        <v>20000</v>
      </c>
      <c r="C2">
        <f t="shared" ref="C2:C23" si="0">A2*0.9</f>
        <v>18000</v>
      </c>
      <c r="D2">
        <f t="shared" ref="D2:D23" si="1">B2*0.9</f>
        <v>18000</v>
      </c>
    </row>
    <row r="3" spans="1:4">
      <c r="A3" s="1">
        <v>15000</v>
      </c>
      <c r="B3" s="1">
        <v>15000</v>
      </c>
      <c r="C3">
        <f t="shared" si="0"/>
        <v>13500</v>
      </c>
      <c r="D3">
        <f t="shared" si="1"/>
        <v>13500</v>
      </c>
    </row>
    <row r="4" spans="1:4">
      <c r="A4" s="1">
        <v>15000</v>
      </c>
      <c r="B4" s="1">
        <v>15000</v>
      </c>
      <c r="C4">
        <f t="shared" si="0"/>
        <v>13500</v>
      </c>
      <c r="D4">
        <f t="shared" si="1"/>
        <v>13500</v>
      </c>
    </row>
    <row r="5" spans="1:4">
      <c r="A5" s="1">
        <v>15000</v>
      </c>
      <c r="B5" s="1">
        <v>15000</v>
      </c>
      <c r="C5">
        <f t="shared" si="0"/>
        <v>13500</v>
      </c>
      <c r="D5">
        <f t="shared" si="1"/>
        <v>13500</v>
      </c>
    </row>
    <row r="6" spans="1:4">
      <c r="A6" s="1">
        <v>15000</v>
      </c>
      <c r="B6" s="1">
        <v>15000</v>
      </c>
      <c r="C6">
        <f t="shared" si="0"/>
        <v>13500</v>
      </c>
      <c r="D6">
        <f t="shared" si="1"/>
        <v>13500</v>
      </c>
    </row>
    <row r="7" spans="1:4">
      <c r="A7" s="1">
        <v>15500</v>
      </c>
      <c r="B7" s="1">
        <v>15500</v>
      </c>
      <c r="C7">
        <f t="shared" si="0"/>
        <v>13950</v>
      </c>
      <c r="D7">
        <f t="shared" si="1"/>
        <v>13950</v>
      </c>
    </row>
    <row r="8" spans="1:4">
      <c r="A8" s="1">
        <v>15000</v>
      </c>
      <c r="B8" s="1">
        <v>15000</v>
      </c>
      <c r="C8">
        <f t="shared" si="0"/>
        <v>13500</v>
      </c>
      <c r="D8">
        <f t="shared" si="1"/>
        <v>13500</v>
      </c>
    </row>
    <row r="9" spans="1:4">
      <c r="A9" s="1">
        <v>15000</v>
      </c>
      <c r="B9" s="1">
        <v>15000</v>
      </c>
      <c r="C9">
        <f t="shared" si="0"/>
        <v>13500</v>
      </c>
      <c r="D9">
        <f t="shared" si="1"/>
        <v>13500</v>
      </c>
    </row>
    <row r="10" spans="1:4">
      <c r="A10" s="1">
        <v>15000</v>
      </c>
      <c r="B10" s="1">
        <v>15000</v>
      </c>
      <c r="C10">
        <f t="shared" si="0"/>
        <v>13500</v>
      </c>
      <c r="D10">
        <f t="shared" si="1"/>
        <v>13500</v>
      </c>
    </row>
    <row r="11" spans="1:4">
      <c r="A11" s="1">
        <v>15000</v>
      </c>
      <c r="B11" s="1">
        <v>15000</v>
      </c>
      <c r="C11">
        <f t="shared" si="0"/>
        <v>13500</v>
      </c>
      <c r="D11">
        <f t="shared" si="1"/>
        <v>13500</v>
      </c>
    </row>
    <row r="12" spans="1:4">
      <c r="A12" s="1">
        <v>20000</v>
      </c>
      <c r="B12" s="1">
        <v>24000</v>
      </c>
      <c r="C12">
        <f t="shared" si="0"/>
        <v>18000</v>
      </c>
      <c r="D12">
        <f t="shared" si="1"/>
        <v>21600</v>
      </c>
    </row>
    <row r="13" spans="1:4">
      <c r="A13" s="1">
        <v>15000</v>
      </c>
      <c r="B13" s="1">
        <v>15000</v>
      </c>
      <c r="C13">
        <f t="shared" si="0"/>
        <v>13500</v>
      </c>
      <c r="D13">
        <f t="shared" si="1"/>
        <v>13500</v>
      </c>
    </row>
    <row r="14" spans="1:4">
      <c r="A14" s="1">
        <v>15000</v>
      </c>
      <c r="B14" s="1">
        <v>15000</v>
      </c>
      <c r="C14">
        <f t="shared" si="0"/>
        <v>13500</v>
      </c>
      <c r="D14">
        <f t="shared" si="1"/>
        <v>13500</v>
      </c>
    </row>
    <row r="15" spans="1:4">
      <c r="A15" s="1">
        <v>20000</v>
      </c>
      <c r="B15" s="1">
        <v>20000</v>
      </c>
      <c r="C15">
        <f t="shared" si="0"/>
        <v>18000</v>
      </c>
      <c r="D15">
        <f t="shared" si="1"/>
        <v>18000</v>
      </c>
    </row>
    <row r="16" spans="1:4">
      <c r="A16" s="1">
        <v>15000</v>
      </c>
      <c r="B16" s="1">
        <v>15000</v>
      </c>
      <c r="C16">
        <f t="shared" si="0"/>
        <v>13500</v>
      </c>
      <c r="D16">
        <f t="shared" si="1"/>
        <v>13500</v>
      </c>
    </row>
    <row r="17" spans="1:4">
      <c r="A17" s="1">
        <v>15000</v>
      </c>
      <c r="B17" s="1">
        <v>15000</v>
      </c>
      <c r="C17">
        <f t="shared" si="0"/>
        <v>13500</v>
      </c>
      <c r="D17">
        <f t="shared" si="1"/>
        <v>13500</v>
      </c>
    </row>
    <row r="18" spans="1:4">
      <c r="A18" s="1">
        <v>15000</v>
      </c>
      <c r="B18" s="1">
        <v>15000</v>
      </c>
      <c r="C18">
        <f t="shared" si="0"/>
        <v>13500</v>
      </c>
      <c r="D18">
        <f t="shared" si="1"/>
        <v>13500</v>
      </c>
    </row>
    <row r="19" spans="1:4">
      <c r="A19" s="1">
        <v>15000</v>
      </c>
      <c r="B19" s="1">
        <v>15000</v>
      </c>
      <c r="C19">
        <f t="shared" si="0"/>
        <v>13500</v>
      </c>
      <c r="D19">
        <f t="shared" si="1"/>
        <v>13500</v>
      </c>
    </row>
    <row r="20" spans="1:4">
      <c r="A20" s="1">
        <v>15000</v>
      </c>
      <c r="B20" s="1">
        <v>15000</v>
      </c>
      <c r="C20">
        <f t="shared" si="0"/>
        <v>13500</v>
      </c>
      <c r="D20">
        <f t="shared" si="1"/>
        <v>13500</v>
      </c>
    </row>
    <row r="21" spans="1:4">
      <c r="A21" s="1">
        <v>15000</v>
      </c>
      <c r="B21" s="1">
        <v>15000</v>
      </c>
      <c r="C21">
        <f t="shared" si="0"/>
        <v>13500</v>
      </c>
      <c r="D21">
        <f t="shared" si="1"/>
        <v>13500</v>
      </c>
    </row>
    <row r="22" spans="1:4">
      <c r="A22" s="1">
        <v>15000</v>
      </c>
      <c r="B22" s="1">
        <v>15000</v>
      </c>
      <c r="C22">
        <f t="shared" si="0"/>
        <v>13500</v>
      </c>
      <c r="D22">
        <f t="shared" si="1"/>
        <v>13500</v>
      </c>
    </row>
    <row r="23" spans="1:4">
      <c r="A23" s="1">
        <v>15000</v>
      </c>
      <c r="B23" s="1">
        <v>15000</v>
      </c>
      <c r="C23">
        <f t="shared" si="0"/>
        <v>13500</v>
      </c>
      <c r="D23">
        <f t="shared" si="1"/>
        <v>13500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special_effect|特效</vt:lpstr>
      <vt:lpstr>特效说明</vt:lpstr>
      <vt:lpstr>special_effect_movement|程序特效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2023-07-03T03:08:00Z</dcterms:created>
  <dcterms:modified xsi:type="dcterms:W3CDTF">2025-07-08T06:18:54Z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0A39407CA3554FBD85EA02443C972E3C_13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