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/>
  </bookViews>
  <sheets>
    <sheet name="drop|掉落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'drop|掉落'!$A$4:$P$1538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</authors>
  <commentList>
    <comment ref="C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0-非独立(N选1)
1-独立，权重总值为1000000
2-自选</t>
        </r>
      </text>
    </comment>
    <comment ref="E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若pack_ind_yn为0或1、走drop逻辑。
若pack_ind_yn为2，为包自选次数，即多选n。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<sst xmlns="http://schemas.openxmlformats.org/spreadsheetml/2006/main" count="2458" uniqueCount="315">
  <si>
    <t>id</t>
  </si>
  <si>
    <t>pack_ind_yn</t>
  </si>
  <si>
    <t>pack_id</t>
  </si>
  <si>
    <t>pack_power</t>
  </si>
  <si>
    <t>item_ind_yn</t>
  </si>
  <si>
    <t>item_power</t>
  </si>
  <si>
    <t>reward</t>
  </si>
  <si>
    <t>int</t>
  </si>
  <si>
    <t>array3_int</t>
  </si>
  <si>
    <t>all</t>
  </si>
  <si>
    <t>server</t>
  </si>
  <si>
    <t>掉落组Id</t>
  </si>
  <si>
    <t>组备注</t>
  </si>
  <si>
    <t>包是否独立</t>
  </si>
  <si>
    <t>包id</t>
  </si>
  <si>
    <t>包权重</t>
  </si>
  <si>
    <t>包备注</t>
  </si>
  <si>
    <t>物品是否独立</t>
  </si>
  <si>
    <t>物品权重</t>
  </si>
  <si>
    <t>物品备注</t>
  </si>
  <si>
    <t>获取</t>
  </si>
  <si>
    <t>物品类型</t>
  </si>
  <si>
    <t>物品参数</t>
  </si>
  <si>
    <t>物品数量</t>
  </si>
  <si>
    <t>包概率</t>
  </si>
  <si>
    <t>物品概率</t>
  </si>
  <si>
    <t>实际概率</t>
  </si>
  <si>
    <t>测试箱</t>
  </si>
  <si>
    <t>测试箱-装备零件</t>
  </si>
  <si>
    <t>测试箱-复活币</t>
  </si>
  <si>
    <t>测试箱-比特币</t>
  </si>
  <si>
    <t>测试自选6选1-A阶装备</t>
  </si>
  <si>
    <t xml:space="preserve"> </t>
  </si>
  <si>
    <t>测试自选6选1-S阶装备</t>
  </si>
  <si>
    <t>测试自选6选3-A阶装备</t>
  </si>
  <si>
    <t>测试自选6选2-S阶装备</t>
  </si>
  <si>
    <t>测试所有物品</t>
  </si>
  <si>
    <t>1;0;30</t>
  </si>
  <si>
    <t>2;0;500</t>
  </si>
  <si>
    <t>3;0;10000</t>
  </si>
  <si>
    <t>4;0;2000</t>
  </si>
  <si>
    <t>5;4010003;200</t>
  </si>
  <si>
    <t>5;1010001;3</t>
  </si>
  <si>
    <t>5;1020000;100</t>
  </si>
  <si>
    <t>11;15107;1</t>
  </si>
  <si>
    <t>限量款盲盒</t>
  </si>
  <si>
    <t>限量款盲盒-小保底</t>
  </si>
  <si>
    <t>限量款盲盒-大保底</t>
  </si>
  <si>
    <t>普通盲盒</t>
  </si>
  <si>
    <t>普通盲盒-保底</t>
  </si>
  <si>
    <t>高级盲盒</t>
  </si>
  <si>
    <t>高级盲盒-保底</t>
  </si>
  <si>
    <t>零件随机</t>
  </si>
  <si>
    <t>D阶装备自选</t>
  </si>
  <si>
    <t>D阶装备自选-1</t>
  </si>
  <si>
    <t>D阶装备自选-2</t>
  </si>
  <si>
    <t>D阶装备自选-3</t>
  </si>
  <si>
    <t>D阶装备自选-4</t>
  </si>
  <si>
    <t>D阶装备自选-5</t>
  </si>
  <si>
    <t>D阶装备自选-6</t>
  </si>
  <si>
    <t>D阶装备自选-7</t>
  </si>
  <si>
    <t>D阶装备自选-8</t>
  </si>
  <si>
    <t>D阶装备自选-9</t>
  </si>
  <si>
    <t>D阶装备自选-10</t>
  </si>
  <si>
    <t>D阶装备自选-11</t>
  </si>
  <si>
    <t>D阶装备自选-12</t>
  </si>
  <si>
    <t>D阶装备自选-13</t>
  </si>
  <si>
    <t>D阶装备自选-14</t>
  </si>
  <si>
    <t>D阶装备自选-15</t>
  </si>
  <si>
    <t>D阶装备自选-16</t>
  </si>
  <si>
    <t>D阶装备自选-17</t>
  </si>
  <si>
    <t>D阶装备自选-18</t>
  </si>
  <si>
    <t>D阶装备自选-19</t>
  </si>
  <si>
    <t>D阶装备自选-20</t>
  </si>
  <si>
    <t>D阶装备自选-21</t>
  </si>
  <si>
    <t>D阶装备自选-22</t>
  </si>
  <si>
    <t>D阶装备自选-23</t>
  </si>
  <si>
    <t>D阶装备自选-24</t>
  </si>
  <si>
    <t>D阶装备自选-25</t>
  </si>
  <si>
    <t>D阶装备自选-26</t>
  </si>
  <si>
    <t>D阶装备自选-27</t>
  </si>
  <si>
    <t>D阶装备自选-28</t>
  </si>
  <si>
    <t>D阶装备自选-29</t>
  </si>
  <si>
    <t>D阶装备自选-30</t>
  </si>
  <si>
    <t>C阶装备自选</t>
  </si>
  <si>
    <t>C阶装备自选-1</t>
  </si>
  <si>
    <t>C阶装备自选-2</t>
  </si>
  <si>
    <t>C阶装备自选-3</t>
  </si>
  <si>
    <t>C阶装备自选-4</t>
  </si>
  <si>
    <t>C阶装备自选-5</t>
  </si>
  <si>
    <t>C阶装备自选-6</t>
  </si>
  <si>
    <t>C阶装备自选-7</t>
  </si>
  <si>
    <t>C阶装备自选-8</t>
  </si>
  <si>
    <t>C阶装备自选-9</t>
  </si>
  <si>
    <t>C阶装备自选-10</t>
  </si>
  <si>
    <t>C阶装备自选-11</t>
  </si>
  <si>
    <t>C阶装备自选-12</t>
  </si>
  <si>
    <t>C阶装备自选-13</t>
  </si>
  <si>
    <t>C阶装备自选-14</t>
  </si>
  <si>
    <t>C阶装备自选-15</t>
  </si>
  <si>
    <t>C阶装备自选-16</t>
  </si>
  <si>
    <t>C阶装备自选-17</t>
  </si>
  <si>
    <t>C阶装备自选-18</t>
  </si>
  <si>
    <t>C阶装备自选-19</t>
  </si>
  <si>
    <t>C阶装备自选-20</t>
  </si>
  <si>
    <t>C阶装备自选-21</t>
  </si>
  <si>
    <t>C阶装备自选-22</t>
  </si>
  <si>
    <t>C阶装备自选-23</t>
  </si>
  <si>
    <t>C阶装备自选-24</t>
  </si>
  <si>
    <t>C阶装备自选-25</t>
  </si>
  <si>
    <t>C阶装备自选-26</t>
  </si>
  <si>
    <t>C阶装备自选-27</t>
  </si>
  <si>
    <t>C阶装备自选-28</t>
  </si>
  <si>
    <t>C阶装备自选-29</t>
  </si>
  <si>
    <t>C阶装备自选-30</t>
  </si>
  <si>
    <t>B阶装备自选</t>
  </si>
  <si>
    <t>B阶装备自选-1</t>
  </si>
  <si>
    <t>B阶装备自选-2</t>
  </si>
  <si>
    <t>B阶装备自选-3</t>
  </si>
  <si>
    <t>B阶装备自选-4</t>
  </si>
  <si>
    <t>B阶装备自选-5</t>
  </si>
  <si>
    <t>B阶装备自选-6</t>
  </si>
  <si>
    <t>B阶装备自选-7</t>
  </si>
  <si>
    <t>B阶装备自选-8</t>
  </si>
  <si>
    <t>B阶装备自选-9</t>
  </si>
  <si>
    <t>B阶装备自选-10</t>
  </si>
  <si>
    <t>B阶装备自选-11</t>
  </si>
  <si>
    <t>B阶装备自选-12</t>
  </si>
  <si>
    <t>B阶装备自选-13</t>
  </si>
  <si>
    <t>B阶装备自选-14</t>
  </si>
  <si>
    <t>B阶装备自选-15</t>
  </si>
  <si>
    <t>B阶装备自选-16</t>
  </si>
  <si>
    <t>B阶装备自选-17</t>
  </si>
  <si>
    <t>B阶装备自选-18</t>
  </si>
  <si>
    <t>B阶装备自选-19</t>
  </si>
  <si>
    <t>B阶装备自选-20</t>
  </si>
  <si>
    <t>B阶装备自选-21</t>
  </si>
  <si>
    <t>B阶装备自选-22</t>
  </si>
  <si>
    <t>B阶装备自选-23</t>
  </si>
  <si>
    <t>B阶装备自选-24</t>
  </si>
  <si>
    <t>B阶装备自选-25</t>
  </si>
  <si>
    <t>B阶装备自选-26</t>
  </si>
  <si>
    <t>B阶装备自选-27</t>
  </si>
  <si>
    <t>B阶装备自选-28</t>
  </si>
  <si>
    <t>B阶装备自选-29</t>
  </si>
  <si>
    <t>B阶装备自选-30</t>
  </si>
  <si>
    <t>A阶装备自选</t>
  </si>
  <si>
    <t>A阶装备自选-1</t>
  </si>
  <si>
    <t>A阶装备自选-2</t>
  </si>
  <si>
    <t>A阶装备自选-3</t>
  </si>
  <si>
    <t>A阶装备自选-4</t>
  </si>
  <si>
    <t>A阶装备自选-5</t>
  </si>
  <si>
    <t>A阶装备自选-6</t>
  </si>
  <si>
    <t>A阶装备自选-7</t>
  </si>
  <si>
    <t>A阶装备自选-8</t>
  </si>
  <si>
    <t>A阶装备自选-9</t>
  </si>
  <si>
    <t>A阶装备自选-10</t>
  </si>
  <si>
    <t>A阶装备自选-11</t>
  </si>
  <si>
    <t>A阶装备自选-12</t>
  </si>
  <si>
    <t>A阶装备自选-13</t>
  </si>
  <si>
    <t>A阶装备自选-14</t>
  </si>
  <si>
    <t>A阶装备自选-15</t>
  </si>
  <si>
    <t>A阶装备自选-16</t>
  </si>
  <si>
    <t>A阶装备自选-17</t>
  </si>
  <si>
    <t>A阶装备自选-18</t>
  </si>
  <si>
    <t>A阶装备自选-19</t>
  </si>
  <si>
    <t>A阶装备自选-20</t>
  </si>
  <si>
    <t>A阶装备自选-21</t>
  </si>
  <si>
    <t>A阶装备自选-22</t>
  </si>
  <si>
    <t>A阶装备自选-23</t>
  </si>
  <si>
    <t>A阶装备自选-24</t>
  </si>
  <si>
    <t>A阶装备自选-25</t>
  </si>
  <si>
    <t>A阶装备自选-26</t>
  </si>
  <si>
    <t>A阶装备自选-27</t>
  </si>
  <si>
    <t>A阶装备自选-28</t>
  </si>
  <si>
    <t>A阶装备自选-29</t>
  </si>
  <si>
    <t>A阶装备自选-30</t>
  </si>
  <si>
    <t>S阶装备自选</t>
  </si>
  <si>
    <t>S阶装备自选-1</t>
  </si>
  <si>
    <t>S阶装备自选-2</t>
  </si>
  <si>
    <t>S阶装备自选-3</t>
  </si>
  <si>
    <t>S阶装备自选-4</t>
  </si>
  <si>
    <t>S阶装备自选-5</t>
  </si>
  <si>
    <t>S阶装备自选-6</t>
  </si>
  <si>
    <t>S阶装备自选-7</t>
  </si>
  <si>
    <t>S阶装备自选-8</t>
  </si>
  <si>
    <t>S阶装备自选-9</t>
  </si>
  <si>
    <t>S阶装备自选-10</t>
  </si>
  <si>
    <t>S阶装备自选-11</t>
  </si>
  <si>
    <t>S阶装备自选-12</t>
  </si>
  <si>
    <t>S阶装备自选-13</t>
  </si>
  <si>
    <t>S阶装备自选-14</t>
  </si>
  <si>
    <t>S阶装备自选-15</t>
  </si>
  <si>
    <t>S阶装备自选-16</t>
  </si>
  <si>
    <t>S阶装备自选-17</t>
  </si>
  <si>
    <t>S阶装备自选-18</t>
  </si>
  <si>
    <t>S阶装备自选-19</t>
  </si>
  <si>
    <t>S阶装备自选-20</t>
  </si>
  <si>
    <t>S阶装备自选-21</t>
  </si>
  <si>
    <t>S阶装备自选-22</t>
  </si>
  <si>
    <t>S阶装备自选-23</t>
  </si>
  <si>
    <t>S阶装备自选-24</t>
  </si>
  <si>
    <t>S阶装备自选-25</t>
  </si>
  <si>
    <t>S阶装备自选-26</t>
  </si>
  <si>
    <t>S阶装备自选-27</t>
  </si>
  <si>
    <t>S阶装备自选-28</t>
  </si>
  <si>
    <t>S阶装备自选-29</t>
  </si>
  <si>
    <t>S阶装备自选-30</t>
  </si>
  <si>
    <t>SS阶装备自选</t>
  </si>
  <si>
    <t>SS阶装备自选-1</t>
  </si>
  <si>
    <t>SS阶装备自选-2</t>
  </si>
  <si>
    <t>SS阶装备自选-3</t>
  </si>
  <si>
    <t>SS阶装备自选-4</t>
  </si>
  <si>
    <t>SS阶装备自选-5</t>
  </si>
  <si>
    <t>SS阶装备自选-6</t>
  </si>
  <si>
    <t>SS阶装备自选-7</t>
  </si>
  <si>
    <t>SS阶装备自选-8</t>
  </si>
  <si>
    <t>SS阶装备自选-9</t>
  </si>
  <si>
    <t>SS阶装备自选-10</t>
  </si>
  <si>
    <t>SS阶装备自选-11</t>
  </si>
  <si>
    <t>SS阶装备自选-12</t>
  </si>
  <si>
    <t>SS阶装备自选-13</t>
  </si>
  <si>
    <t>SS阶装备自选-14</t>
  </si>
  <si>
    <t>SS阶装备自选-15</t>
  </si>
  <si>
    <t>SS阶装备自选-16</t>
  </si>
  <si>
    <t>SS阶装备自选-17</t>
  </si>
  <si>
    <t>SS阶装备自选-18</t>
  </si>
  <si>
    <t>SS阶装备自选-19</t>
  </si>
  <si>
    <t>SS阶装备自选-20</t>
  </si>
  <si>
    <t>SS阶装备自选-21</t>
  </si>
  <si>
    <t>SS阶装备自选-22</t>
  </si>
  <si>
    <t>SS阶装备自选-23</t>
  </si>
  <si>
    <t>SS阶装备自选-24</t>
  </si>
  <si>
    <t>SS阶装备自选-25</t>
  </si>
  <si>
    <t>SS阶装备自选-26</t>
  </si>
  <si>
    <t>SS阶装备自选-27</t>
  </si>
  <si>
    <t>SS阶装备自选-28</t>
  </si>
  <si>
    <t>SS阶装备自选-29</t>
  </si>
  <si>
    <t>SS阶装备自选-30</t>
  </si>
  <si>
    <t>夺命系列A阶装备自选</t>
  </si>
  <si>
    <t>夺命系列A阶装备自选-1</t>
  </si>
  <si>
    <t>夺命系列A阶装备自选-2</t>
  </si>
  <si>
    <t>夺命系列A阶装备自选-3</t>
  </si>
  <si>
    <t>夺命系列A阶装备自选-4</t>
  </si>
  <si>
    <t>夺命系列A阶装备自选-5</t>
  </si>
  <si>
    <t>夺命系列A阶装备自选-6</t>
  </si>
  <si>
    <t>夺命系列S阶装备自选</t>
  </si>
  <si>
    <t>夺命系列S阶装备自选-1</t>
  </si>
  <si>
    <t>夺命系列S阶装备自选-2</t>
  </si>
  <si>
    <t>夺命系列S阶装备自选-3</t>
  </si>
  <si>
    <t>夺命系列S阶装备自选-4</t>
  </si>
  <si>
    <t>夺命系列S阶装备自选-5</t>
  </si>
  <si>
    <t>夺命系列S阶装备自选-6</t>
  </si>
  <si>
    <t>夺命系列SS阶装备自选</t>
  </si>
  <si>
    <t>夺命系列SS阶装备自选-1</t>
  </si>
  <si>
    <t>夺命系列SS阶装备自选-2</t>
  </si>
  <si>
    <t>夺命系列SS阶装备自选-3</t>
  </si>
  <si>
    <t>夺命系列SS阶装备自选-4</t>
  </si>
  <si>
    <t>夺命系列SS阶装备自选-5</t>
  </si>
  <si>
    <t>夺命系列SS阶装备自选-6</t>
  </si>
  <si>
    <t>随机装备盲盒</t>
  </si>
  <si>
    <t>随机装备盲盒-D阶</t>
  </si>
  <si>
    <t>随机装备盲盒-C阶</t>
  </si>
  <si>
    <t>随机装备盲盒-B阶</t>
  </si>
  <si>
    <t>随机装备盲盒-A阶</t>
  </si>
  <si>
    <t>D阶装备随机盲盒</t>
  </si>
  <si>
    <t>C阶装备随机盲盒</t>
  </si>
  <si>
    <t>B阶装备随机盲盒</t>
  </si>
  <si>
    <t>A阶装备随机盲盒</t>
  </si>
  <si>
    <t>S阶装备随机盲盒</t>
  </si>
  <si>
    <t>SS阶装备随机盲盒</t>
  </si>
  <si>
    <t>夺命系列A阶随机盲盒</t>
  </si>
  <si>
    <t>夺命系列S阶随机盲盒</t>
  </si>
  <si>
    <t>夺命系列SS阶随机盲盒</t>
  </si>
  <si>
    <t>D阶战利品</t>
  </si>
  <si>
    <t>D阶战利品-D阶</t>
  </si>
  <si>
    <t>C阶战利品</t>
  </si>
  <si>
    <t>C阶战利品-D阶</t>
  </si>
  <si>
    <t>C阶战利品-C阶</t>
  </si>
  <si>
    <t>B阶战利品</t>
  </si>
  <si>
    <t>B阶战利品-C阶</t>
  </si>
  <si>
    <t>B阶战利品-B阶</t>
  </si>
  <si>
    <t>A阶战利品</t>
  </si>
  <si>
    <t>A阶战利品-B阶</t>
  </si>
  <si>
    <t>A阶战利品-A阶</t>
  </si>
  <si>
    <t>S阶战利品(禁投)</t>
  </si>
  <si>
    <t>S阶战利品-A阶</t>
  </si>
  <si>
    <t>S阶战利品-S阶</t>
  </si>
  <si>
    <t>SS阶战利品(禁投)</t>
  </si>
  <si>
    <t>SS阶战利品-S阶</t>
  </si>
  <si>
    <t>SS阶战利品-SS阶</t>
  </si>
  <si>
    <t>D阶武器盲盒</t>
  </si>
  <si>
    <t>D阶衣服盲盒</t>
  </si>
  <si>
    <t>D阶手套盲盒</t>
  </si>
  <si>
    <t>D阶裤子盲盒</t>
  </si>
  <si>
    <t>D阶腰带盲盒</t>
  </si>
  <si>
    <t>D阶鞋子盲盒</t>
  </si>
  <si>
    <t>A阶武器盲盒</t>
  </si>
  <si>
    <t>A阶衣服盲盒</t>
  </si>
  <si>
    <t>A阶手套盲盒</t>
  </si>
  <si>
    <t>A阶裤子盲盒</t>
  </si>
  <si>
    <t>A阶腰带盲盒</t>
  </si>
  <si>
    <t>A阶鞋子盲盒</t>
  </si>
  <si>
    <t>主线-1-Boss1</t>
  </si>
  <si>
    <t>关卡1-Boss1-固定-玩家经验</t>
  </si>
  <si>
    <t>关卡1-Boss1-固定-钞票</t>
  </si>
  <si>
    <t>关卡1-Boss1-随机-D级装备</t>
  </si>
  <si>
    <t>主线-1-Boss2</t>
  </si>
  <si>
    <t>关卡1-Boss2-固定-玩家经验</t>
  </si>
  <si>
    <t>关卡1-Boss2-固定-钞票</t>
  </si>
  <si>
    <t>关卡1-Boss2-随机-D级装备</t>
  </si>
  <si>
    <t>主线-1-Boss3</t>
  </si>
  <si>
    <t>关卡1-Boss3-固定-玩家经验</t>
  </si>
  <si>
    <t>关卡1-Boss3-固定-钞票</t>
  </si>
  <si>
    <t>关卡1-Boss3-随机-D级装备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</si>
</sst>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E6B4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D3DBDC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F4F207"/>
        <bgColor indexed="64"/>
      </patternFill>
    </fill>
    <fill>
      <patternFill patternType="solid">
        <fgColor rgb="FFE1FD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2E6B4"/>
      <color rgb="00EEDEAD"/>
      <color rgb="00F6D576"/>
      <color rgb="00FEBC28"/>
      <color rgb="00ECF2EE"/>
      <color rgb="00D3DBDC"/>
      <color rgb="00BBFF63"/>
      <color rgb="0074FB77"/>
      <color rgb="00CCFCA9"/>
      <color rgb="00E1FD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t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JiYu\config\common\qualit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Jiyu\design\&#25968;&#2054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qui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uality|品质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品质id</v>
          </cell>
          <cell r="B4" t="str">
            <v>备注</v>
          </cell>
        </row>
        <row r="5">
          <cell r="A5">
            <v>1</v>
          </cell>
          <cell r="B5" t="str">
            <v>D阶</v>
          </cell>
        </row>
        <row r="6">
          <cell r="A6">
            <v>2</v>
          </cell>
          <cell r="B6" t="str">
            <v>C阶</v>
          </cell>
        </row>
        <row r="7">
          <cell r="A7">
            <v>3</v>
          </cell>
          <cell r="B7" t="str">
            <v>B阶</v>
          </cell>
        </row>
        <row r="8">
          <cell r="A8">
            <v>4</v>
          </cell>
          <cell r="B8" t="str">
            <v>A阶</v>
          </cell>
        </row>
        <row r="9">
          <cell r="A9">
            <v>5</v>
          </cell>
          <cell r="B9" t="str">
            <v>S阶</v>
          </cell>
        </row>
        <row r="10">
          <cell r="A10">
            <v>6</v>
          </cell>
          <cell r="B10" t="str">
            <v>SS阶</v>
          </cell>
        </row>
        <row r="11">
          <cell r="A11">
            <v>54</v>
          </cell>
          <cell r="B11" t="str">
            <v>限量A阶</v>
          </cell>
        </row>
        <row r="12">
          <cell r="A12">
            <v>55</v>
          </cell>
          <cell r="B12" t="str">
            <v>限量S阶</v>
          </cell>
        </row>
        <row r="13">
          <cell r="A13">
            <v>56</v>
          </cell>
          <cell r="B13" t="str">
            <v>限量SS阶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9">
          <cell r="B9" t="str">
            <v>章节数</v>
          </cell>
        </row>
        <row r="9">
          <cell r="R9" t="str">
            <v>零件权重</v>
          </cell>
          <cell r="S9" t="str">
            <v>装备权重</v>
          </cell>
          <cell r="T9" t="str">
            <v>能量精华权重</v>
          </cell>
        </row>
        <row r="10">
          <cell r="B10">
            <v>1</v>
          </cell>
        </row>
        <row r="10">
          <cell r="R10">
            <v>166666</v>
          </cell>
          <cell r="S10">
            <v>33333</v>
          </cell>
          <cell r="T10">
            <v>0</v>
          </cell>
        </row>
        <row r="11">
          <cell r="B11">
            <v>2</v>
          </cell>
        </row>
        <row r="11">
          <cell r="R11">
            <v>166666</v>
          </cell>
          <cell r="S11">
            <v>33333</v>
          </cell>
          <cell r="T11">
            <v>0</v>
          </cell>
        </row>
        <row r="12">
          <cell r="B12">
            <v>3</v>
          </cell>
        </row>
        <row r="12">
          <cell r="R12">
            <v>166666</v>
          </cell>
          <cell r="S12">
            <v>33333</v>
          </cell>
          <cell r="T12">
            <v>0</v>
          </cell>
        </row>
        <row r="13">
          <cell r="B13">
            <v>4</v>
          </cell>
        </row>
        <row r="13">
          <cell r="R13">
            <v>166666</v>
          </cell>
          <cell r="S13">
            <v>33333</v>
          </cell>
          <cell r="T13">
            <v>0</v>
          </cell>
        </row>
        <row r="14">
          <cell r="B14">
            <v>5</v>
          </cell>
        </row>
        <row r="14">
          <cell r="R14">
            <v>200000</v>
          </cell>
          <cell r="S14">
            <v>33333</v>
          </cell>
          <cell r="T14">
            <v>0</v>
          </cell>
        </row>
        <row r="15">
          <cell r="B15">
            <v>6</v>
          </cell>
        </row>
        <row r="15">
          <cell r="R15">
            <v>200000</v>
          </cell>
          <cell r="S15">
            <v>33333</v>
          </cell>
          <cell r="T15">
            <v>0</v>
          </cell>
        </row>
        <row r="16">
          <cell r="B16">
            <v>7</v>
          </cell>
        </row>
        <row r="16">
          <cell r="R16">
            <v>233333</v>
          </cell>
          <cell r="S16">
            <v>33333</v>
          </cell>
          <cell r="T16">
            <v>0</v>
          </cell>
        </row>
        <row r="17">
          <cell r="B17">
            <v>8</v>
          </cell>
        </row>
        <row r="17">
          <cell r="R17">
            <v>233333</v>
          </cell>
          <cell r="S17">
            <v>33333</v>
          </cell>
          <cell r="T17">
            <v>1666666</v>
          </cell>
        </row>
        <row r="18">
          <cell r="B18">
            <v>9</v>
          </cell>
        </row>
        <row r="18">
          <cell r="R18">
            <v>233333</v>
          </cell>
          <cell r="S18">
            <v>33333</v>
          </cell>
          <cell r="T18">
            <v>1666666</v>
          </cell>
        </row>
        <row r="19">
          <cell r="B19">
            <v>10</v>
          </cell>
        </row>
        <row r="19">
          <cell r="R19">
            <v>266666</v>
          </cell>
          <cell r="S19">
            <v>33333</v>
          </cell>
          <cell r="T19">
            <v>1666666</v>
          </cell>
        </row>
        <row r="20">
          <cell r="B20">
            <v>11</v>
          </cell>
        </row>
        <row r="20">
          <cell r="R20">
            <v>266666</v>
          </cell>
          <cell r="S20">
            <v>33333</v>
          </cell>
          <cell r="T20">
            <v>1700000</v>
          </cell>
        </row>
        <row r="21">
          <cell r="B21">
            <v>12</v>
          </cell>
        </row>
        <row r="21">
          <cell r="R21">
            <v>266666</v>
          </cell>
          <cell r="S21">
            <v>66666</v>
          </cell>
          <cell r="T21">
            <v>1733333</v>
          </cell>
        </row>
        <row r="22">
          <cell r="B22">
            <v>13</v>
          </cell>
        </row>
        <row r="22">
          <cell r="R22">
            <v>300000</v>
          </cell>
          <cell r="S22">
            <v>66666</v>
          </cell>
          <cell r="T22">
            <v>1766666</v>
          </cell>
        </row>
        <row r="23">
          <cell r="B23">
            <v>14</v>
          </cell>
        </row>
        <row r="23">
          <cell r="R23">
            <v>300000</v>
          </cell>
          <cell r="S23">
            <v>66666</v>
          </cell>
          <cell r="T23">
            <v>1800000</v>
          </cell>
        </row>
        <row r="24">
          <cell r="B24">
            <v>15</v>
          </cell>
        </row>
        <row r="24">
          <cell r="R24">
            <v>300000</v>
          </cell>
          <cell r="S24">
            <v>66666</v>
          </cell>
          <cell r="T24">
            <v>1833333</v>
          </cell>
        </row>
        <row r="25">
          <cell r="B25">
            <v>16</v>
          </cell>
        </row>
        <row r="25">
          <cell r="R25">
            <v>300000</v>
          </cell>
          <cell r="S25">
            <v>66666</v>
          </cell>
          <cell r="T25">
            <v>1866666</v>
          </cell>
        </row>
        <row r="26">
          <cell r="B26">
            <v>17</v>
          </cell>
        </row>
        <row r="26">
          <cell r="R26">
            <v>333333</v>
          </cell>
          <cell r="S26">
            <v>66666</v>
          </cell>
          <cell r="T26">
            <v>1900000</v>
          </cell>
        </row>
        <row r="27">
          <cell r="B27">
            <v>18</v>
          </cell>
        </row>
        <row r="27">
          <cell r="R27">
            <v>333333</v>
          </cell>
          <cell r="S27">
            <v>66666</v>
          </cell>
          <cell r="T27">
            <v>1933333</v>
          </cell>
        </row>
        <row r="28">
          <cell r="B28">
            <v>19</v>
          </cell>
        </row>
        <row r="28">
          <cell r="R28">
            <v>333333</v>
          </cell>
          <cell r="S28">
            <v>66666</v>
          </cell>
          <cell r="T28">
            <v>1966666</v>
          </cell>
        </row>
        <row r="29">
          <cell r="B29">
            <v>20</v>
          </cell>
        </row>
        <row r="29">
          <cell r="R29">
            <v>333333</v>
          </cell>
          <cell r="S29">
            <v>66666</v>
          </cell>
          <cell r="T29">
            <v>2000000</v>
          </cell>
        </row>
        <row r="30">
          <cell r="B30">
            <v>21</v>
          </cell>
        </row>
        <row r="30">
          <cell r="R30">
            <v>333333</v>
          </cell>
          <cell r="S30">
            <v>66666</v>
          </cell>
          <cell r="T30">
            <v>2000000</v>
          </cell>
        </row>
        <row r="31">
          <cell r="B31">
            <v>22</v>
          </cell>
        </row>
        <row r="31">
          <cell r="R31">
            <v>333333</v>
          </cell>
          <cell r="S31">
            <v>66666</v>
          </cell>
          <cell r="T31">
            <v>2033333</v>
          </cell>
        </row>
        <row r="32">
          <cell r="B32">
            <v>23</v>
          </cell>
        </row>
        <row r="32">
          <cell r="R32">
            <v>333333</v>
          </cell>
          <cell r="S32">
            <v>100000</v>
          </cell>
          <cell r="T32">
            <v>2033333</v>
          </cell>
        </row>
        <row r="33">
          <cell r="B33">
            <v>24</v>
          </cell>
        </row>
        <row r="33">
          <cell r="R33">
            <v>333333</v>
          </cell>
          <cell r="S33">
            <v>100000</v>
          </cell>
          <cell r="T33">
            <v>2066666</v>
          </cell>
        </row>
        <row r="34">
          <cell r="B34">
            <v>25</v>
          </cell>
        </row>
        <row r="34">
          <cell r="R34">
            <v>333333</v>
          </cell>
          <cell r="S34">
            <v>100000</v>
          </cell>
          <cell r="T34">
            <v>2066666</v>
          </cell>
        </row>
        <row r="35">
          <cell r="B35">
            <v>26</v>
          </cell>
        </row>
        <row r="35">
          <cell r="R35">
            <v>333333</v>
          </cell>
          <cell r="S35">
            <v>100000</v>
          </cell>
          <cell r="T35">
            <v>2066666</v>
          </cell>
        </row>
        <row r="36">
          <cell r="B36">
            <v>27</v>
          </cell>
        </row>
        <row r="36">
          <cell r="R36">
            <v>366666</v>
          </cell>
          <cell r="S36">
            <v>100000</v>
          </cell>
          <cell r="T36">
            <v>2100000</v>
          </cell>
        </row>
        <row r="37">
          <cell r="B37">
            <v>28</v>
          </cell>
        </row>
        <row r="37">
          <cell r="R37">
            <v>366666</v>
          </cell>
          <cell r="S37">
            <v>100000</v>
          </cell>
          <cell r="T37">
            <v>2100000</v>
          </cell>
        </row>
        <row r="38">
          <cell r="B38">
            <v>29</v>
          </cell>
        </row>
        <row r="38">
          <cell r="R38">
            <v>366666</v>
          </cell>
          <cell r="S38">
            <v>100000</v>
          </cell>
          <cell r="T38">
            <v>2100000</v>
          </cell>
        </row>
        <row r="39">
          <cell r="B39">
            <v>30</v>
          </cell>
        </row>
        <row r="39">
          <cell r="R39">
            <v>366666</v>
          </cell>
          <cell r="S39">
            <v>100000</v>
          </cell>
          <cell r="T39">
            <v>2100000</v>
          </cell>
        </row>
        <row r="40">
          <cell r="B40">
            <v>31</v>
          </cell>
        </row>
        <row r="40">
          <cell r="R40">
            <v>366666</v>
          </cell>
          <cell r="S40">
            <v>100000</v>
          </cell>
          <cell r="T40">
            <v>2133333</v>
          </cell>
        </row>
        <row r="41">
          <cell r="B41">
            <v>32</v>
          </cell>
        </row>
        <row r="41">
          <cell r="R41">
            <v>366666</v>
          </cell>
          <cell r="S41">
            <v>100000</v>
          </cell>
          <cell r="T41">
            <v>2133333</v>
          </cell>
        </row>
        <row r="42">
          <cell r="B42">
            <v>33</v>
          </cell>
        </row>
        <row r="42">
          <cell r="R42">
            <v>366666</v>
          </cell>
          <cell r="S42">
            <v>100000</v>
          </cell>
          <cell r="T42">
            <v>2133333</v>
          </cell>
        </row>
        <row r="43">
          <cell r="B43">
            <v>34</v>
          </cell>
        </row>
        <row r="43">
          <cell r="R43">
            <v>366666</v>
          </cell>
          <cell r="S43">
            <v>100000</v>
          </cell>
          <cell r="T43">
            <v>2133333</v>
          </cell>
        </row>
        <row r="44">
          <cell r="B44">
            <v>35</v>
          </cell>
        </row>
        <row r="44">
          <cell r="R44">
            <v>366666</v>
          </cell>
          <cell r="S44">
            <v>100000</v>
          </cell>
          <cell r="T44">
            <v>2133333</v>
          </cell>
        </row>
        <row r="45">
          <cell r="B45">
            <v>36</v>
          </cell>
        </row>
        <row r="45">
          <cell r="R45">
            <v>366666</v>
          </cell>
          <cell r="S45">
            <v>133333</v>
          </cell>
          <cell r="T45">
            <v>2166666</v>
          </cell>
        </row>
        <row r="46">
          <cell r="B46">
            <v>37</v>
          </cell>
        </row>
        <row r="46">
          <cell r="R46">
            <v>400000</v>
          </cell>
          <cell r="S46">
            <v>133333</v>
          </cell>
          <cell r="T46">
            <v>2166666</v>
          </cell>
        </row>
        <row r="47">
          <cell r="B47">
            <v>38</v>
          </cell>
        </row>
        <row r="47">
          <cell r="R47">
            <v>400000</v>
          </cell>
          <cell r="S47">
            <v>133333</v>
          </cell>
          <cell r="T47">
            <v>2166666</v>
          </cell>
        </row>
        <row r="48">
          <cell r="B48">
            <v>39</v>
          </cell>
        </row>
        <row r="48">
          <cell r="R48">
            <v>400000</v>
          </cell>
          <cell r="S48">
            <v>133333</v>
          </cell>
          <cell r="T48">
            <v>2166666</v>
          </cell>
        </row>
        <row r="49">
          <cell r="B49">
            <v>40</v>
          </cell>
        </row>
        <row r="49">
          <cell r="R49">
            <v>400000</v>
          </cell>
          <cell r="S49">
            <v>133333</v>
          </cell>
          <cell r="T49">
            <v>2166666</v>
          </cell>
        </row>
        <row r="50">
          <cell r="B50">
            <v>41</v>
          </cell>
        </row>
        <row r="50">
          <cell r="R50">
            <v>400000</v>
          </cell>
          <cell r="S50">
            <v>133333</v>
          </cell>
          <cell r="T50">
            <v>2166666</v>
          </cell>
        </row>
        <row r="51">
          <cell r="B51">
            <v>42</v>
          </cell>
        </row>
        <row r="51">
          <cell r="R51">
            <v>400000</v>
          </cell>
          <cell r="S51">
            <v>133333</v>
          </cell>
          <cell r="T51">
            <v>2200000</v>
          </cell>
        </row>
        <row r="52">
          <cell r="B52">
            <v>43</v>
          </cell>
        </row>
        <row r="52">
          <cell r="R52">
            <v>400000</v>
          </cell>
          <cell r="S52">
            <v>133333</v>
          </cell>
          <cell r="T52">
            <v>2200000</v>
          </cell>
        </row>
        <row r="53">
          <cell r="B53">
            <v>44</v>
          </cell>
        </row>
        <row r="53">
          <cell r="R53">
            <v>400000</v>
          </cell>
          <cell r="S53">
            <v>133333</v>
          </cell>
          <cell r="T53">
            <v>2200000</v>
          </cell>
        </row>
        <row r="54">
          <cell r="B54">
            <v>45</v>
          </cell>
        </row>
        <row r="54">
          <cell r="R54">
            <v>400000</v>
          </cell>
          <cell r="S54">
            <v>133333</v>
          </cell>
          <cell r="T54">
            <v>2200000</v>
          </cell>
        </row>
        <row r="55">
          <cell r="B55">
            <v>46</v>
          </cell>
        </row>
        <row r="55">
          <cell r="R55">
            <v>400000</v>
          </cell>
          <cell r="S55">
            <v>133333</v>
          </cell>
          <cell r="T55">
            <v>2200000</v>
          </cell>
        </row>
        <row r="56">
          <cell r="B56">
            <v>47</v>
          </cell>
        </row>
        <row r="56">
          <cell r="R56">
            <v>433333</v>
          </cell>
          <cell r="S56">
            <v>133333</v>
          </cell>
          <cell r="T56">
            <v>2200000</v>
          </cell>
        </row>
        <row r="57">
          <cell r="B57">
            <v>48</v>
          </cell>
        </row>
        <row r="57">
          <cell r="R57">
            <v>433333</v>
          </cell>
          <cell r="S57">
            <v>133333</v>
          </cell>
          <cell r="T57">
            <v>2233333</v>
          </cell>
        </row>
        <row r="58">
          <cell r="B58">
            <v>49</v>
          </cell>
        </row>
        <row r="58">
          <cell r="R58">
            <v>433333</v>
          </cell>
          <cell r="S58">
            <v>133333</v>
          </cell>
          <cell r="T58">
            <v>2233333</v>
          </cell>
        </row>
        <row r="59">
          <cell r="B59">
            <v>50</v>
          </cell>
        </row>
        <row r="59">
          <cell r="R59">
            <v>433333</v>
          </cell>
          <cell r="S59">
            <v>166666</v>
          </cell>
          <cell r="T59">
            <v>2233333</v>
          </cell>
        </row>
        <row r="60">
          <cell r="B60">
            <v>51</v>
          </cell>
        </row>
        <row r="60">
          <cell r="R60">
            <v>433333</v>
          </cell>
          <cell r="S60">
            <v>166666</v>
          </cell>
          <cell r="T60">
            <v>2233333</v>
          </cell>
        </row>
        <row r="61">
          <cell r="B61">
            <v>52</v>
          </cell>
        </row>
        <row r="61">
          <cell r="R61">
            <v>433333</v>
          </cell>
          <cell r="S61">
            <v>166666</v>
          </cell>
          <cell r="T61">
            <v>2233333</v>
          </cell>
        </row>
        <row r="62">
          <cell r="B62">
            <v>53</v>
          </cell>
        </row>
        <row r="62">
          <cell r="R62">
            <v>433333</v>
          </cell>
          <cell r="S62">
            <v>166666</v>
          </cell>
          <cell r="T62">
            <v>2233333</v>
          </cell>
        </row>
        <row r="63">
          <cell r="B63">
            <v>54</v>
          </cell>
        </row>
        <row r="63">
          <cell r="R63">
            <v>433333</v>
          </cell>
          <cell r="S63">
            <v>166666</v>
          </cell>
          <cell r="T63">
            <v>2266666</v>
          </cell>
        </row>
        <row r="64">
          <cell r="B64">
            <v>55</v>
          </cell>
        </row>
        <row r="64">
          <cell r="R64">
            <v>433333</v>
          </cell>
          <cell r="S64">
            <v>166666</v>
          </cell>
          <cell r="T64">
            <v>2266666</v>
          </cell>
        </row>
        <row r="65">
          <cell r="B65">
            <v>56</v>
          </cell>
        </row>
        <row r="65">
          <cell r="R65">
            <v>433333</v>
          </cell>
          <cell r="S65">
            <v>166666</v>
          </cell>
          <cell r="T65">
            <v>2266666</v>
          </cell>
        </row>
        <row r="66">
          <cell r="B66">
            <v>57</v>
          </cell>
        </row>
        <row r="66">
          <cell r="R66">
            <v>433333</v>
          </cell>
          <cell r="S66">
            <v>166666</v>
          </cell>
          <cell r="T66">
            <v>2266666</v>
          </cell>
        </row>
        <row r="67">
          <cell r="B67">
            <v>58</v>
          </cell>
        </row>
        <row r="67">
          <cell r="R67">
            <v>433333</v>
          </cell>
          <cell r="S67">
            <v>166666</v>
          </cell>
          <cell r="T67">
            <v>2266666</v>
          </cell>
        </row>
        <row r="68">
          <cell r="B68">
            <v>59</v>
          </cell>
        </row>
        <row r="68">
          <cell r="R68">
            <v>433333</v>
          </cell>
          <cell r="S68">
            <v>166666</v>
          </cell>
          <cell r="T68">
            <v>2266666</v>
          </cell>
        </row>
        <row r="69">
          <cell r="B69">
            <v>60</v>
          </cell>
        </row>
        <row r="69">
          <cell r="R69">
            <v>433333</v>
          </cell>
          <cell r="S69">
            <v>166666</v>
          </cell>
          <cell r="T69">
            <v>2266666</v>
          </cell>
        </row>
        <row r="70">
          <cell r="B70">
            <v>61</v>
          </cell>
        </row>
        <row r="70">
          <cell r="R70">
            <v>466666</v>
          </cell>
          <cell r="S70">
            <v>166666</v>
          </cell>
          <cell r="T70">
            <v>2300000</v>
          </cell>
        </row>
        <row r="71">
          <cell r="B71">
            <v>62</v>
          </cell>
        </row>
        <row r="71">
          <cell r="R71">
            <v>466666</v>
          </cell>
          <cell r="S71">
            <v>166666</v>
          </cell>
          <cell r="T71">
            <v>2300000</v>
          </cell>
        </row>
        <row r="72">
          <cell r="B72">
            <v>63</v>
          </cell>
        </row>
        <row r="72">
          <cell r="R72">
            <v>466666</v>
          </cell>
          <cell r="S72">
            <v>166666</v>
          </cell>
          <cell r="T72">
            <v>2300000</v>
          </cell>
        </row>
        <row r="73">
          <cell r="B73">
            <v>64</v>
          </cell>
        </row>
        <row r="73">
          <cell r="R73">
            <v>466666</v>
          </cell>
          <cell r="S73">
            <v>166666</v>
          </cell>
          <cell r="T73">
            <v>2300000</v>
          </cell>
        </row>
        <row r="74">
          <cell r="B74">
            <v>65</v>
          </cell>
        </row>
        <row r="74">
          <cell r="R74">
            <v>466666</v>
          </cell>
          <cell r="S74">
            <v>166666</v>
          </cell>
          <cell r="T74">
            <v>2300000</v>
          </cell>
        </row>
        <row r="75">
          <cell r="B75">
            <v>66</v>
          </cell>
        </row>
        <row r="75">
          <cell r="R75">
            <v>466666</v>
          </cell>
          <cell r="S75">
            <v>166666</v>
          </cell>
          <cell r="T75">
            <v>2300000</v>
          </cell>
        </row>
        <row r="76">
          <cell r="B76">
            <v>67</v>
          </cell>
        </row>
        <row r="76">
          <cell r="R76">
            <v>466666</v>
          </cell>
          <cell r="S76">
            <v>166666</v>
          </cell>
          <cell r="T76">
            <v>2300000</v>
          </cell>
        </row>
        <row r="77">
          <cell r="B77">
            <v>68</v>
          </cell>
        </row>
        <row r="77">
          <cell r="R77">
            <v>466666</v>
          </cell>
          <cell r="S77">
            <v>166666</v>
          </cell>
          <cell r="T77">
            <v>2333333</v>
          </cell>
        </row>
        <row r="78">
          <cell r="B78">
            <v>69</v>
          </cell>
        </row>
        <row r="78">
          <cell r="R78">
            <v>466666</v>
          </cell>
          <cell r="S78">
            <v>166666</v>
          </cell>
          <cell r="T78">
            <v>2333333</v>
          </cell>
        </row>
        <row r="79">
          <cell r="B79">
            <v>70</v>
          </cell>
        </row>
        <row r="79">
          <cell r="R79">
            <v>466666</v>
          </cell>
          <cell r="S79">
            <v>166666</v>
          </cell>
          <cell r="T79">
            <v>2333333</v>
          </cell>
        </row>
        <row r="80">
          <cell r="B80">
            <v>71</v>
          </cell>
        </row>
        <row r="80">
          <cell r="R80">
            <v>466666</v>
          </cell>
          <cell r="S80">
            <v>166666</v>
          </cell>
          <cell r="T80">
            <v>2333333</v>
          </cell>
        </row>
        <row r="81">
          <cell r="B81">
            <v>72</v>
          </cell>
        </row>
        <row r="81">
          <cell r="R81">
            <v>466666</v>
          </cell>
          <cell r="S81">
            <v>166666</v>
          </cell>
          <cell r="T81">
            <v>2333333</v>
          </cell>
        </row>
        <row r="82">
          <cell r="B82">
            <v>73</v>
          </cell>
        </row>
        <row r="82">
          <cell r="R82">
            <v>466666</v>
          </cell>
          <cell r="S82">
            <v>166666</v>
          </cell>
          <cell r="T82">
            <v>2333333</v>
          </cell>
        </row>
        <row r="83">
          <cell r="B83">
            <v>74</v>
          </cell>
        </row>
        <row r="83">
          <cell r="R83">
            <v>466666</v>
          </cell>
          <cell r="S83">
            <v>166666</v>
          </cell>
          <cell r="T83">
            <v>2333333</v>
          </cell>
        </row>
        <row r="84">
          <cell r="B84">
            <v>75</v>
          </cell>
        </row>
        <row r="84">
          <cell r="R84">
            <v>466666</v>
          </cell>
          <cell r="S84">
            <v>166666</v>
          </cell>
          <cell r="T84">
            <v>2366666</v>
          </cell>
        </row>
        <row r="85">
          <cell r="B85">
            <v>76</v>
          </cell>
        </row>
        <row r="85">
          <cell r="R85">
            <v>466666</v>
          </cell>
          <cell r="S85">
            <v>166666</v>
          </cell>
          <cell r="T85">
            <v>2366666</v>
          </cell>
        </row>
        <row r="86">
          <cell r="B86">
            <v>77</v>
          </cell>
        </row>
        <row r="86">
          <cell r="R86">
            <v>466666</v>
          </cell>
          <cell r="S86">
            <v>166666</v>
          </cell>
          <cell r="T86">
            <v>2366666</v>
          </cell>
        </row>
        <row r="87">
          <cell r="B87">
            <v>78</v>
          </cell>
        </row>
        <row r="87">
          <cell r="R87">
            <v>466666</v>
          </cell>
          <cell r="S87">
            <v>166666</v>
          </cell>
          <cell r="T87">
            <v>2366666</v>
          </cell>
        </row>
        <row r="88">
          <cell r="B88">
            <v>79</v>
          </cell>
        </row>
        <row r="88">
          <cell r="R88">
            <v>466666</v>
          </cell>
          <cell r="S88">
            <v>166666</v>
          </cell>
          <cell r="T88">
            <v>2366666</v>
          </cell>
        </row>
        <row r="89">
          <cell r="B89">
            <v>80</v>
          </cell>
        </row>
        <row r="89">
          <cell r="R89">
            <v>466666</v>
          </cell>
          <cell r="S89">
            <v>166666</v>
          </cell>
          <cell r="T89">
            <v>2400000</v>
          </cell>
        </row>
        <row r="90">
          <cell r="B90">
            <v>81</v>
          </cell>
        </row>
        <row r="90">
          <cell r="R90">
            <v>500000</v>
          </cell>
          <cell r="S90">
            <v>166666</v>
          </cell>
          <cell r="T90">
            <v>2400000</v>
          </cell>
        </row>
        <row r="91">
          <cell r="B91">
            <v>82</v>
          </cell>
        </row>
        <row r="91">
          <cell r="R91">
            <v>500000</v>
          </cell>
          <cell r="S91">
            <v>166666</v>
          </cell>
          <cell r="T91">
            <v>2400000</v>
          </cell>
        </row>
        <row r="92">
          <cell r="B92">
            <v>83</v>
          </cell>
        </row>
        <row r="92">
          <cell r="R92">
            <v>500000</v>
          </cell>
          <cell r="S92">
            <v>166666</v>
          </cell>
          <cell r="T92">
            <v>2400000</v>
          </cell>
        </row>
        <row r="93">
          <cell r="B93">
            <v>84</v>
          </cell>
        </row>
        <row r="93">
          <cell r="R93">
            <v>500000</v>
          </cell>
          <cell r="S93">
            <v>166666</v>
          </cell>
          <cell r="T93">
            <v>2400000</v>
          </cell>
        </row>
        <row r="94">
          <cell r="B94">
            <v>85</v>
          </cell>
        </row>
        <row r="94">
          <cell r="R94">
            <v>500000</v>
          </cell>
          <cell r="S94">
            <v>166666</v>
          </cell>
          <cell r="T94">
            <v>2433333</v>
          </cell>
        </row>
        <row r="95">
          <cell r="B95">
            <v>86</v>
          </cell>
        </row>
        <row r="95">
          <cell r="R95">
            <v>500000</v>
          </cell>
          <cell r="S95">
            <v>166666</v>
          </cell>
          <cell r="T95">
            <v>2433333</v>
          </cell>
        </row>
        <row r="96">
          <cell r="B96">
            <v>87</v>
          </cell>
        </row>
        <row r="96">
          <cell r="R96">
            <v>500000</v>
          </cell>
          <cell r="S96">
            <v>166666</v>
          </cell>
          <cell r="T96">
            <v>2433333</v>
          </cell>
        </row>
        <row r="97">
          <cell r="B97">
            <v>88</v>
          </cell>
        </row>
        <row r="97">
          <cell r="R97">
            <v>500000</v>
          </cell>
          <cell r="S97">
            <v>166666</v>
          </cell>
          <cell r="T97">
            <v>2433333</v>
          </cell>
        </row>
        <row r="98">
          <cell r="B98">
            <v>89</v>
          </cell>
        </row>
        <row r="98">
          <cell r="R98">
            <v>500000</v>
          </cell>
          <cell r="S98">
            <v>166666</v>
          </cell>
          <cell r="T98">
            <v>2433333</v>
          </cell>
        </row>
        <row r="99">
          <cell r="B99">
            <v>90</v>
          </cell>
        </row>
        <row r="99">
          <cell r="R99">
            <v>500000</v>
          </cell>
          <cell r="S99">
            <v>166666</v>
          </cell>
          <cell r="T99">
            <v>2466666</v>
          </cell>
        </row>
        <row r="100">
          <cell r="B100">
            <v>91</v>
          </cell>
        </row>
        <row r="100">
          <cell r="R100">
            <v>500000</v>
          </cell>
          <cell r="S100">
            <v>166666</v>
          </cell>
          <cell r="T100">
            <v>2466666</v>
          </cell>
        </row>
        <row r="101">
          <cell r="B101">
            <v>92</v>
          </cell>
        </row>
        <row r="101">
          <cell r="R101">
            <v>500000</v>
          </cell>
          <cell r="S101">
            <v>166666</v>
          </cell>
          <cell r="T101">
            <v>2466666</v>
          </cell>
        </row>
        <row r="102">
          <cell r="B102">
            <v>93</v>
          </cell>
        </row>
        <row r="102">
          <cell r="R102">
            <v>500000</v>
          </cell>
          <cell r="S102">
            <v>166666</v>
          </cell>
          <cell r="T102">
            <v>2466666</v>
          </cell>
        </row>
        <row r="103">
          <cell r="B103">
            <v>94</v>
          </cell>
        </row>
        <row r="103">
          <cell r="R103">
            <v>500000</v>
          </cell>
          <cell r="S103">
            <v>166666</v>
          </cell>
          <cell r="T103">
            <v>2466666</v>
          </cell>
        </row>
        <row r="104">
          <cell r="B104">
            <v>95</v>
          </cell>
        </row>
        <row r="104">
          <cell r="R104">
            <v>500000</v>
          </cell>
          <cell r="S104">
            <v>166666</v>
          </cell>
          <cell r="T104">
            <v>2500000</v>
          </cell>
        </row>
        <row r="105">
          <cell r="B105">
            <v>96</v>
          </cell>
        </row>
        <row r="105">
          <cell r="R105">
            <v>500000</v>
          </cell>
          <cell r="S105">
            <v>166666</v>
          </cell>
          <cell r="T105">
            <v>2500000</v>
          </cell>
        </row>
        <row r="106">
          <cell r="B106">
            <v>97</v>
          </cell>
        </row>
        <row r="106">
          <cell r="R106">
            <v>500000</v>
          </cell>
          <cell r="S106">
            <v>166666</v>
          </cell>
          <cell r="T106">
            <v>2500000</v>
          </cell>
        </row>
        <row r="107">
          <cell r="B107">
            <v>98</v>
          </cell>
        </row>
        <row r="107">
          <cell r="R107">
            <v>500000</v>
          </cell>
          <cell r="S107">
            <v>166666</v>
          </cell>
          <cell r="T107">
            <v>2500000</v>
          </cell>
        </row>
        <row r="108">
          <cell r="B108">
            <v>99</v>
          </cell>
        </row>
        <row r="108">
          <cell r="R108">
            <v>500000</v>
          </cell>
          <cell r="S108">
            <v>166666</v>
          </cell>
          <cell r="T108">
            <v>2500000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H15">
            <v>323400</v>
          </cell>
        </row>
        <row r="16">
          <cell r="E16">
            <v>1</v>
          </cell>
        </row>
        <row r="16">
          <cell r="H16">
            <v>676600</v>
          </cell>
        </row>
        <row r="17">
          <cell r="E17">
            <v>4</v>
          </cell>
        </row>
        <row r="17">
          <cell r="H17">
            <v>7712</v>
          </cell>
        </row>
        <row r="18">
          <cell r="E18">
            <v>3</v>
          </cell>
        </row>
        <row r="18">
          <cell r="H18">
            <v>17230</v>
          </cell>
        </row>
        <row r="19">
          <cell r="E19">
            <v>2</v>
          </cell>
        </row>
        <row r="19">
          <cell r="H19">
            <v>308492</v>
          </cell>
        </row>
        <row r="20">
          <cell r="E20">
            <v>1</v>
          </cell>
        </row>
        <row r="20">
          <cell r="H20">
            <v>666564</v>
          </cell>
        </row>
        <row r="21">
          <cell r="E21">
            <v>4</v>
          </cell>
        </row>
        <row r="21">
          <cell r="H21">
            <v>12900</v>
          </cell>
        </row>
        <row r="22">
          <cell r="E22">
            <v>3</v>
          </cell>
        </row>
        <row r="22">
          <cell r="H22">
            <v>15133</v>
          </cell>
        </row>
        <row r="23">
          <cell r="E23">
            <v>2</v>
          </cell>
        </row>
        <row r="23">
          <cell r="H23">
            <v>309772</v>
          </cell>
        </row>
        <row r="24">
          <cell r="E24">
            <v>1</v>
          </cell>
        </row>
        <row r="24">
          <cell r="H24">
            <v>662194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quip_data|装备数据"/>
      <sheetName val="equip_level|装备升级"/>
      <sheetName val="equip_pos|装备部位"/>
      <sheetName val="equip_quality|装备品质"/>
    </sheetNames>
    <sheetDataSet>
      <sheetData sheetId="0">
        <row r="1">
          <cell r="A1" t="str">
            <v>id</v>
          </cell>
        </row>
        <row r="1">
          <cell r="D1" t="str">
            <v>pos_id</v>
          </cell>
        </row>
        <row r="2">
          <cell r="A2" t="str">
            <v>int</v>
          </cell>
        </row>
        <row r="2">
          <cell r="D2" t="str">
            <v>int</v>
          </cell>
        </row>
        <row r="3">
          <cell r="A3" t="str">
            <v>all</v>
          </cell>
        </row>
        <row r="3">
          <cell r="D3" t="str">
            <v>all</v>
          </cell>
        </row>
        <row r="4">
          <cell r="A4" t="str">
            <v>装备Id</v>
          </cell>
          <cell r="B4" t="str">
            <v>备注</v>
          </cell>
        </row>
        <row r="4">
          <cell r="D4" t="str">
            <v>部位Id</v>
          </cell>
        </row>
        <row r="5">
          <cell r="A5">
            <v>10004</v>
          </cell>
          <cell r="B5" t="str">
            <v>武器材料-A级</v>
          </cell>
        </row>
        <row r="5">
          <cell r="D5">
            <v>1</v>
          </cell>
        </row>
        <row r="6">
          <cell r="A6">
            <v>10007</v>
          </cell>
          <cell r="B6" t="str">
            <v>武器材料-S级</v>
          </cell>
        </row>
        <row r="6">
          <cell r="D6">
            <v>1</v>
          </cell>
        </row>
        <row r="7">
          <cell r="A7">
            <v>10011</v>
          </cell>
          <cell r="B7" t="str">
            <v>武器材料-SS级</v>
          </cell>
        </row>
        <row r="7">
          <cell r="D7">
            <v>1</v>
          </cell>
        </row>
        <row r="8">
          <cell r="A8">
            <v>20004</v>
          </cell>
          <cell r="B8" t="str">
            <v>衣服材料-A级</v>
          </cell>
        </row>
        <row r="8">
          <cell r="D8">
            <v>2</v>
          </cell>
        </row>
        <row r="9">
          <cell r="A9">
            <v>20007</v>
          </cell>
          <cell r="B9" t="str">
            <v>衣服材料-S级</v>
          </cell>
        </row>
        <row r="9">
          <cell r="D9">
            <v>2</v>
          </cell>
        </row>
        <row r="10">
          <cell r="A10">
            <v>20011</v>
          </cell>
          <cell r="B10" t="str">
            <v>衣服材料-SS级</v>
          </cell>
        </row>
        <row r="10">
          <cell r="D10">
            <v>2</v>
          </cell>
        </row>
        <row r="11">
          <cell r="A11">
            <v>30004</v>
          </cell>
          <cell r="B11" t="str">
            <v>衣服材料-A级</v>
          </cell>
        </row>
        <row r="11">
          <cell r="D11">
            <v>3</v>
          </cell>
        </row>
        <row r="12">
          <cell r="A12">
            <v>30007</v>
          </cell>
          <cell r="B12" t="str">
            <v>衣服材料-S级</v>
          </cell>
        </row>
        <row r="12">
          <cell r="D12">
            <v>3</v>
          </cell>
        </row>
        <row r="13">
          <cell r="A13">
            <v>30011</v>
          </cell>
          <cell r="B13" t="str">
            <v>衣服材料-SS级</v>
          </cell>
        </row>
        <row r="13">
          <cell r="D13">
            <v>3</v>
          </cell>
        </row>
        <row r="14">
          <cell r="A14">
            <v>40004</v>
          </cell>
          <cell r="B14" t="str">
            <v>裤子材料-A级</v>
          </cell>
        </row>
        <row r="14">
          <cell r="D14">
            <v>4</v>
          </cell>
        </row>
        <row r="15">
          <cell r="A15">
            <v>40007</v>
          </cell>
          <cell r="B15" t="str">
            <v>裤子材料-S级</v>
          </cell>
        </row>
        <row r="15">
          <cell r="D15">
            <v>4</v>
          </cell>
        </row>
        <row r="16">
          <cell r="A16">
            <v>40011</v>
          </cell>
          <cell r="B16" t="str">
            <v>裤子材料-SS级</v>
          </cell>
        </row>
        <row r="16">
          <cell r="D16">
            <v>4</v>
          </cell>
        </row>
        <row r="17">
          <cell r="A17">
            <v>50004</v>
          </cell>
          <cell r="B17" t="str">
            <v>腰带材料-A级</v>
          </cell>
        </row>
        <row r="17">
          <cell r="D17">
            <v>5</v>
          </cell>
        </row>
        <row r="18">
          <cell r="A18">
            <v>50007</v>
          </cell>
          <cell r="B18" t="str">
            <v>腰带材料-S级</v>
          </cell>
        </row>
        <row r="18">
          <cell r="D18">
            <v>5</v>
          </cell>
        </row>
        <row r="19">
          <cell r="A19">
            <v>50011</v>
          </cell>
          <cell r="B19" t="str">
            <v>腰带材料-SS级</v>
          </cell>
        </row>
        <row r="19">
          <cell r="D19">
            <v>5</v>
          </cell>
        </row>
        <row r="20">
          <cell r="A20">
            <v>60004</v>
          </cell>
          <cell r="B20" t="str">
            <v>鞋子材料-A级</v>
          </cell>
        </row>
        <row r="20">
          <cell r="D20">
            <v>6</v>
          </cell>
        </row>
        <row r="21">
          <cell r="A21">
            <v>60007</v>
          </cell>
          <cell r="B21" t="str">
            <v>鞋子材料-S级</v>
          </cell>
        </row>
        <row r="21">
          <cell r="D21">
            <v>6</v>
          </cell>
        </row>
        <row r="22">
          <cell r="A22">
            <v>60011</v>
          </cell>
          <cell r="B22" t="str">
            <v>鞋子材料-SS级</v>
          </cell>
        </row>
        <row r="22">
          <cell r="D22">
            <v>6</v>
          </cell>
        </row>
        <row r="23">
          <cell r="A23">
            <v>10101</v>
          </cell>
          <cell r="B23" t="str">
            <v>棒球棍-D阶</v>
          </cell>
        </row>
        <row r="23">
          <cell r="D23">
            <v>1</v>
          </cell>
        </row>
        <row r="24">
          <cell r="A24">
            <v>10102</v>
          </cell>
          <cell r="B24" t="str">
            <v>棒球棍-C阶</v>
          </cell>
        </row>
        <row r="24">
          <cell r="D24">
            <v>1</v>
          </cell>
        </row>
        <row r="25">
          <cell r="A25">
            <v>10103</v>
          </cell>
          <cell r="B25" t="str">
            <v>棒球棍-B阶</v>
          </cell>
        </row>
        <row r="25">
          <cell r="D25">
            <v>1</v>
          </cell>
        </row>
        <row r="26">
          <cell r="A26">
            <v>10104</v>
          </cell>
          <cell r="B26" t="str">
            <v>棒球棍-A阶-0</v>
          </cell>
        </row>
        <row r="26">
          <cell r="D26">
            <v>1</v>
          </cell>
        </row>
        <row r="27">
          <cell r="A27">
            <v>10105</v>
          </cell>
          <cell r="B27" t="str">
            <v>棒球棍-A阶-1</v>
          </cell>
        </row>
        <row r="27">
          <cell r="D27">
            <v>1</v>
          </cell>
        </row>
        <row r="28">
          <cell r="A28">
            <v>10106</v>
          </cell>
          <cell r="B28" t="str">
            <v>棒球棍-A阶-2</v>
          </cell>
        </row>
        <row r="28">
          <cell r="D28">
            <v>1</v>
          </cell>
        </row>
        <row r="29">
          <cell r="A29">
            <v>10107</v>
          </cell>
          <cell r="B29" t="str">
            <v>棒球棍-S阶-0</v>
          </cell>
        </row>
        <row r="29">
          <cell r="D29">
            <v>1</v>
          </cell>
        </row>
        <row r="30">
          <cell r="A30">
            <v>10108</v>
          </cell>
          <cell r="B30" t="str">
            <v>棒球棍-S阶-1</v>
          </cell>
        </row>
        <row r="30">
          <cell r="D30">
            <v>1</v>
          </cell>
        </row>
        <row r="31">
          <cell r="A31">
            <v>10109</v>
          </cell>
          <cell r="B31" t="str">
            <v>棒球棍-S阶-2</v>
          </cell>
        </row>
        <row r="31">
          <cell r="D31">
            <v>1</v>
          </cell>
        </row>
        <row r="32">
          <cell r="A32">
            <v>10110</v>
          </cell>
          <cell r="B32" t="str">
            <v>棒球棍-S阶-3</v>
          </cell>
        </row>
        <row r="32">
          <cell r="D32">
            <v>1</v>
          </cell>
        </row>
        <row r="33">
          <cell r="A33">
            <v>10111</v>
          </cell>
          <cell r="B33" t="str">
            <v>棒球棍-SS阶-0</v>
          </cell>
        </row>
        <row r="33">
          <cell r="D33">
            <v>1</v>
          </cell>
        </row>
        <row r="34">
          <cell r="A34">
            <v>10112</v>
          </cell>
          <cell r="B34" t="str">
            <v>棒球棍-SS阶-1</v>
          </cell>
        </row>
        <row r="34">
          <cell r="D34">
            <v>1</v>
          </cell>
        </row>
        <row r="35">
          <cell r="A35">
            <v>10113</v>
          </cell>
          <cell r="B35" t="str">
            <v>棒球棍-SS阶-2</v>
          </cell>
        </row>
        <row r="35">
          <cell r="D35">
            <v>1</v>
          </cell>
        </row>
        <row r="36">
          <cell r="A36">
            <v>10114</v>
          </cell>
          <cell r="B36" t="str">
            <v>棒球棍-SS阶-3</v>
          </cell>
        </row>
        <row r="36">
          <cell r="D36">
            <v>1</v>
          </cell>
        </row>
        <row r="37">
          <cell r="A37">
            <v>10115</v>
          </cell>
          <cell r="B37" t="str">
            <v>棒球棍-SS阶-4</v>
          </cell>
        </row>
        <row r="37">
          <cell r="D37">
            <v>1</v>
          </cell>
        </row>
        <row r="38">
          <cell r="A38">
            <v>10201</v>
          </cell>
          <cell r="B38" t="str">
            <v>玩具水枪-D阶</v>
          </cell>
        </row>
        <row r="38">
          <cell r="D38">
            <v>1</v>
          </cell>
        </row>
        <row r="39">
          <cell r="A39">
            <v>10202</v>
          </cell>
          <cell r="B39" t="str">
            <v>玩具水枪-C阶</v>
          </cell>
        </row>
        <row r="39">
          <cell r="D39">
            <v>1</v>
          </cell>
        </row>
        <row r="40">
          <cell r="A40">
            <v>10203</v>
          </cell>
          <cell r="B40" t="str">
            <v>玩具水枪-B阶</v>
          </cell>
        </row>
        <row r="40">
          <cell r="D40">
            <v>1</v>
          </cell>
        </row>
        <row r="41">
          <cell r="A41">
            <v>10204</v>
          </cell>
          <cell r="B41" t="str">
            <v>玩具水枪-A阶-0</v>
          </cell>
        </row>
        <row r="41">
          <cell r="D41">
            <v>1</v>
          </cell>
        </row>
        <row r="42">
          <cell r="A42">
            <v>10205</v>
          </cell>
          <cell r="B42" t="str">
            <v>玩具水枪-A阶-1</v>
          </cell>
        </row>
        <row r="42">
          <cell r="D42">
            <v>1</v>
          </cell>
        </row>
        <row r="43">
          <cell r="A43">
            <v>10206</v>
          </cell>
          <cell r="B43" t="str">
            <v>玩具水枪-A阶-2</v>
          </cell>
        </row>
        <row r="43">
          <cell r="D43">
            <v>1</v>
          </cell>
        </row>
        <row r="44">
          <cell r="A44">
            <v>10207</v>
          </cell>
          <cell r="B44" t="str">
            <v>玩具水枪-S阶-0</v>
          </cell>
        </row>
        <row r="44">
          <cell r="D44">
            <v>1</v>
          </cell>
        </row>
        <row r="45">
          <cell r="A45">
            <v>10208</v>
          </cell>
          <cell r="B45" t="str">
            <v>玩具水枪-S阶-1</v>
          </cell>
        </row>
        <row r="45">
          <cell r="D45">
            <v>1</v>
          </cell>
        </row>
        <row r="46">
          <cell r="A46">
            <v>10209</v>
          </cell>
          <cell r="B46" t="str">
            <v>玩具水枪-S阶-2</v>
          </cell>
        </row>
        <row r="46">
          <cell r="D46">
            <v>1</v>
          </cell>
        </row>
        <row r="47">
          <cell r="A47">
            <v>10210</v>
          </cell>
          <cell r="B47" t="str">
            <v>玩具水枪-S阶-3</v>
          </cell>
        </row>
        <row r="47">
          <cell r="D47">
            <v>1</v>
          </cell>
        </row>
        <row r="48">
          <cell r="A48">
            <v>10211</v>
          </cell>
          <cell r="B48" t="str">
            <v>玩具水枪-SS阶-0</v>
          </cell>
        </row>
        <row r="48">
          <cell r="D48">
            <v>1</v>
          </cell>
        </row>
        <row r="49">
          <cell r="A49">
            <v>10212</v>
          </cell>
          <cell r="B49" t="str">
            <v>玩具水枪-SS阶-1</v>
          </cell>
        </row>
        <row r="49">
          <cell r="D49">
            <v>1</v>
          </cell>
        </row>
        <row r="50">
          <cell r="A50">
            <v>10213</v>
          </cell>
          <cell r="B50" t="str">
            <v>玩具水枪-SS阶-2</v>
          </cell>
        </row>
        <row r="50">
          <cell r="D50">
            <v>1</v>
          </cell>
        </row>
        <row r="51">
          <cell r="A51">
            <v>10214</v>
          </cell>
          <cell r="B51" t="str">
            <v>玩具水枪-SS阶-3</v>
          </cell>
        </row>
        <row r="51">
          <cell r="D51">
            <v>1</v>
          </cell>
        </row>
        <row r="52">
          <cell r="A52">
            <v>10215</v>
          </cell>
          <cell r="B52" t="str">
            <v>玩具水枪-SS阶-4</v>
          </cell>
        </row>
        <row r="52">
          <cell r="D52">
            <v>1</v>
          </cell>
        </row>
        <row r="53">
          <cell r="A53">
            <v>10301</v>
          </cell>
          <cell r="B53" t="str">
            <v>吉他-D阶</v>
          </cell>
        </row>
        <row r="53">
          <cell r="D53">
            <v>1</v>
          </cell>
        </row>
        <row r="54">
          <cell r="A54">
            <v>10302</v>
          </cell>
          <cell r="B54" t="str">
            <v>吉他-C阶</v>
          </cell>
        </row>
        <row r="54">
          <cell r="D54">
            <v>1</v>
          </cell>
        </row>
        <row r="55">
          <cell r="A55">
            <v>10303</v>
          </cell>
          <cell r="B55" t="str">
            <v>吉他-B阶</v>
          </cell>
        </row>
        <row r="55">
          <cell r="D55">
            <v>1</v>
          </cell>
        </row>
        <row r="56">
          <cell r="A56">
            <v>10304</v>
          </cell>
          <cell r="B56" t="str">
            <v>吉他-A阶-0</v>
          </cell>
        </row>
        <row r="56">
          <cell r="D56">
            <v>1</v>
          </cell>
        </row>
        <row r="57">
          <cell r="A57">
            <v>10305</v>
          </cell>
          <cell r="B57" t="str">
            <v>吉他-A阶-1</v>
          </cell>
        </row>
        <row r="57">
          <cell r="D57">
            <v>1</v>
          </cell>
        </row>
        <row r="58">
          <cell r="A58">
            <v>10306</v>
          </cell>
          <cell r="B58" t="str">
            <v>吉他-A阶-2</v>
          </cell>
        </row>
        <row r="58">
          <cell r="D58">
            <v>1</v>
          </cell>
        </row>
        <row r="59">
          <cell r="A59">
            <v>10307</v>
          </cell>
          <cell r="B59" t="str">
            <v>吉他-S阶-0</v>
          </cell>
        </row>
        <row r="59">
          <cell r="D59">
            <v>1</v>
          </cell>
        </row>
        <row r="60">
          <cell r="A60">
            <v>10308</v>
          </cell>
          <cell r="B60" t="str">
            <v>吉他-S阶-1</v>
          </cell>
        </row>
        <row r="60">
          <cell r="D60">
            <v>1</v>
          </cell>
        </row>
        <row r="61">
          <cell r="A61">
            <v>10309</v>
          </cell>
          <cell r="B61" t="str">
            <v>吉他-S阶-2</v>
          </cell>
        </row>
        <row r="61">
          <cell r="D61">
            <v>1</v>
          </cell>
        </row>
        <row r="62">
          <cell r="A62">
            <v>10310</v>
          </cell>
          <cell r="B62" t="str">
            <v>吉他-S阶-3</v>
          </cell>
        </row>
        <row r="62">
          <cell r="D62">
            <v>1</v>
          </cell>
        </row>
        <row r="63">
          <cell r="A63">
            <v>10311</v>
          </cell>
          <cell r="B63" t="str">
            <v>吉他-SS阶-0</v>
          </cell>
        </row>
        <row r="63">
          <cell r="D63">
            <v>1</v>
          </cell>
        </row>
        <row r="64">
          <cell r="A64">
            <v>10312</v>
          </cell>
          <cell r="B64" t="str">
            <v>吉他-SS阶-1</v>
          </cell>
        </row>
        <row r="64">
          <cell r="D64">
            <v>1</v>
          </cell>
        </row>
        <row r="65">
          <cell r="A65">
            <v>10313</v>
          </cell>
          <cell r="B65" t="str">
            <v>吉他-SS阶-2</v>
          </cell>
        </row>
        <row r="65">
          <cell r="D65">
            <v>1</v>
          </cell>
        </row>
        <row r="66">
          <cell r="A66">
            <v>10314</v>
          </cell>
          <cell r="B66" t="str">
            <v>吉他-SS阶-3</v>
          </cell>
        </row>
        <row r="66">
          <cell r="D66">
            <v>1</v>
          </cell>
        </row>
        <row r="67">
          <cell r="A67">
            <v>10315</v>
          </cell>
          <cell r="B67" t="str">
            <v>吉他-SS阶-4</v>
          </cell>
        </row>
        <row r="67">
          <cell r="D67">
            <v>1</v>
          </cell>
        </row>
        <row r="68">
          <cell r="A68">
            <v>10401</v>
          </cell>
          <cell r="B68" t="str">
            <v>台球杆-D阶</v>
          </cell>
        </row>
        <row r="68">
          <cell r="D68">
            <v>1</v>
          </cell>
        </row>
        <row r="69">
          <cell r="A69">
            <v>10402</v>
          </cell>
          <cell r="B69" t="str">
            <v>台球杆-C阶</v>
          </cell>
        </row>
        <row r="69">
          <cell r="D69">
            <v>1</v>
          </cell>
        </row>
        <row r="70">
          <cell r="A70">
            <v>10403</v>
          </cell>
          <cell r="B70" t="str">
            <v>台球杆-B阶</v>
          </cell>
        </row>
        <row r="70">
          <cell r="D70">
            <v>1</v>
          </cell>
        </row>
        <row r="71">
          <cell r="A71">
            <v>10404</v>
          </cell>
          <cell r="B71" t="str">
            <v>台球杆-A阶-0</v>
          </cell>
        </row>
        <row r="71">
          <cell r="D71">
            <v>1</v>
          </cell>
        </row>
        <row r="72">
          <cell r="A72">
            <v>10405</v>
          </cell>
          <cell r="B72" t="str">
            <v>台球杆-A阶-1</v>
          </cell>
        </row>
        <row r="72">
          <cell r="D72">
            <v>1</v>
          </cell>
        </row>
        <row r="73">
          <cell r="A73">
            <v>10406</v>
          </cell>
          <cell r="B73" t="str">
            <v>台球杆-A阶-2</v>
          </cell>
        </row>
        <row r="73">
          <cell r="D73">
            <v>1</v>
          </cell>
        </row>
        <row r="74">
          <cell r="A74">
            <v>10407</v>
          </cell>
          <cell r="B74" t="str">
            <v>台球杆-S阶-0</v>
          </cell>
        </row>
        <row r="74">
          <cell r="D74">
            <v>1</v>
          </cell>
        </row>
        <row r="75">
          <cell r="A75">
            <v>10408</v>
          </cell>
          <cell r="B75" t="str">
            <v>台球杆-S阶-1</v>
          </cell>
        </row>
        <row r="75">
          <cell r="D75">
            <v>1</v>
          </cell>
        </row>
        <row r="76">
          <cell r="A76">
            <v>10409</v>
          </cell>
          <cell r="B76" t="str">
            <v>台球杆-S阶-2</v>
          </cell>
        </row>
        <row r="76">
          <cell r="D76">
            <v>1</v>
          </cell>
        </row>
        <row r="77">
          <cell r="A77">
            <v>10410</v>
          </cell>
          <cell r="B77" t="str">
            <v>台球杆-S阶-3</v>
          </cell>
        </row>
        <row r="77">
          <cell r="D77">
            <v>1</v>
          </cell>
        </row>
        <row r="78">
          <cell r="A78">
            <v>10411</v>
          </cell>
          <cell r="B78" t="str">
            <v>台球杆-SS阶-0</v>
          </cell>
        </row>
        <row r="78">
          <cell r="D78">
            <v>1</v>
          </cell>
        </row>
        <row r="79">
          <cell r="A79">
            <v>10412</v>
          </cell>
          <cell r="B79" t="str">
            <v>台球杆-SS阶-1</v>
          </cell>
        </row>
        <row r="79">
          <cell r="D79">
            <v>1</v>
          </cell>
        </row>
        <row r="80">
          <cell r="A80">
            <v>10413</v>
          </cell>
          <cell r="B80" t="str">
            <v>台球杆-SS阶-2</v>
          </cell>
        </row>
        <row r="80">
          <cell r="D80">
            <v>1</v>
          </cell>
        </row>
        <row r="81">
          <cell r="A81">
            <v>10414</v>
          </cell>
          <cell r="B81" t="str">
            <v>台球杆-SS阶-3</v>
          </cell>
        </row>
        <row r="81">
          <cell r="D81">
            <v>1</v>
          </cell>
        </row>
        <row r="82">
          <cell r="A82">
            <v>10415</v>
          </cell>
          <cell r="B82" t="str">
            <v>台球杆-SS阶-4</v>
          </cell>
        </row>
        <row r="82">
          <cell r="D82">
            <v>1</v>
          </cell>
        </row>
        <row r="83">
          <cell r="A83">
            <v>10501</v>
          </cell>
          <cell r="B83" t="str">
            <v>平底锅-D阶</v>
          </cell>
        </row>
        <row r="83">
          <cell r="D83">
            <v>1</v>
          </cell>
        </row>
        <row r="84">
          <cell r="A84">
            <v>10502</v>
          </cell>
          <cell r="B84" t="str">
            <v>平底锅-C阶</v>
          </cell>
        </row>
        <row r="84">
          <cell r="D84">
            <v>1</v>
          </cell>
        </row>
        <row r="85">
          <cell r="A85">
            <v>10503</v>
          </cell>
          <cell r="B85" t="str">
            <v>平底锅-B阶</v>
          </cell>
        </row>
        <row r="85">
          <cell r="D85">
            <v>1</v>
          </cell>
        </row>
        <row r="86">
          <cell r="A86">
            <v>10504</v>
          </cell>
          <cell r="B86" t="str">
            <v>平底锅-A阶-0</v>
          </cell>
        </row>
        <row r="86">
          <cell r="D86">
            <v>1</v>
          </cell>
        </row>
        <row r="87">
          <cell r="A87">
            <v>10505</v>
          </cell>
          <cell r="B87" t="str">
            <v>平底锅-A阶-1</v>
          </cell>
        </row>
        <row r="87">
          <cell r="D87">
            <v>1</v>
          </cell>
        </row>
        <row r="88">
          <cell r="A88">
            <v>10506</v>
          </cell>
          <cell r="B88" t="str">
            <v>平底锅-A阶-2</v>
          </cell>
        </row>
        <row r="88">
          <cell r="D88">
            <v>1</v>
          </cell>
        </row>
        <row r="89">
          <cell r="A89">
            <v>10507</v>
          </cell>
          <cell r="B89" t="str">
            <v>平底锅-S阶-0</v>
          </cell>
        </row>
        <row r="89">
          <cell r="D89">
            <v>1</v>
          </cell>
        </row>
        <row r="90">
          <cell r="A90">
            <v>10508</v>
          </cell>
          <cell r="B90" t="str">
            <v>平底锅-S阶-1</v>
          </cell>
        </row>
        <row r="90">
          <cell r="D90">
            <v>1</v>
          </cell>
        </row>
        <row r="91">
          <cell r="A91">
            <v>10509</v>
          </cell>
          <cell r="B91" t="str">
            <v>平底锅-S阶-2</v>
          </cell>
        </row>
        <row r="91">
          <cell r="D91">
            <v>1</v>
          </cell>
        </row>
        <row r="92">
          <cell r="A92">
            <v>10510</v>
          </cell>
          <cell r="B92" t="str">
            <v>平底锅-S阶-3</v>
          </cell>
        </row>
        <row r="92">
          <cell r="D92">
            <v>1</v>
          </cell>
        </row>
        <row r="93">
          <cell r="A93">
            <v>10511</v>
          </cell>
          <cell r="B93" t="str">
            <v>平底锅-SS阶-0</v>
          </cell>
        </row>
        <row r="93">
          <cell r="D93">
            <v>1</v>
          </cell>
        </row>
        <row r="94">
          <cell r="A94">
            <v>10512</v>
          </cell>
          <cell r="B94" t="str">
            <v>平底锅-SS阶-1</v>
          </cell>
        </row>
        <row r="94">
          <cell r="D94">
            <v>1</v>
          </cell>
        </row>
        <row r="95">
          <cell r="A95">
            <v>10513</v>
          </cell>
          <cell r="B95" t="str">
            <v>平底锅-SS阶-2</v>
          </cell>
        </row>
        <row r="95">
          <cell r="D95">
            <v>1</v>
          </cell>
        </row>
        <row r="96">
          <cell r="A96">
            <v>10514</v>
          </cell>
          <cell r="B96" t="str">
            <v>平底锅-SS阶-3</v>
          </cell>
        </row>
        <row r="96">
          <cell r="D96">
            <v>1</v>
          </cell>
        </row>
        <row r="97">
          <cell r="A97">
            <v>10515</v>
          </cell>
          <cell r="B97" t="str">
            <v>平底锅-SS阶-4</v>
          </cell>
        </row>
        <row r="97">
          <cell r="D97">
            <v>1</v>
          </cell>
        </row>
        <row r="98">
          <cell r="A98">
            <v>15104</v>
          </cell>
          <cell r="B98" t="str">
            <v>夺命弹弓-A阶-0</v>
          </cell>
        </row>
        <row r="98">
          <cell r="D98">
            <v>1</v>
          </cell>
        </row>
        <row r="99">
          <cell r="A99">
            <v>15105</v>
          </cell>
          <cell r="B99" t="str">
            <v>夺命弹弓-A阶-1</v>
          </cell>
        </row>
        <row r="99">
          <cell r="D99">
            <v>1</v>
          </cell>
        </row>
        <row r="100">
          <cell r="A100">
            <v>15106</v>
          </cell>
          <cell r="B100" t="str">
            <v>夺命弹弓-A阶-2</v>
          </cell>
        </row>
        <row r="100">
          <cell r="D100">
            <v>1</v>
          </cell>
        </row>
        <row r="101">
          <cell r="A101">
            <v>15107</v>
          </cell>
          <cell r="B101" t="str">
            <v>夺命弹弓-S阶-0</v>
          </cell>
        </row>
        <row r="101">
          <cell r="D101">
            <v>1</v>
          </cell>
        </row>
        <row r="102">
          <cell r="A102">
            <v>15108</v>
          </cell>
          <cell r="B102" t="str">
            <v>夺命弹弓-S阶-1</v>
          </cell>
        </row>
        <row r="102">
          <cell r="D102">
            <v>1</v>
          </cell>
        </row>
        <row r="103">
          <cell r="A103">
            <v>15109</v>
          </cell>
          <cell r="B103" t="str">
            <v>夺命弹弓-S阶-2</v>
          </cell>
        </row>
        <row r="103">
          <cell r="D103">
            <v>1</v>
          </cell>
        </row>
        <row r="104">
          <cell r="A104">
            <v>15110</v>
          </cell>
          <cell r="B104" t="str">
            <v>夺命弹弓-S阶-3</v>
          </cell>
        </row>
        <row r="104">
          <cell r="D104">
            <v>1</v>
          </cell>
        </row>
        <row r="105">
          <cell r="A105">
            <v>15111</v>
          </cell>
          <cell r="B105" t="str">
            <v>夺命弹弓-SS阶-0</v>
          </cell>
        </row>
        <row r="105">
          <cell r="D105">
            <v>1</v>
          </cell>
        </row>
        <row r="106">
          <cell r="A106">
            <v>15112</v>
          </cell>
          <cell r="B106" t="str">
            <v>夺命弹弓-SS阶-1</v>
          </cell>
        </row>
        <row r="106">
          <cell r="D106">
            <v>1</v>
          </cell>
        </row>
        <row r="107">
          <cell r="A107">
            <v>15113</v>
          </cell>
          <cell r="B107" t="str">
            <v>夺命弹弓-SS阶-2</v>
          </cell>
        </row>
        <row r="107">
          <cell r="D107">
            <v>1</v>
          </cell>
        </row>
        <row r="108">
          <cell r="A108">
            <v>15114</v>
          </cell>
          <cell r="B108" t="str">
            <v>夺命弹弓-SS阶-3</v>
          </cell>
        </row>
        <row r="108">
          <cell r="D108">
            <v>1</v>
          </cell>
        </row>
        <row r="109">
          <cell r="A109">
            <v>15115</v>
          </cell>
          <cell r="B109" t="str">
            <v>夺命弹弓-SS阶-4</v>
          </cell>
        </row>
        <row r="109">
          <cell r="D109">
            <v>1</v>
          </cell>
        </row>
        <row r="110">
          <cell r="A110">
            <v>20101</v>
          </cell>
          <cell r="B110" t="str">
            <v>皮夹克-D阶</v>
          </cell>
        </row>
        <row r="110">
          <cell r="D110">
            <v>2</v>
          </cell>
        </row>
        <row r="111">
          <cell r="A111">
            <v>20102</v>
          </cell>
          <cell r="B111" t="str">
            <v>皮夹克-C阶</v>
          </cell>
        </row>
        <row r="111">
          <cell r="D111">
            <v>2</v>
          </cell>
        </row>
        <row r="112">
          <cell r="A112">
            <v>20103</v>
          </cell>
          <cell r="B112" t="str">
            <v>皮夹克-B阶</v>
          </cell>
        </row>
        <row r="112">
          <cell r="D112">
            <v>2</v>
          </cell>
        </row>
        <row r="113">
          <cell r="A113">
            <v>20104</v>
          </cell>
          <cell r="B113" t="str">
            <v>皮夹克-A阶-0</v>
          </cell>
        </row>
        <row r="113">
          <cell r="D113">
            <v>2</v>
          </cell>
        </row>
        <row r="114">
          <cell r="A114">
            <v>20105</v>
          </cell>
          <cell r="B114" t="str">
            <v>皮夹克-A阶-1</v>
          </cell>
        </row>
        <row r="114">
          <cell r="D114">
            <v>2</v>
          </cell>
        </row>
        <row r="115">
          <cell r="A115">
            <v>20106</v>
          </cell>
          <cell r="B115" t="str">
            <v>皮夹克-A阶-2</v>
          </cell>
        </row>
        <row r="115">
          <cell r="D115">
            <v>2</v>
          </cell>
        </row>
        <row r="116">
          <cell r="A116">
            <v>20107</v>
          </cell>
          <cell r="B116" t="str">
            <v>皮夹克-S阶-0</v>
          </cell>
        </row>
        <row r="116">
          <cell r="D116">
            <v>2</v>
          </cell>
        </row>
        <row r="117">
          <cell r="A117">
            <v>20108</v>
          </cell>
          <cell r="B117" t="str">
            <v>皮夹克-S阶-1</v>
          </cell>
        </row>
        <row r="117">
          <cell r="D117">
            <v>2</v>
          </cell>
        </row>
        <row r="118">
          <cell r="A118">
            <v>20109</v>
          </cell>
          <cell r="B118" t="str">
            <v>皮夹克-S阶-2</v>
          </cell>
        </row>
        <row r="118">
          <cell r="D118">
            <v>2</v>
          </cell>
        </row>
        <row r="119">
          <cell r="A119">
            <v>20110</v>
          </cell>
          <cell r="B119" t="str">
            <v>皮夹克-S阶-3</v>
          </cell>
        </row>
        <row r="119">
          <cell r="D119">
            <v>2</v>
          </cell>
        </row>
        <row r="120">
          <cell r="A120">
            <v>20111</v>
          </cell>
          <cell r="B120" t="str">
            <v>皮夹克-SS阶-0</v>
          </cell>
        </row>
        <row r="120">
          <cell r="D120">
            <v>2</v>
          </cell>
        </row>
        <row r="121">
          <cell r="A121">
            <v>20112</v>
          </cell>
          <cell r="B121" t="str">
            <v>皮夹克-SS阶-1</v>
          </cell>
        </row>
        <row r="121">
          <cell r="D121">
            <v>2</v>
          </cell>
        </row>
        <row r="122">
          <cell r="A122">
            <v>20113</v>
          </cell>
          <cell r="B122" t="str">
            <v>皮夹克-SS阶-2</v>
          </cell>
        </row>
        <row r="122">
          <cell r="D122">
            <v>2</v>
          </cell>
        </row>
        <row r="123">
          <cell r="A123">
            <v>20114</v>
          </cell>
          <cell r="B123" t="str">
            <v>皮夹克-SS阶-3</v>
          </cell>
        </row>
        <row r="123">
          <cell r="D123">
            <v>2</v>
          </cell>
        </row>
        <row r="124">
          <cell r="A124">
            <v>20115</v>
          </cell>
          <cell r="B124" t="str">
            <v>皮夹克-SS阶-4</v>
          </cell>
        </row>
        <row r="124">
          <cell r="D124">
            <v>2</v>
          </cell>
        </row>
        <row r="125">
          <cell r="A125">
            <v>20201</v>
          </cell>
          <cell r="B125" t="str">
            <v>花夹克-D阶</v>
          </cell>
        </row>
        <row r="125">
          <cell r="D125">
            <v>2</v>
          </cell>
        </row>
        <row r="126">
          <cell r="A126">
            <v>20202</v>
          </cell>
          <cell r="B126" t="str">
            <v>花夹克-C阶</v>
          </cell>
        </row>
        <row r="126">
          <cell r="D126">
            <v>2</v>
          </cell>
        </row>
        <row r="127">
          <cell r="A127">
            <v>20203</v>
          </cell>
          <cell r="B127" t="str">
            <v>花夹克-B阶</v>
          </cell>
        </row>
        <row r="127">
          <cell r="D127">
            <v>2</v>
          </cell>
        </row>
        <row r="128">
          <cell r="A128">
            <v>20204</v>
          </cell>
          <cell r="B128" t="str">
            <v>花夹克-A阶-0</v>
          </cell>
        </row>
        <row r="128">
          <cell r="D128">
            <v>2</v>
          </cell>
        </row>
        <row r="129">
          <cell r="A129">
            <v>20205</v>
          </cell>
          <cell r="B129" t="str">
            <v>花夹克-A阶-1</v>
          </cell>
        </row>
        <row r="129">
          <cell r="D129">
            <v>2</v>
          </cell>
        </row>
        <row r="130">
          <cell r="A130">
            <v>20206</v>
          </cell>
          <cell r="B130" t="str">
            <v>花夹克-A阶-2</v>
          </cell>
        </row>
        <row r="130">
          <cell r="D130">
            <v>2</v>
          </cell>
        </row>
        <row r="131">
          <cell r="A131">
            <v>20207</v>
          </cell>
          <cell r="B131" t="str">
            <v>花夹克-S阶-0</v>
          </cell>
        </row>
        <row r="131">
          <cell r="D131">
            <v>2</v>
          </cell>
        </row>
        <row r="132">
          <cell r="A132">
            <v>20208</v>
          </cell>
          <cell r="B132" t="str">
            <v>花夹克-S阶-1</v>
          </cell>
        </row>
        <row r="132">
          <cell r="D132">
            <v>2</v>
          </cell>
        </row>
        <row r="133">
          <cell r="A133">
            <v>20209</v>
          </cell>
          <cell r="B133" t="str">
            <v>花夹克-S阶-2</v>
          </cell>
        </row>
        <row r="133">
          <cell r="D133">
            <v>2</v>
          </cell>
        </row>
        <row r="134">
          <cell r="A134">
            <v>20210</v>
          </cell>
          <cell r="B134" t="str">
            <v>花夹克-S阶-3</v>
          </cell>
        </row>
        <row r="134">
          <cell r="D134">
            <v>2</v>
          </cell>
        </row>
        <row r="135">
          <cell r="A135">
            <v>20211</v>
          </cell>
          <cell r="B135" t="str">
            <v>花夹克-SS阶-0</v>
          </cell>
        </row>
        <row r="135">
          <cell r="D135">
            <v>2</v>
          </cell>
        </row>
        <row r="136">
          <cell r="A136">
            <v>20212</v>
          </cell>
          <cell r="B136" t="str">
            <v>花夹克-SS阶-1</v>
          </cell>
        </row>
        <row r="136">
          <cell r="D136">
            <v>2</v>
          </cell>
        </row>
        <row r="137">
          <cell r="A137">
            <v>20213</v>
          </cell>
          <cell r="B137" t="str">
            <v>花夹克-SS阶-2</v>
          </cell>
        </row>
        <row r="137">
          <cell r="D137">
            <v>2</v>
          </cell>
        </row>
        <row r="138">
          <cell r="A138">
            <v>20214</v>
          </cell>
          <cell r="B138" t="str">
            <v>花夹克-SS阶-3</v>
          </cell>
        </row>
        <row r="138">
          <cell r="D138">
            <v>2</v>
          </cell>
        </row>
        <row r="139">
          <cell r="A139">
            <v>20215</v>
          </cell>
          <cell r="B139" t="str">
            <v>花夹克-SS阶-4</v>
          </cell>
        </row>
        <row r="139">
          <cell r="D139">
            <v>2</v>
          </cell>
        </row>
        <row r="140">
          <cell r="A140">
            <v>20301</v>
          </cell>
          <cell r="B140" t="str">
            <v>嘻哈卫衣-D阶</v>
          </cell>
        </row>
        <row r="140">
          <cell r="D140">
            <v>2</v>
          </cell>
        </row>
        <row r="141">
          <cell r="A141">
            <v>20302</v>
          </cell>
          <cell r="B141" t="str">
            <v>嘻哈卫衣-C阶</v>
          </cell>
        </row>
        <row r="141">
          <cell r="D141">
            <v>2</v>
          </cell>
        </row>
        <row r="142">
          <cell r="A142">
            <v>20303</v>
          </cell>
          <cell r="B142" t="str">
            <v>嘻哈卫衣-B阶</v>
          </cell>
        </row>
        <row r="142">
          <cell r="D142">
            <v>2</v>
          </cell>
        </row>
        <row r="143">
          <cell r="A143">
            <v>20304</v>
          </cell>
          <cell r="B143" t="str">
            <v>嘻哈卫衣-A阶-0</v>
          </cell>
        </row>
        <row r="143">
          <cell r="D143">
            <v>2</v>
          </cell>
        </row>
        <row r="144">
          <cell r="A144">
            <v>20305</v>
          </cell>
          <cell r="B144" t="str">
            <v>嘻哈卫衣-A阶-1</v>
          </cell>
        </row>
        <row r="144">
          <cell r="D144">
            <v>2</v>
          </cell>
        </row>
        <row r="145">
          <cell r="A145">
            <v>20306</v>
          </cell>
          <cell r="B145" t="str">
            <v>嘻哈卫衣-A阶-2</v>
          </cell>
        </row>
        <row r="145">
          <cell r="D145">
            <v>2</v>
          </cell>
        </row>
        <row r="146">
          <cell r="A146">
            <v>20307</v>
          </cell>
          <cell r="B146" t="str">
            <v>嘻哈卫衣-S阶-0</v>
          </cell>
        </row>
        <row r="146">
          <cell r="D146">
            <v>2</v>
          </cell>
        </row>
        <row r="147">
          <cell r="A147">
            <v>20308</v>
          </cell>
          <cell r="B147" t="str">
            <v>嘻哈卫衣-S阶-1</v>
          </cell>
        </row>
        <row r="147">
          <cell r="D147">
            <v>2</v>
          </cell>
        </row>
        <row r="148">
          <cell r="A148">
            <v>20309</v>
          </cell>
          <cell r="B148" t="str">
            <v>嘻哈卫衣-S阶-2</v>
          </cell>
        </row>
        <row r="148">
          <cell r="D148">
            <v>2</v>
          </cell>
        </row>
        <row r="149">
          <cell r="A149">
            <v>20310</v>
          </cell>
          <cell r="B149" t="str">
            <v>嘻哈卫衣-S阶-3</v>
          </cell>
        </row>
        <row r="149">
          <cell r="D149">
            <v>2</v>
          </cell>
        </row>
        <row r="150">
          <cell r="A150">
            <v>20311</v>
          </cell>
          <cell r="B150" t="str">
            <v>嘻哈卫衣-SS阶-0</v>
          </cell>
        </row>
        <row r="150">
          <cell r="D150">
            <v>2</v>
          </cell>
        </row>
        <row r="151">
          <cell r="A151">
            <v>20312</v>
          </cell>
          <cell r="B151" t="str">
            <v>嘻哈卫衣-SS阶-1</v>
          </cell>
        </row>
        <row r="151">
          <cell r="D151">
            <v>2</v>
          </cell>
        </row>
        <row r="152">
          <cell r="A152">
            <v>20313</v>
          </cell>
          <cell r="B152" t="str">
            <v>嘻哈卫衣-SS阶-2</v>
          </cell>
        </row>
        <row r="152">
          <cell r="D152">
            <v>2</v>
          </cell>
        </row>
        <row r="153">
          <cell r="A153">
            <v>20314</v>
          </cell>
          <cell r="B153" t="str">
            <v>嘻哈卫衣-SS阶-3</v>
          </cell>
        </row>
        <row r="153">
          <cell r="D153">
            <v>2</v>
          </cell>
        </row>
        <row r="154">
          <cell r="A154">
            <v>20315</v>
          </cell>
          <cell r="B154" t="str">
            <v>嘻哈卫衣-SS阶-4</v>
          </cell>
        </row>
        <row r="154">
          <cell r="D154">
            <v>2</v>
          </cell>
        </row>
        <row r="155">
          <cell r="A155">
            <v>20401</v>
          </cell>
          <cell r="B155" t="str">
            <v>绅士马甲-D阶</v>
          </cell>
        </row>
        <row r="155">
          <cell r="D155">
            <v>2</v>
          </cell>
        </row>
        <row r="156">
          <cell r="A156">
            <v>20402</v>
          </cell>
          <cell r="B156" t="str">
            <v>绅士马甲-C阶</v>
          </cell>
        </row>
        <row r="156">
          <cell r="D156">
            <v>2</v>
          </cell>
        </row>
        <row r="157">
          <cell r="A157">
            <v>20403</v>
          </cell>
          <cell r="B157" t="str">
            <v>绅士马甲-B阶</v>
          </cell>
        </row>
        <row r="157">
          <cell r="D157">
            <v>2</v>
          </cell>
        </row>
        <row r="158">
          <cell r="A158">
            <v>20404</v>
          </cell>
          <cell r="B158" t="str">
            <v>绅士马甲-A阶-0</v>
          </cell>
        </row>
        <row r="158">
          <cell r="D158">
            <v>2</v>
          </cell>
        </row>
        <row r="159">
          <cell r="A159">
            <v>20405</v>
          </cell>
          <cell r="B159" t="str">
            <v>绅士马甲-A阶-1</v>
          </cell>
        </row>
        <row r="159">
          <cell r="D159">
            <v>2</v>
          </cell>
        </row>
        <row r="160">
          <cell r="A160">
            <v>20406</v>
          </cell>
          <cell r="B160" t="str">
            <v>绅士马甲-A阶-2</v>
          </cell>
        </row>
        <row r="160">
          <cell r="D160">
            <v>2</v>
          </cell>
        </row>
        <row r="161">
          <cell r="A161">
            <v>20407</v>
          </cell>
          <cell r="B161" t="str">
            <v>绅士马甲-S阶-0</v>
          </cell>
        </row>
        <row r="161">
          <cell r="D161">
            <v>2</v>
          </cell>
        </row>
        <row r="162">
          <cell r="A162">
            <v>20408</v>
          </cell>
          <cell r="B162" t="str">
            <v>绅士马甲-S阶-1</v>
          </cell>
        </row>
        <row r="162">
          <cell r="D162">
            <v>2</v>
          </cell>
        </row>
        <row r="163">
          <cell r="A163">
            <v>20409</v>
          </cell>
          <cell r="B163" t="str">
            <v>绅士马甲-S阶-2</v>
          </cell>
        </row>
        <row r="163">
          <cell r="D163">
            <v>2</v>
          </cell>
        </row>
        <row r="164">
          <cell r="A164">
            <v>20410</v>
          </cell>
          <cell r="B164" t="str">
            <v>绅士马甲-S阶-3</v>
          </cell>
        </row>
        <row r="164">
          <cell r="D164">
            <v>2</v>
          </cell>
        </row>
        <row r="165">
          <cell r="A165">
            <v>20411</v>
          </cell>
          <cell r="B165" t="str">
            <v>绅士马甲-SS阶-0</v>
          </cell>
        </row>
        <row r="165">
          <cell r="D165">
            <v>2</v>
          </cell>
        </row>
        <row r="166">
          <cell r="A166">
            <v>20412</v>
          </cell>
          <cell r="B166" t="str">
            <v>绅士马甲-SS阶-1</v>
          </cell>
        </row>
        <row r="166">
          <cell r="D166">
            <v>2</v>
          </cell>
        </row>
        <row r="167">
          <cell r="A167">
            <v>20413</v>
          </cell>
          <cell r="B167" t="str">
            <v>绅士马甲-SS阶-2</v>
          </cell>
        </row>
        <row r="167">
          <cell r="D167">
            <v>2</v>
          </cell>
        </row>
        <row r="168">
          <cell r="A168">
            <v>20414</v>
          </cell>
          <cell r="B168" t="str">
            <v>绅士马甲-SS阶-3</v>
          </cell>
        </row>
        <row r="168">
          <cell r="D168">
            <v>2</v>
          </cell>
        </row>
        <row r="169">
          <cell r="A169">
            <v>20415</v>
          </cell>
          <cell r="B169" t="str">
            <v>绅士马甲-SS阶-4</v>
          </cell>
        </row>
        <row r="169">
          <cell r="D169">
            <v>2</v>
          </cell>
        </row>
        <row r="170">
          <cell r="A170">
            <v>20501</v>
          </cell>
          <cell r="B170" t="str">
            <v>烹饪围裙-D阶</v>
          </cell>
        </row>
        <row r="170">
          <cell r="D170">
            <v>2</v>
          </cell>
        </row>
        <row r="171">
          <cell r="A171">
            <v>20502</v>
          </cell>
          <cell r="B171" t="str">
            <v>烹饪围裙-C阶</v>
          </cell>
        </row>
        <row r="171">
          <cell r="D171">
            <v>2</v>
          </cell>
        </row>
        <row r="172">
          <cell r="A172">
            <v>20503</v>
          </cell>
          <cell r="B172" t="str">
            <v>烹饪围裙-B阶</v>
          </cell>
        </row>
        <row r="172">
          <cell r="D172">
            <v>2</v>
          </cell>
        </row>
        <row r="173">
          <cell r="A173">
            <v>20504</v>
          </cell>
          <cell r="B173" t="str">
            <v>烹饪围裙-A阶-0</v>
          </cell>
        </row>
        <row r="173">
          <cell r="D173">
            <v>2</v>
          </cell>
        </row>
        <row r="174">
          <cell r="A174">
            <v>20505</v>
          </cell>
          <cell r="B174" t="str">
            <v>烹饪围裙-A阶-1</v>
          </cell>
        </row>
        <row r="174">
          <cell r="D174">
            <v>2</v>
          </cell>
        </row>
        <row r="175">
          <cell r="A175">
            <v>20506</v>
          </cell>
          <cell r="B175" t="str">
            <v>烹饪围裙-A阶-2</v>
          </cell>
        </row>
        <row r="175">
          <cell r="D175">
            <v>2</v>
          </cell>
        </row>
        <row r="176">
          <cell r="A176">
            <v>20507</v>
          </cell>
          <cell r="B176" t="str">
            <v>烹饪围裙-S阶-0</v>
          </cell>
        </row>
        <row r="176">
          <cell r="D176">
            <v>2</v>
          </cell>
        </row>
        <row r="177">
          <cell r="A177">
            <v>20508</v>
          </cell>
          <cell r="B177" t="str">
            <v>烹饪围裙-S阶-1</v>
          </cell>
        </row>
        <row r="177">
          <cell r="D177">
            <v>2</v>
          </cell>
        </row>
        <row r="178">
          <cell r="A178">
            <v>20509</v>
          </cell>
          <cell r="B178" t="str">
            <v>烹饪围裙-S阶-2</v>
          </cell>
        </row>
        <row r="178">
          <cell r="D178">
            <v>2</v>
          </cell>
        </row>
        <row r="179">
          <cell r="A179">
            <v>20510</v>
          </cell>
          <cell r="B179" t="str">
            <v>烹饪围裙-S阶-3</v>
          </cell>
        </row>
        <row r="179">
          <cell r="D179">
            <v>2</v>
          </cell>
        </row>
        <row r="180">
          <cell r="A180">
            <v>20511</v>
          </cell>
          <cell r="B180" t="str">
            <v>烹饪围裙-SS阶-0</v>
          </cell>
        </row>
        <row r="180">
          <cell r="D180">
            <v>2</v>
          </cell>
        </row>
        <row r="181">
          <cell r="A181">
            <v>20512</v>
          </cell>
          <cell r="B181" t="str">
            <v>烹饪围裙-SS阶-1</v>
          </cell>
        </row>
        <row r="181">
          <cell r="D181">
            <v>2</v>
          </cell>
        </row>
        <row r="182">
          <cell r="A182">
            <v>20513</v>
          </cell>
          <cell r="B182" t="str">
            <v>烹饪围裙-SS阶-2</v>
          </cell>
        </row>
        <row r="182">
          <cell r="D182">
            <v>2</v>
          </cell>
        </row>
        <row r="183">
          <cell r="A183">
            <v>20514</v>
          </cell>
          <cell r="B183" t="str">
            <v>烹饪围裙-SS阶-3</v>
          </cell>
        </row>
        <row r="183">
          <cell r="D183">
            <v>2</v>
          </cell>
        </row>
        <row r="184">
          <cell r="A184">
            <v>20515</v>
          </cell>
          <cell r="B184" t="str">
            <v>烹饪围裙-SS阶-4</v>
          </cell>
        </row>
        <row r="184">
          <cell r="D184">
            <v>2</v>
          </cell>
        </row>
        <row r="185">
          <cell r="A185">
            <v>25104</v>
          </cell>
          <cell r="B185" t="str">
            <v>夺命斗篷-A阶-0</v>
          </cell>
        </row>
        <row r="185">
          <cell r="D185">
            <v>2</v>
          </cell>
        </row>
        <row r="186">
          <cell r="A186">
            <v>25105</v>
          </cell>
          <cell r="B186" t="str">
            <v>夺命斗篷-A阶-1</v>
          </cell>
        </row>
        <row r="186">
          <cell r="D186">
            <v>2</v>
          </cell>
        </row>
        <row r="187">
          <cell r="A187">
            <v>25106</v>
          </cell>
          <cell r="B187" t="str">
            <v>夺命斗篷-A阶-2</v>
          </cell>
        </row>
        <row r="187">
          <cell r="D187">
            <v>2</v>
          </cell>
        </row>
        <row r="188">
          <cell r="A188">
            <v>25107</v>
          </cell>
          <cell r="B188" t="str">
            <v>夺命斗篷-S阶-0</v>
          </cell>
        </row>
        <row r="188">
          <cell r="D188">
            <v>2</v>
          </cell>
        </row>
        <row r="189">
          <cell r="A189">
            <v>25108</v>
          </cell>
          <cell r="B189" t="str">
            <v>夺命斗篷-S阶-1</v>
          </cell>
        </row>
        <row r="189">
          <cell r="D189">
            <v>2</v>
          </cell>
        </row>
        <row r="190">
          <cell r="A190">
            <v>25109</v>
          </cell>
          <cell r="B190" t="str">
            <v>夺命斗篷-S阶-2</v>
          </cell>
        </row>
        <row r="190">
          <cell r="D190">
            <v>2</v>
          </cell>
        </row>
        <row r="191">
          <cell r="A191">
            <v>25110</v>
          </cell>
          <cell r="B191" t="str">
            <v>夺命斗篷-S阶-3</v>
          </cell>
        </row>
        <row r="191">
          <cell r="D191">
            <v>2</v>
          </cell>
        </row>
        <row r="192">
          <cell r="A192">
            <v>25111</v>
          </cell>
          <cell r="B192" t="str">
            <v>夺命斗篷-SS阶-0</v>
          </cell>
        </row>
        <row r="192">
          <cell r="D192">
            <v>2</v>
          </cell>
        </row>
        <row r="193">
          <cell r="A193">
            <v>25112</v>
          </cell>
          <cell r="B193" t="str">
            <v>夺命斗篷-SS阶-1</v>
          </cell>
        </row>
        <row r="193">
          <cell r="D193">
            <v>2</v>
          </cell>
        </row>
        <row r="194">
          <cell r="A194">
            <v>25113</v>
          </cell>
          <cell r="B194" t="str">
            <v>夺命斗篷-SS阶-2</v>
          </cell>
        </row>
        <row r="194">
          <cell r="D194">
            <v>2</v>
          </cell>
        </row>
        <row r="195">
          <cell r="A195">
            <v>25114</v>
          </cell>
          <cell r="B195" t="str">
            <v>夺命斗篷-SS阶-3</v>
          </cell>
        </row>
        <row r="195">
          <cell r="D195">
            <v>2</v>
          </cell>
        </row>
        <row r="196">
          <cell r="A196">
            <v>25115</v>
          </cell>
          <cell r="B196" t="str">
            <v>夺命斗篷-SS阶-4</v>
          </cell>
        </row>
        <row r="196">
          <cell r="D196">
            <v>2</v>
          </cell>
        </row>
        <row r="197">
          <cell r="A197">
            <v>30101</v>
          </cell>
          <cell r="B197" t="str">
            <v>皮手套-D阶</v>
          </cell>
        </row>
        <row r="197">
          <cell r="D197">
            <v>3</v>
          </cell>
        </row>
        <row r="198">
          <cell r="A198">
            <v>30102</v>
          </cell>
          <cell r="B198" t="str">
            <v>皮手套-C阶</v>
          </cell>
        </row>
        <row r="198">
          <cell r="D198">
            <v>3</v>
          </cell>
        </row>
        <row r="199">
          <cell r="A199">
            <v>30103</v>
          </cell>
          <cell r="B199" t="str">
            <v>皮手套-B阶</v>
          </cell>
        </row>
        <row r="199">
          <cell r="D199">
            <v>3</v>
          </cell>
        </row>
        <row r="200">
          <cell r="A200">
            <v>30104</v>
          </cell>
          <cell r="B200" t="str">
            <v>皮手套-A阶-0</v>
          </cell>
        </row>
        <row r="200">
          <cell r="D200">
            <v>3</v>
          </cell>
        </row>
        <row r="201">
          <cell r="A201">
            <v>30105</v>
          </cell>
          <cell r="B201" t="str">
            <v>皮手套-A阶-1</v>
          </cell>
        </row>
        <row r="201">
          <cell r="D201">
            <v>3</v>
          </cell>
        </row>
        <row r="202">
          <cell r="A202">
            <v>30106</v>
          </cell>
          <cell r="B202" t="str">
            <v>皮手套-A阶-2</v>
          </cell>
        </row>
        <row r="202">
          <cell r="D202">
            <v>3</v>
          </cell>
        </row>
        <row r="203">
          <cell r="A203">
            <v>30107</v>
          </cell>
          <cell r="B203" t="str">
            <v>皮手套-S阶-0</v>
          </cell>
        </row>
        <row r="203">
          <cell r="D203">
            <v>3</v>
          </cell>
        </row>
        <row r="204">
          <cell r="A204">
            <v>30108</v>
          </cell>
          <cell r="B204" t="str">
            <v>皮手套-S阶-1</v>
          </cell>
        </row>
        <row r="204">
          <cell r="D204">
            <v>3</v>
          </cell>
        </row>
        <row r="205">
          <cell r="A205">
            <v>30109</v>
          </cell>
          <cell r="B205" t="str">
            <v>皮手套-S阶-2</v>
          </cell>
        </row>
        <row r="205">
          <cell r="D205">
            <v>3</v>
          </cell>
        </row>
        <row r="206">
          <cell r="A206">
            <v>30110</v>
          </cell>
          <cell r="B206" t="str">
            <v>皮手套-S阶-3</v>
          </cell>
        </row>
        <row r="206">
          <cell r="D206">
            <v>3</v>
          </cell>
        </row>
        <row r="207">
          <cell r="A207">
            <v>30111</v>
          </cell>
          <cell r="B207" t="str">
            <v>皮手套-SS阶-0</v>
          </cell>
        </row>
        <row r="207">
          <cell r="D207">
            <v>3</v>
          </cell>
        </row>
        <row r="208">
          <cell r="A208">
            <v>30112</v>
          </cell>
          <cell r="B208" t="str">
            <v>皮手套-SS阶-1</v>
          </cell>
        </row>
        <row r="208">
          <cell r="D208">
            <v>3</v>
          </cell>
        </row>
        <row r="209">
          <cell r="A209">
            <v>30113</v>
          </cell>
          <cell r="B209" t="str">
            <v>皮手套-SS阶-2</v>
          </cell>
        </row>
        <row r="209">
          <cell r="D209">
            <v>3</v>
          </cell>
        </row>
        <row r="210">
          <cell r="A210">
            <v>30114</v>
          </cell>
          <cell r="B210" t="str">
            <v>皮手套-SS阶-3</v>
          </cell>
        </row>
        <row r="210">
          <cell r="D210">
            <v>3</v>
          </cell>
        </row>
        <row r="211">
          <cell r="A211">
            <v>30115</v>
          </cell>
          <cell r="B211" t="str">
            <v>皮手套-SS阶-4</v>
          </cell>
        </row>
        <row r="211">
          <cell r="D211">
            <v>3</v>
          </cell>
        </row>
        <row r="212">
          <cell r="A212">
            <v>30201</v>
          </cell>
          <cell r="B212" t="str">
            <v>时尚纹身-D阶</v>
          </cell>
        </row>
        <row r="212">
          <cell r="D212">
            <v>3</v>
          </cell>
        </row>
        <row r="213">
          <cell r="A213">
            <v>30202</v>
          </cell>
          <cell r="B213" t="str">
            <v>时尚纹身-C阶</v>
          </cell>
        </row>
        <row r="213">
          <cell r="D213">
            <v>3</v>
          </cell>
        </row>
        <row r="214">
          <cell r="A214">
            <v>30203</v>
          </cell>
          <cell r="B214" t="str">
            <v>时尚纹身-B阶</v>
          </cell>
        </row>
        <row r="214">
          <cell r="D214">
            <v>3</v>
          </cell>
        </row>
        <row r="215">
          <cell r="A215">
            <v>30204</v>
          </cell>
          <cell r="B215" t="str">
            <v>时尚纹身-A阶-0</v>
          </cell>
        </row>
        <row r="215">
          <cell r="D215">
            <v>3</v>
          </cell>
        </row>
        <row r="216">
          <cell r="A216">
            <v>30205</v>
          </cell>
          <cell r="B216" t="str">
            <v>时尚纹身-A阶-1</v>
          </cell>
        </row>
        <row r="216">
          <cell r="D216">
            <v>3</v>
          </cell>
        </row>
        <row r="217">
          <cell r="A217">
            <v>30206</v>
          </cell>
          <cell r="B217" t="str">
            <v>时尚纹身-A阶-2</v>
          </cell>
        </row>
        <row r="217">
          <cell r="D217">
            <v>3</v>
          </cell>
        </row>
        <row r="218">
          <cell r="A218">
            <v>30207</v>
          </cell>
          <cell r="B218" t="str">
            <v>时尚纹身-S阶-0</v>
          </cell>
        </row>
        <row r="218">
          <cell r="D218">
            <v>3</v>
          </cell>
        </row>
        <row r="219">
          <cell r="A219">
            <v>30208</v>
          </cell>
          <cell r="B219" t="str">
            <v>时尚纹身-S阶-1</v>
          </cell>
        </row>
        <row r="219">
          <cell r="D219">
            <v>3</v>
          </cell>
        </row>
        <row r="220">
          <cell r="A220">
            <v>30209</v>
          </cell>
          <cell r="B220" t="str">
            <v>时尚纹身-S阶-2</v>
          </cell>
        </row>
        <row r="220">
          <cell r="D220">
            <v>3</v>
          </cell>
        </row>
        <row r="221">
          <cell r="A221">
            <v>30210</v>
          </cell>
          <cell r="B221" t="str">
            <v>时尚纹身-S阶-3</v>
          </cell>
        </row>
        <row r="221">
          <cell r="D221">
            <v>3</v>
          </cell>
        </row>
        <row r="222">
          <cell r="A222">
            <v>30211</v>
          </cell>
          <cell r="B222" t="str">
            <v>时尚纹身-SS阶-0</v>
          </cell>
        </row>
        <row r="222">
          <cell r="D222">
            <v>3</v>
          </cell>
        </row>
        <row r="223">
          <cell r="A223">
            <v>30212</v>
          </cell>
          <cell r="B223" t="str">
            <v>时尚纹身-SS阶-1</v>
          </cell>
        </row>
        <row r="223">
          <cell r="D223">
            <v>3</v>
          </cell>
        </row>
        <row r="224">
          <cell r="A224">
            <v>30213</v>
          </cell>
          <cell r="B224" t="str">
            <v>时尚纹身-SS阶-2</v>
          </cell>
        </row>
        <row r="224">
          <cell r="D224">
            <v>3</v>
          </cell>
        </row>
        <row r="225">
          <cell r="A225">
            <v>30214</v>
          </cell>
          <cell r="B225" t="str">
            <v>时尚纹身-SS阶-3</v>
          </cell>
        </row>
        <row r="225">
          <cell r="D225">
            <v>3</v>
          </cell>
        </row>
        <row r="226">
          <cell r="A226">
            <v>30215</v>
          </cell>
          <cell r="B226" t="str">
            <v>时尚纹身-SS阶-4</v>
          </cell>
        </row>
        <row r="226">
          <cell r="D226">
            <v>3</v>
          </cell>
        </row>
        <row r="227">
          <cell r="A227">
            <v>30301</v>
          </cell>
          <cell r="B227" t="str">
            <v>皮质指套-D阶</v>
          </cell>
        </row>
        <row r="227">
          <cell r="D227">
            <v>3</v>
          </cell>
        </row>
        <row r="228">
          <cell r="A228">
            <v>30302</v>
          </cell>
          <cell r="B228" t="str">
            <v>皮质指套-C阶</v>
          </cell>
        </row>
        <row r="228">
          <cell r="D228">
            <v>3</v>
          </cell>
        </row>
        <row r="229">
          <cell r="A229">
            <v>30303</v>
          </cell>
          <cell r="B229" t="str">
            <v>皮质指套-B阶</v>
          </cell>
        </row>
        <row r="229">
          <cell r="D229">
            <v>3</v>
          </cell>
        </row>
        <row r="230">
          <cell r="A230">
            <v>30304</v>
          </cell>
          <cell r="B230" t="str">
            <v>皮质指套-A阶-0</v>
          </cell>
        </row>
        <row r="230">
          <cell r="D230">
            <v>3</v>
          </cell>
        </row>
        <row r="231">
          <cell r="A231">
            <v>30305</v>
          </cell>
          <cell r="B231" t="str">
            <v>皮质指套-A阶-1</v>
          </cell>
        </row>
        <row r="231">
          <cell r="D231">
            <v>3</v>
          </cell>
        </row>
        <row r="232">
          <cell r="A232">
            <v>30306</v>
          </cell>
          <cell r="B232" t="str">
            <v>皮质指套-A阶-2</v>
          </cell>
        </row>
        <row r="232">
          <cell r="D232">
            <v>3</v>
          </cell>
        </row>
        <row r="233">
          <cell r="A233">
            <v>30307</v>
          </cell>
          <cell r="B233" t="str">
            <v>皮质指套-S阶-0</v>
          </cell>
        </row>
        <row r="233">
          <cell r="D233">
            <v>3</v>
          </cell>
        </row>
        <row r="234">
          <cell r="A234">
            <v>30308</v>
          </cell>
          <cell r="B234" t="str">
            <v>皮质指套-S阶-1</v>
          </cell>
        </row>
        <row r="234">
          <cell r="D234">
            <v>3</v>
          </cell>
        </row>
        <row r="235">
          <cell r="A235">
            <v>30309</v>
          </cell>
          <cell r="B235" t="str">
            <v>皮质指套-S阶-2</v>
          </cell>
        </row>
        <row r="235">
          <cell r="D235">
            <v>3</v>
          </cell>
        </row>
        <row r="236">
          <cell r="A236">
            <v>30310</v>
          </cell>
          <cell r="B236" t="str">
            <v>皮质指套-S阶-3</v>
          </cell>
        </row>
        <row r="236">
          <cell r="D236">
            <v>3</v>
          </cell>
        </row>
        <row r="237">
          <cell r="A237">
            <v>30311</v>
          </cell>
          <cell r="B237" t="str">
            <v>皮质指套-SS阶-0</v>
          </cell>
        </row>
        <row r="237">
          <cell r="D237">
            <v>3</v>
          </cell>
        </row>
        <row r="238">
          <cell r="A238">
            <v>30312</v>
          </cell>
          <cell r="B238" t="str">
            <v>皮质指套-SS阶-1</v>
          </cell>
        </row>
        <row r="238">
          <cell r="D238">
            <v>3</v>
          </cell>
        </row>
        <row r="239">
          <cell r="A239">
            <v>30313</v>
          </cell>
          <cell r="B239" t="str">
            <v>皮质指套-SS阶-2</v>
          </cell>
        </row>
        <row r="239">
          <cell r="D239">
            <v>3</v>
          </cell>
        </row>
        <row r="240">
          <cell r="A240">
            <v>30314</v>
          </cell>
          <cell r="B240" t="str">
            <v>皮质指套-SS阶-3</v>
          </cell>
        </row>
        <row r="240">
          <cell r="D240">
            <v>3</v>
          </cell>
        </row>
        <row r="241">
          <cell r="A241">
            <v>30315</v>
          </cell>
          <cell r="B241" t="str">
            <v>皮质指套-SS阶-4</v>
          </cell>
        </row>
        <row r="241">
          <cell r="D241">
            <v>3</v>
          </cell>
        </row>
        <row r="242">
          <cell r="A242">
            <v>30401</v>
          </cell>
          <cell r="B242" t="str">
            <v>羊毛手套-D阶</v>
          </cell>
        </row>
        <row r="242">
          <cell r="D242">
            <v>3</v>
          </cell>
        </row>
        <row r="243">
          <cell r="A243">
            <v>30402</v>
          </cell>
          <cell r="B243" t="str">
            <v>羊毛手套-C阶</v>
          </cell>
        </row>
        <row r="243">
          <cell r="D243">
            <v>3</v>
          </cell>
        </row>
        <row r="244">
          <cell r="A244">
            <v>30403</v>
          </cell>
          <cell r="B244" t="str">
            <v>羊毛手套-B阶</v>
          </cell>
        </row>
        <row r="244">
          <cell r="D244">
            <v>3</v>
          </cell>
        </row>
        <row r="245">
          <cell r="A245">
            <v>30404</v>
          </cell>
          <cell r="B245" t="str">
            <v>羊毛手套-A阶-0</v>
          </cell>
        </row>
        <row r="245">
          <cell r="D245">
            <v>3</v>
          </cell>
        </row>
        <row r="246">
          <cell r="A246">
            <v>30405</v>
          </cell>
          <cell r="B246" t="str">
            <v>羊毛手套-A阶-1</v>
          </cell>
        </row>
        <row r="246">
          <cell r="D246">
            <v>3</v>
          </cell>
        </row>
        <row r="247">
          <cell r="A247">
            <v>30406</v>
          </cell>
          <cell r="B247" t="str">
            <v>羊毛手套-A阶-2</v>
          </cell>
        </row>
        <row r="247">
          <cell r="D247">
            <v>3</v>
          </cell>
        </row>
        <row r="248">
          <cell r="A248">
            <v>30407</v>
          </cell>
          <cell r="B248" t="str">
            <v>羊毛手套-S阶-0</v>
          </cell>
        </row>
        <row r="248">
          <cell r="D248">
            <v>3</v>
          </cell>
        </row>
        <row r="249">
          <cell r="A249">
            <v>30408</v>
          </cell>
          <cell r="B249" t="str">
            <v>羊毛手套-S阶-1</v>
          </cell>
        </row>
        <row r="249">
          <cell r="D249">
            <v>3</v>
          </cell>
        </row>
        <row r="250">
          <cell r="A250">
            <v>30409</v>
          </cell>
          <cell r="B250" t="str">
            <v>羊毛手套-S阶-2</v>
          </cell>
        </row>
        <row r="250">
          <cell r="D250">
            <v>3</v>
          </cell>
        </row>
        <row r="251">
          <cell r="A251">
            <v>30410</v>
          </cell>
          <cell r="B251" t="str">
            <v>羊毛手套-S阶-3</v>
          </cell>
        </row>
        <row r="251">
          <cell r="D251">
            <v>3</v>
          </cell>
        </row>
        <row r="252">
          <cell r="A252">
            <v>30411</v>
          </cell>
          <cell r="B252" t="str">
            <v>羊毛手套-SS阶-0</v>
          </cell>
        </row>
        <row r="252">
          <cell r="D252">
            <v>3</v>
          </cell>
        </row>
        <row r="253">
          <cell r="A253">
            <v>30412</v>
          </cell>
          <cell r="B253" t="str">
            <v>羊毛手套-SS阶-1</v>
          </cell>
        </row>
        <row r="253">
          <cell r="D253">
            <v>3</v>
          </cell>
        </row>
        <row r="254">
          <cell r="A254">
            <v>30413</v>
          </cell>
          <cell r="B254" t="str">
            <v>羊毛手套-SS阶-2</v>
          </cell>
        </row>
        <row r="254">
          <cell r="D254">
            <v>3</v>
          </cell>
        </row>
        <row r="255">
          <cell r="A255">
            <v>30414</v>
          </cell>
          <cell r="B255" t="str">
            <v>羊毛手套-SS阶-3</v>
          </cell>
        </row>
        <row r="255">
          <cell r="D255">
            <v>3</v>
          </cell>
        </row>
        <row r="256">
          <cell r="A256">
            <v>30415</v>
          </cell>
          <cell r="B256" t="str">
            <v>羊毛手套-SS阶-4</v>
          </cell>
        </row>
        <row r="256">
          <cell r="D256">
            <v>3</v>
          </cell>
        </row>
        <row r="257">
          <cell r="A257">
            <v>30501</v>
          </cell>
          <cell r="B257" t="str">
            <v>隔热手套-D阶</v>
          </cell>
        </row>
        <row r="257">
          <cell r="D257">
            <v>3</v>
          </cell>
        </row>
        <row r="258">
          <cell r="A258">
            <v>30502</v>
          </cell>
          <cell r="B258" t="str">
            <v>隔热手套-C阶</v>
          </cell>
        </row>
        <row r="258">
          <cell r="D258">
            <v>3</v>
          </cell>
        </row>
        <row r="259">
          <cell r="A259">
            <v>30503</v>
          </cell>
          <cell r="B259" t="str">
            <v>隔热手套-B阶</v>
          </cell>
        </row>
        <row r="259">
          <cell r="D259">
            <v>3</v>
          </cell>
        </row>
        <row r="260">
          <cell r="A260">
            <v>30504</v>
          </cell>
          <cell r="B260" t="str">
            <v>隔热手套-A阶-0</v>
          </cell>
        </row>
        <row r="260">
          <cell r="D260">
            <v>3</v>
          </cell>
        </row>
        <row r="261">
          <cell r="A261">
            <v>30505</v>
          </cell>
          <cell r="B261" t="str">
            <v>隔热手套-A阶-1</v>
          </cell>
        </row>
        <row r="261">
          <cell r="D261">
            <v>3</v>
          </cell>
        </row>
        <row r="262">
          <cell r="A262">
            <v>30506</v>
          </cell>
          <cell r="B262" t="str">
            <v>隔热手套-A阶-2</v>
          </cell>
        </row>
        <row r="262">
          <cell r="D262">
            <v>3</v>
          </cell>
        </row>
        <row r="263">
          <cell r="A263">
            <v>30507</v>
          </cell>
          <cell r="B263" t="str">
            <v>隔热手套-S阶-0</v>
          </cell>
        </row>
        <row r="263">
          <cell r="D263">
            <v>3</v>
          </cell>
        </row>
        <row r="264">
          <cell r="A264">
            <v>30508</v>
          </cell>
          <cell r="B264" t="str">
            <v>隔热手套-S阶-1</v>
          </cell>
        </row>
        <row r="264">
          <cell r="D264">
            <v>3</v>
          </cell>
        </row>
        <row r="265">
          <cell r="A265">
            <v>30509</v>
          </cell>
          <cell r="B265" t="str">
            <v>隔热手套-S阶-2</v>
          </cell>
        </row>
        <row r="265">
          <cell r="D265">
            <v>3</v>
          </cell>
        </row>
        <row r="266">
          <cell r="A266">
            <v>30510</v>
          </cell>
          <cell r="B266" t="str">
            <v>隔热手套-S阶-3</v>
          </cell>
        </row>
        <row r="266">
          <cell r="D266">
            <v>3</v>
          </cell>
        </row>
        <row r="267">
          <cell r="A267">
            <v>30511</v>
          </cell>
          <cell r="B267" t="str">
            <v>隔热手套-SS阶-0</v>
          </cell>
        </row>
        <row r="267">
          <cell r="D267">
            <v>3</v>
          </cell>
        </row>
        <row r="268">
          <cell r="A268">
            <v>30512</v>
          </cell>
          <cell r="B268" t="str">
            <v>隔热手套-SS阶-1</v>
          </cell>
        </row>
        <row r="268">
          <cell r="D268">
            <v>3</v>
          </cell>
        </row>
        <row r="269">
          <cell r="A269">
            <v>30513</v>
          </cell>
          <cell r="B269" t="str">
            <v>隔热手套-SS阶-2</v>
          </cell>
        </row>
        <row r="269">
          <cell r="D269">
            <v>3</v>
          </cell>
        </row>
        <row r="270">
          <cell r="A270">
            <v>30514</v>
          </cell>
          <cell r="B270" t="str">
            <v>隔热手套-SS阶-3</v>
          </cell>
        </row>
        <row r="270">
          <cell r="D270">
            <v>3</v>
          </cell>
        </row>
        <row r="271">
          <cell r="A271">
            <v>30515</v>
          </cell>
          <cell r="B271" t="str">
            <v>隔热手套-SS阶-4</v>
          </cell>
        </row>
        <row r="271">
          <cell r="D271">
            <v>3</v>
          </cell>
        </row>
        <row r="272">
          <cell r="A272">
            <v>35104</v>
          </cell>
          <cell r="B272" t="str">
            <v>夺命护手-A阶-0</v>
          </cell>
        </row>
        <row r="272">
          <cell r="D272">
            <v>3</v>
          </cell>
        </row>
        <row r="273">
          <cell r="A273">
            <v>35105</v>
          </cell>
          <cell r="B273" t="str">
            <v>夺命护手-A阶-1</v>
          </cell>
        </row>
        <row r="273">
          <cell r="D273">
            <v>3</v>
          </cell>
        </row>
        <row r="274">
          <cell r="A274">
            <v>35106</v>
          </cell>
          <cell r="B274" t="str">
            <v>夺命护手-A阶-2</v>
          </cell>
        </row>
        <row r="274">
          <cell r="D274">
            <v>3</v>
          </cell>
        </row>
        <row r="275">
          <cell r="A275">
            <v>35107</v>
          </cell>
          <cell r="B275" t="str">
            <v>夺命护手-S阶-0</v>
          </cell>
        </row>
        <row r="275">
          <cell r="D275">
            <v>3</v>
          </cell>
        </row>
        <row r="276">
          <cell r="A276">
            <v>35108</v>
          </cell>
          <cell r="B276" t="str">
            <v>夺命护手-S阶-1</v>
          </cell>
        </row>
        <row r="276">
          <cell r="D276">
            <v>3</v>
          </cell>
        </row>
        <row r="277">
          <cell r="A277">
            <v>35109</v>
          </cell>
          <cell r="B277" t="str">
            <v>夺命护手-S阶-2</v>
          </cell>
        </row>
        <row r="277">
          <cell r="D277">
            <v>3</v>
          </cell>
        </row>
        <row r="278">
          <cell r="A278">
            <v>35110</v>
          </cell>
          <cell r="B278" t="str">
            <v>夺命护手-S阶-3</v>
          </cell>
        </row>
        <row r="278">
          <cell r="D278">
            <v>3</v>
          </cell>
        </row>
        <row r="279">
          <cell r="A279">
            <v>35111</v>
          </cell>
          <cell r="B279" t="str">
            <v>夺命护手-SS阶-0</v>
          </cell>
        </row>
        <row r="279">
          <cell r="D279">
            <v>3</v>
          </cell>
        </row>
        <row r="280">
          <cell r="A280">
            <v>35112</v>
          </cell>
          <cell r="B280" t="str">
            <v>夺命护手-SS阶-1</v>
          </cell>
        </row>
        <row r="280">
          <cell r="D280">
            <v>3</v>
          </cell>
        </row>
        <row r="281">
          <cell r="A281">
            <v>35113</v>
          </cell>
          <cell r="B281" t="str">
            <v>夺命护手-SS阶-2</v>
          </cell>
        </row>
        <row r="281">
          <cell r="D281">
            <v>3</v>
          </cell>
        </row>
        <row r="282">
          <cell r="A282">
            <v>35114</v>
          </cell>
          <cell r="B282" t="str">
            <v>夺命护手-SS阶-3</v>
          </cell>
        </row>
        <row r="282">
          <cell r="D282">
            <v>3</v>
          </cell>
        </row>
        <row r="283">
          <cell r="A283">
            <v>35115</v>
          </cell>
          <cell r="B283" t="str">
            <v>夺命护手-SS阶-4</v>
          </cell>
        </row>
        <row r="283">
          <cell r="D283">
            <v>3</v>
          </cell>
        </row>
        <row r="284">
          <cell r="A284">
            <v>40101</v>
          </cell>
          <cell r="B284" t="str">
            <v>牛仔裤-D阶</v>
          </cell>
        </row>
        <row r="284">
          <cell r="D284">
            <v>4</v>
          </cell>
        </row>
        <row r="285">
          <cell r="A285">
            <v>40102</v>
          </cell>
          <cell r="B285" t="str">
            <v>牛仔裤-C阶</v>
          </cell>
        </row>
        <row r="285">
          <cell r="D285">
            <v>4</v>
          </cell>
        </row>
        <row r="286">
          <cell r="A286">
            <v>40103</v>
          </cell>
          <cell r="B286" t="str">
            <v>牛仔裤-B阶</v>
          </cell>
        </row>
        <row r="286">
          <cell r="D286">
            <v>4</v>
          </cell>
        </row>
        <row r="287">
          <cell r="A287">
            <v>40104</v>
          </cell>
          <cell r="B287" t="str">
            <v>牛仔裤-A阶-0</v>
          </cell>
        </row>
        <row r="287">
          <cell r="D287">
            <v>4</v>
          </cell>
        </row>
        <row r="288">
          <cell r="A288">
            <v>40105</v>
          </cell>
          <cell r="B288" t="str">
            <v>牛仔裤-A阶-1</v>
          </cell>
        </row>
        <row r="288">
          <cell r="D288">
            <v>4</v>
          </cell>
        </row>
        <row r="289">
          <cell r="A289">
            <v>40106</v>
          </cell>
          <cell r="B289" t="str">
            <v>牛仔裤-A阶-2</v>
          </cell>
        </row>
        <row r="289">
          <cell r="D289">
            <v>4</v>
          </cell>
        </row>
        <row r="290">
          <cell r="A290">
            <v>40107</v>
          </cell>
          <cell r="B290" t="str">
            <v>牛仔裤-S阶-0</v>
          </cell>
        </row>
        <row r="290">
          <cell r="D290">
            <v>4</v>
          </cell>
        </row>
        <row r="291">
          <cell r="A291">
            <v>40108</v>
          </cell>
          <cell r="B291" t="str">
            <v>牛仔裤-S阶-1</v>
          </cell>
        </row>
        <row r="291">
          <cell r="D291">
            <v>4</v>
          </cell>
        </row>
        <row r="292">
          <cell r="A292">
            <v>40109</v>
          </cell>
          <cell r="B292" t="str">
            <v>牛仔裤-S阶-2</v>
          </cell>
        </row>
        <row r="292">
          <cell r="D292">
            <v>4</v>
          </cell>
        </row>
        <row r="293">
          <cell r="A293">
            <v>40110</v>
          </cell>
          <cell r="B293" t="str">
            <v>牛仔裤-S阶-3</v>
          </cell>
        </row>
        <row r="293">
          <cell r="D293">
            <v>4</v>
          </cell>
        </row>
        <row r="294">
          <cell r="A294">
            <v>40111</v>
          </cell>
          <cell r="B294" t="str">
            <v>牛仔裤-SS阶-0</v>
          </cell>
        </row>
        <row r="294">
          <cell r="D294">
            <v>4</v>
          </cell>
        </row>
        <row r="295">
          <cell r="A295">
            <v>40112</v>
          </cell>
          <cell r="B295" t="str">
            <v>牛仔裤-SS阶-1</v>
          </cell>
        </row>
        <row r="295">
          <cell r="D295">
            <v>4</v>
          </cell>
        </row>
        <row r="296">
          <cell r="A296">
            <v>40113</v>
          </cell>
          <cell r="B296" t="str">
            <v>牛仔裤-SS阶-2</v>
          </cell>
        </row>
        <row r="296">
          <cell r="D296">
            <v>4</v>
          </cell>
        </row>
        <row r="297">
          <cell r="A297">
            <v>40114</v>
          </cell>
          <cell r="B297" t="str">
            <v>牛仔裤-SS阶-3</v>
          </cell>
        </row>
        <row r="297">
          <cell r="D297">
            <v>4</v>
          </cell>
        </row>
        <row r="298">
          <cell r="A298">
            <v>40115</v>
          </cell>
          <cell r="B298" t="str">
            <v>牛仔裤-SS阶-4</v>
          </cell>
        </row>
        <row r="298">
          <cell r="D298">
            <v>4</v>
          </cell>
        </row>
        <row r="299">
          <cell r="A299">
            <v>40201</v>
          </cell>
          <cell r="B299" t="str">
            <v>沙滩裤-D阶</v>
          </cell>
        </row>
        <row r="299">
          <cell r="D299">
            <v>4</v>
          </cell>
        </row>
        <row r="300">
          <cell r="A300">
            <v>40202</v>
          </cell>
          <cell r="B300" t="str">
            <v>沙滩裤-C阶</v>
          </cell>
        </row>
        <row r="300">
          <cell r="D300">
            <v>4</v>
          </cell>
        </row>
        <row r="301">
          <cell r="A301">
            <v>40203</v>
          </cell>
          <cell r="B301" t="str">
            <v>沙滩裤-B阶</v>
          </cell>
        </row>
        <row r="301">
          <cell r="D301">
            <v>4</v>
          </cell>
        </row>
        <row r="302">
          <cell r="A302">
            <v>40204</v>
          </cell>
          <cell r="B302" t="str">
            <v>沙滩裤-A阶-0</v>
          </cell>
        </row>
        <row r="302">
          <cell r="D302">
            <v>4</v>
          </cell>
        </row>
        <row r="303">
          <cell r="A303">
            <v>40205</v>
          </cell>
          <cell r="B303" t="str">
            <v>沙滩裤-A阶-1</v>
          </cell>
        </row>
        <row r="303">
          <cell r="D303">
            <v>4</v>
          </cell>
        </row>
        <row r="304">
          <cell r="A304">
            <v>40206</v>
          </cell>
          <cell r="B304" t="str">
            <v>沙滩裤-A阶-2</v>
          </cell>
        </row>
        <row r="304">
          <cell r="D304">
            <v>4</v>
          </cell>
        </row>
        <row r="305">
          <cell r="A305">
            <v>40207</v>
          </cell>
          <cell r="B305" t="str">
            <v>沙滩裤-S阶-0</v>
          </cell>
        </row>
        <row r="305">
          <cell r="D305">
            <v>4</v>
          </cell>
        </row>
        <row r="306">
          <cell r="A306">
            <v>40208</v>
          </cell>
          <cell r="B306" t="str">
            <v>沙滩裤-S阶-1</v>
          </cell>
        </row>
        <row r="306">
          <cell r="D306">
            <v>4</v>
          </cell>
        </row>
        <row r="307">
          <cell r="A307">
            <v>40209</v>
          </cell>
          <cell r="B307" t="str">
            <v>沙滩裤-S阶-2</v>
          </cell>
        </row>
        <row r="307">
          <cell r="D307">
            <v>4</v>
          </cell>
        </row>
        <row r="308">
          <cell r="A308">
            <v>40210</v>
          </cell>
          <cell r="B308" t="str">
            <v>沙滩裤-S阶-3</v>
          </cell>
        </row>
        <row r="308">
          <cell r="D308">
            <v>4</v>
          </cell>
        </row>
        <row r="309">
          <cell r="A309">
            <v>40211</v>
          </cell>
          <cell r="B309" t="str">
            <v>沙滩裤-SS阶-0</v>
          </cell>
        </row>
        <row r="309">
          <cell r="D309">
            <v>4</v>
          </cell>
        </row>
        <row r="310">
          <cell r="A310">
            <v>40212</v>
          </cell>
          <cell r="B310" t="str">
            <v>沙滩裤-SS阶-1</v>
          </cell>
        </row>
        <row r="310">
          <cell r="D310">
            <v>4</v>
          </cell>
        </row>
        <row r="311">
          <cell r="A311">
            <v>40213</v>
          </cell>
          <cell r="B311" t="str">
            <v>沙滩裤-SS阶-2</v>
          </cell>
        </row>
        <row r="311">
          <cell r="D311">
            <v>4</v>
          </cell>
        </row>
        <row r="312">
          <cell r="A312">
            <v>40214</v>
          </cell>
          <cell r="B312" t="str">
            <v>沙滩裤-SS阶-3</v>
          </cell>
        </row>
        <row r="312">
          <cell r="D312">
            <v>4</v>
          </cell>
        </row>
        <row r="313">
          <cell r="A313">
            <v>40215</v>
          </cell>
          <cell r="B313" t="str">
            <v>沙滩裤-SS阶-4</v>
          </cell>
        </row>
        <row r="313">
          <cell r="D313">
            <v>4</v>
          </cell>
        </row>
        <row r="314">
          <cell r="A314">
            <v>40301</v>
          </cell>
          <cell r="B314" t="str">
            <v>潮流中裤-D阶</v>
          </cell>
        </row>
        <row r="314">
          <cell r="D314">
            <v>4</v>
          </cell>
        </row>
        <row r="315">
          <cell r="A315">
            <v>40302</v>
          </cell>
          <cell r="B315" t="str">
            <v>潮流中裤-C阶</v>
          </cell>
        </row>
        <row r="315">
          <cell r="D315">
            <v>4</v>
          </cell>
        </row>
        <row r="316">
          <cell r="A316">
            <v>40303</v>
          </cell>
          <cell r="B316" t="str">
            <v>潮流中裤-B阶</v>
          </cell>
        </row>
        <row r="316">
          <cell r="D316">
            <v>4</v>
          </cell>
        </row>
        <row r="317">
          <cell r="A317">
            <v>40304</v>
          </cell>
          <cell r="B317" t="str">
            <v>潮流中裤-A阶-0</v>
          </cell>
        </row>
        <row r="317">
          <cell r="D317">
            <v>4</v>
          </cell>
        </row>
        <row r="318">
          <cell r="A318">
            <v>40305</v>
          </cell>
          <cell r="B318" t="str">
            <v>潮流中裤-A阶-1</v>
          </cell>
        </row>
        <row r="318">
          <cell r="D318">
            <v>4</v>
          </cell>
        </row>
        <row r="319">
          <cell r="A319">
            <v>40306</v>
          </cell>
          <cell r="B319" t="str">
            <v>潮流中裤-A阶-2</v>
          </cell>
        </row>
        <row r="319">
          <cell r="D319">
            <v>4</v>
          </cell>
        </row>
        <row r="320">
          <cell r="A320">
            <v>40307</v>
          </cell>
          <cell r="B320" t="str">
            <v>潮流中裤-S阶-0</v>
          </cell>
        </row>
        <row r="320">
          <cell r="D320">
            <v>4</v>
          </cell>
        </row>
        <row r="321">
          <cell r="A321">
            <v>40308</v>
          </cell>
          <cell r="B321" t="str">
            <v>潮流中裤-S阶-1</v>
          </cell>
        </row>
        <row r="321">
          <cell r="D321">
            <v>4</v>
          </cell>
        </row>
        <row r="322">
          <cell r="A322">
            <v>40309</v>
          </cell>
          <cell r="B322" t="str">
            <v>潮流中裤-S阶-2</v>
          </cell>
        </row>
        <row r="322">
          <cell r="D322">
            <v>4</v>
          </cell>
        </row>
        <row r="323">
          <cell r="A323">
            <v>40310</v>
          </cell>
          <cell r="B323" t="str">
            <v>潮流中裤-S阶-3</v>
          </cell>
        </row>
        <row r="323">
          <cell r="D323">
            <v>4</v>
          </cell>
        </row>
        <row r="324">
          <cell r="A324">
            <v>40311</v>
          </cell>
          <cell r="B324" t="str">
            <v>潮流中裤-SS阶-0</v>
          </cell>
        </row>
        <row r="324">
          <cell r="D324">
            <v>4</v>
          </cell>
        </row>
        <row r="325">
          <cell r="A325">
            <v>40312</v>
          </cell>
          <cell r="B325" t="str">
            <v>潮流中裤-SS阶-1</v>
          </cell>
        </row>
        <row r="325">
          <cell r="D325">
            <v>4</v>
          </cell>
        </row>
        <row r="326">
          <cell r="A326">
            <v>40313</v>
          </cell>
          <cell r="B326" t="str">
            <v>潮流中裤-SS阶-2</v>
          </cell>
        </row>
        <row r="326">
          <cell r="D326">
            <v>4</v>
          </cell>
        </row>
        <row r="327">
          <cell r="A327">
            <v>40314</v>
          </cell>
          <cell r="B327" t="str">
            <v>潮流中裤-SS阶-3</v>
          </cell>
        </row>
        <row r="327">
          <cell r="D327">
            <v>4</v>
          </cell>
        </row>
        <row r="328">
          <cell r="A328">
            <v>40315</v>
          </cell>
          <cell r="B328" t="str">
            <v>潮流中裤-SS阶-4</v>
          </cell>
        </row>
        <row r="328">
          <cell r="D328">
            <v>4</v>
          </cell>
        </row>
        <row r="329">
          <cell r="A329">
            <v>40401</v>
          </cell>
          <cell r="B329" t="str">
            <v>西裤-D阶</v>
          </cell>
        </row>
        <row r="329">
          <cell r="D329">
            <v>4</v>
          </cell>
        </row>
        <row r="330">
          <cell r="A330">
            <v>40402</v>
          </cell>
          <cell r="B330" t="str">
            <v>西裤-C阶</v>
          </cell>
        </row>
        <row r="330">
          <cell r="D330">
            <v>4</v>
          </cell>
        </row>
        <row r="331">
          <cell r="A331">
            <v>40403</v>
          </cell>
          <cell r="B331" t="str">
            <v>西裤-B阶</v>
          </cell>
        </row>
        <row r="331">
          <cell r="D331">
            <v>4</v>
          </cell>
        </row>
        <row r="332">
          <cell r="A332">
            <v>40404</v>
          </cell>
          <cell r="B332" t="str">
            <v>西裤-A阶-0</v>
          </cell>
        </row>
        <row r="332">
          <cell r="D332">
            <v>4</v>
          </cell>
        </row>
        <row r="333">
          <cell r="A333">
            <v>40405</v>
          </cell>
          <cell r="B333" t="str">
            <v>西裤-A阶-1</v>
          </cell>
        </row>
        <row r="333">
          <cell r="D333">
            <v>4</v>
          </cell>
        </row>
        <row r="334">
          <cell r="A334">
            <v>40406</v>
          </cell>
          <cell r="B334" t="str">
            <v>西裤-A阶-2</v>
          </cell>
        </row>
        <row r="334">
          <cell r="D334">
            <v>4</v>
          </cell>
        </row>
        <row r="335">
          <cell r="A335">
            <v>40407</v>
          </cell>
          <cell r="B335" t="str">
            <v>西裤-S阶-0</v>
          </cell>
        </row>
        <row r="335">
          <cell r="D335">
            <v>4</v>
          </cell>
        </row>
        <row r="336">
          <cell r="A336">
            <v>40408</v>
          </cell>
          <cell r="B336" t="str">
            <v>西裤-S阶-1</v>
          </cell>
        </row>
        <row r="336">
          <cell r="D336">
            <v>4</v>
          </cell>
        </row>
        <row r="337">
          <cell r="A337">
            <v>40409</v>
          </cell>
          <cell r="B337" t="str">
            <v>西裤-S阶-2</v>
          </cell>
        </row>
        <row r="337">
          <cell r="D337">
            <v>4</v>
          </cell>
        </row>
        <row r="338">
          <cell r="A338">
            <v>40410</v>
          </cell>
          <cell r="B338" t="str">
            <v>西裤-S阶-3</v>
          </cell>
        </row>
        <row r="338">
          <cell r="D338">
            <v>4</v>
          </cell>
        </row>
        <row r="339">
          <cell r="A339">
            <v>40411</v>
          </cell>
          <cell r="B339" t="str">
            <v>西裤-SS阶-0</v>
          </cell>
        </row>
        <row r="339">
          <cell r="D339">
            <v>4</v>
          </cell>
        </row>
        <row r="340">
          <cell r="A340">
            <v>40412</v>
          </cell>
          <cell r="B340" t="str">
            <v>西裤-SS阶-1</v>
          </cell>
        </row>
        <row r="340">
          <cell r="D340">
            <v>4</v>
          </cell>
        </row>
        <row r="341">
          <cell r="A341">
            <v>40413</v>
          </cell>
          <cell r="B341" t="str">
            <v>西裤-SS阶-2</v>
          </cell>
        </row>
        <row r="341">
          <cell r="D341">
            <v>4</v>
          </cell>
        </row>
        <row r="342">
          <cell r="A342">
            <v>40414</v>
          </cell>
          <cell r="B342" t="str">
            <v>西裤-SS阶-3</v>
          </cell>
        </row>
        <row r="342">
          <cell r="D342">
            <v>4</v>
          </cell>
        </row>
        <row r="343">
          <cell r="A343">
            <v>40415</v>
          </cell>
          <cell r="B343" t="str">
            <v>西裤-SS阶-4</v>
          </cell>
        </row>
        <row r="343">
          <cell r="D343">
            <v>4</v>
          </cell>
        </row>
        <row r="344">
          <cell r="A344">
            <v>40501</v>
          </cell>
          <cell r="B344" t="str">
            <v>烹饪裤-D阶</v>
          </cell>
        </row>
        <row r="344">
          <cell r="D344">
            <v>4</v>
          </cell>
        </row>
        <row r="345">
          <cell r="A345">
            <v>40502</v>
          </cell>
          <cell r="B345" t="str">
            <v>烹饪裤-C阶</v>
          </cell>
        </row>
        <row r="345">
          <cell r="D345">
            <v>4</v>
          </cell>
        </row>
        <row r="346">
          <cell r="A346">
            <v>40503</v>
          </cell>
          <cell r="B346" t="str">
            <v>烹饪裤-B阶</v>
          </cell>
        </row>
        <row r="346">
          <cell r="D346">
            <v>4</v>
          </cell>
        </row>
        <row r="347">
          <cell r="A347">
            <v>40504</v>
          </cell>
          <cell r="B347" t="str">
            <v>烹饪裤-A阶-0</v>
          </cell>
        </row>
        <row r="347">
          <cell r="D347">
            <v>4</v>
          </cell>
        </row>
        <row r="348">
          <cell r="A348">
            <v>40505</v>
          </cell>
          <cell r="B348" t="str">
            <v>烹饪裤-A阶-1</v>
          </cell>
        </row>
        <row r="348">
          <cell r="D348">
            <v>4</v>
          </cell>
        </row>
        <row r="349">
          <cell r="A349">
            <v>40506</v>
          </cell>
          <cell r="B349" t="str">
            <v>烹饪裤-A阶-2</v>
          </cell>
        </row>
        <row r="349">
          <cell r="D349">
            <v>4</v>
          </cell>
        </row>
        <row r="350">
          <cell r="A350">
            <v>40507</v>
          </cell>
          <cell r="B350" t="str">
            <v>烹饪裤-S阶-0</v>
          </cell>
        </row>
        <row r="350">
          <cell r="D350">
            <v>4</v>
          </cell>
        </row>
        <row r="351">
          <cell r="A351">
            <v>40508</v>
          </cell>
          <cell r="B351" t="str">
            <v>烹饪裤-S阶-1</v>
          </cell>
        </row>
        <row r="351">
          <cell r="D351">
            <v>4</v>
          </cell>
        </row>
        <row r="352">
          <cell r="A352">
            <v>40509</v>
          </cell>
          <cell r="B352" t="str">
            <v>烹饪裤-S阶-2</v>
          </cell>
        </row>
        <row r="352">
          <cell r="D352">
            <v>4</v>
          </cell>
        </row>
        <row r="353">
          <cell r="A353">
            <v>40510</v>
          </cell>
          <cell r="B353" t="str">
            <v>烹饪裤-S阶-3</v>
          </cell>
        </row>
        <row r="353">
          <cell r="D353">
            <v>4</v>
          </cell>
        </row>
        <row r="354">
          <cell r="A354">
            <v>40511</v>
          </cell>
          <cell r="B354" t="str">
            <v>烹饪裤-SS阶-0</v>
          </cell>
        </row>
        <row r="354">
          <cell r="D354">
            <v>4</v>
          </cell>
        </row>
        <row r="355">
          <cell r="A355">
            <v>40512</v>
          </cell>
          <cell r="B355" t="str">
            <v>烹饪裤-SS阶-1</v>
          </cell>
        </row>
        <row r="355">
          <cell r="D355">
            <v>4</v>
          </cell>
        </row>
        <row r="356">
          <cell r="A356">
            <v>40513</v>
          </cell>
          <cell r="B356" t="str">
            <v>烹饪裤-SS阶-2</v>
          </cell>
        </row>
        <row r="356">
          <cell r="D356">
            <v>4</v>
          </cell>
        </row>
        <row r="357">
          <cell r="A357">
            <v>40514</v>
          </cell>
          <cell r="B357" t="str">
            <v>烹饪裤-SS阶-3</v>
          </cell>
        </row>
        <row r="357">
          <cell r="D357">
            <v>4</v>
          </cell>
        </row>
        <row r="358">
          <cell r="A358">
            <v>40515</v>
          </cell>
          <cell r="B358" t="str">
            <v>烹饪裤-SS阶-4</v>
          </cell>
        </row>
        <row r="358">
          <cell r="D358">
            <v>4</v>
          </cell>
        </row>
        <row r="359">
          <cell r="A359">
            <v>45104</v>
          </cell>
          <cell r="B359" t="str">
            <v>夺命皮裤-A阶-0</v>
          </cell>
        </row>
        <row r="359">
          <cell r="D359">
            <v>4</v>
          </cell>
        </row>
        <row r="360">
          <cell r="A360">
            <v>45105</v>
          </cell>
          <cell r="B360" t="str">
            <v>夺命皮裤-A阶-1</v>
          </cell>
        </row>
        <row r="360">
          <cell r="D360">
            <v>4</v>
          </cell>
        </row>
        <row r="361">
          <cell r="A361">
            <v>45106</v>
          </cell>
          <cell r="B361" t="str">
            <v>夺命皮裤-A阶-2</v>
          </cell>
        </row>
        <row r="361">
          <cell r="D361">
            <v>4</v>
          </cell>
        </row>
        <row r="362">
          <cell r="A362">
            <v>45107</v>
          </cell>
          <cell r="B362" t="str">
            <v>夺命皮裤-S阶-0</v>
          </cell>
        </row>
        <row r="362">
          <cell r="D362">
            <v>4</v>
          </cell>
        </row>
        <row r="363">
          <cell r="A363">
            <v>45108</v>
          </cell>
          <cell r="B363" t="str">
            <v>夺命皮裤-S阶-1</v>
          </cell>
        </row>
        <row r="363">
          <cell r="D363">
            <v>4</v>
          </cell>
        </row>
        <row r="364">
          <cell r="A364">
            <v>45109</v>
          </cell>
          <cell r="B364" t="str">
            <v>夺命皮裤-S阶-2</v>
          </cell>
        </row>
        <row r="364">
          <cell r="D364">
            <v>4</v>
          </cell>
        </row>
        <row r="365">
          <cell r="A365">
            <v>45110</v>
          </cell>
          <cell r="B365" t="str">
            <v>夺命皮裤-S阶-3</v>
          </cell>
        </row>
        <row r="365">
          <cell r="D365">
            <v>4</v>
          </cell>
        </row>
        <row r="366">
          <cell r="A366">
            <v>45111</v>
          </cell>
          <cell r="B366" t="str">
            <v>夺命皮裤-SS阶-0</v>
          </cell>
        </row>
        <row r="366">
          <cell r="D366">
            <v>4</v>
          </cell>
        </row>
        <row r="367">
          <cell r="A367">
            <v>45112</v>
          </cell>
          <cell r="B367" t="str">
            <v>夺命皮裤-SS阶-1</v>
          </cell>
        </row>
        <row r="367">
          <cell r="D367">
            <v>4</v>
          </cell>
        </row>
        <row r="368">
          <cell r="A368">
            <v>45113</v>
          </cell>
          <cell r="B368" t="str">
            <v>夺命皮裤-SS阶-2</v>
          </cell>
        </row>
        <row r="368">
          <cell r="D368">
            <v>4</v>
          </cell>
        </row>
        <row r="369">
          <cell r="A369">
            <v>45114</v>
          </cell>
          <cell r="B369" t="str">
            <v>夺命皮裤-SS阶-3</v>
          </cell>
        </row>
        <row r="369">
          <cell r="D369">
            <v>4</v>
          </cell>
        </row>
        <row r="370">
          <cell r="A370">
            <v>45115</v>
          </cell>
          <cell r="B370" t="str">
            <v>夺命皮裤-SS阶-4</v>
          </cell>
        </row>
        <row r="370">
          <cell r="D370">
            <v>4</v>
          </cell>
        </row>
        <row r="371">
          <cell r="A371">
            <v>50101</v>
          </cell>
          <cell r="B371" t="str">
            <v>链条腰带-D阶</v>
          </cell>
        </row>
        <row r="371">
          <cell r="D371">
            <v>5</v>
          </cell>
        </row>
        <row r="372">
          <cell r="A372">
            <v>50102</v>
          </cell>
          <cell r="B372" t="str">
            <v>链条腰带-C阶</v>
          </cell>
        </row>
        <row r="372">
          <cell r="D372">
            <v>5</v>
          </cell>
        </row>
        <row r="373">
          <cell r="A373">
            <v>50103</v>
          </cell>
          <cell r="B373" t="str">
            <v>链条腰带-B阶</v>
          </cell>
        </row>
        <row r="373">
          <cell r="D373">
            <v>5</v>
          </cell>
        </row>
        <row r="374">
          <cell r="A374">
            <v>50104</v>
          </cell>
          <cell r="B374" t="str">
            <v>链条腰带-A阶-0</v>
          </cell>
        </row>
        <row r="374">
          <cell r="D374">
            <v>5</v>
          </cell>
        </row>
        <row r="375">
          <cell r="A375">
            <v>50105</v>
          </cell>
          <cell r="B375" t="str">
            <v>链条腰带-A阶-1</v>
          </cell>
        </row>
        <row r="375">
          <cell r="D375">
            <v>5</v>
          </cell>
        </row>
        <row r="376">
          <cell r="A376">
            <v>50106</v>
          </cell>
          <cell r="B376" t="str">
            <v>链条腰带-A阶-2</v>
          </cell>
        </row>
        <row r="376">
          <cell r="D376">
            <v>5</v>
          </cell>
        </row>
        <row r="377">
          <cell r="A377">
            <v>50107</v>
          </cell>
          <cell r="B377" t="str">
            <v>链条腰带-S阶-0</v>
          </cell>
        </row>
        <row r="377">
          <cell r="D377">
            <v>5</v>
          </cell>
        </row>
        <row r="378">
          <cell r="A378">
            <v>50108</v>
          </cell>
          <cell r="B378" t="str">
            <v>链条腰带-S阶-1</v>
          </cell>
        </row>
        <row r="378">
          <cell r="D378">
            <v>5</v>
          </cell>
        </row>
        <row r="379">
          <cell r="A379">
            <v>50109</v>
          </cell>
          <cell r="B379" t="str">
            <v>链条腰带-S阶-2</v>
          </cell>
        </row>
        <row r="379">
          <cell r="D379">
            <v>5</v>
          </cell>
        </row>
        <row r="380">
          <cell r="A380">
            <v>50110</v>
          </cell>
          <cell r="B380" t="str">
            <v>链条腰带-S阶-3</v>
          </cell>
        </row>
        <row r="380">
          <cell r="D380">
            <v>5</v>
          </cell>
        </row>
        <row r="381">
          <cell r="A381">
            <v>50111</v>
          </cell>
          <cell r="B381" t="str">
            <v>链条腰带-SS阶-0</v>
          </cell>
        </row>
        <row r="381">
          <cell r="D381">
            <v>5</v>
          </cell>
        </row>
        <row r="382">
          <cell r="A382">
            <v>50112</v>
          </cell>
          <cell r="B382" t="str">
            <v>链条腰带-SS阶-1</v>
          </cell>
        </row>
        <row r="382">
          <cell r="D382">
            <v>5</v>
          </cell>
        </row>
        <row r="383">
          <cell r="A383">
            <v>50113</v>
          </cell>
          <cell r="B383" t="str">
            <v>链条腰带-SS阶-2</v>
          </cell>
        </row>
        <row r="383">
          <cell r="D383">
            <v>5</v>
          </cell>
        </row>
        <row r="384">
          <cell r="A384">
            <v>50114</v>
          </cell>
          <cell r="B384" t="str">
            <v>链条腰带-SS阶-3</v>
          </cell>
        </row>
        <row r="384">
          <cell r="D384">
            <v>5</v>
          </cell>
        </row>
        <row r="385">
          <cell r="A385">
            <v>50115</v>
          </cell>
          <cell r="B385" t="str">
            <v>链条腰带-SS阶-4</v>
          </cell>
        </row>
        <row r="385">
          <cell r="D385">
            <v>5</v>
          </cell>
        </row>
        <row r="386">
          <cell r="A386">
            <v>50201</v>
          </cell>
          <cell r="B386" t="str">
            <v>水晶腰包-D阶</v>
          </cell>
        </row>
        <row r="386">
          <cell r="D386">
            <v>5</v>
          </cell>
        </row>
        <row r="387">
          <cell r="A387">
            <v>50202</v>
          </cell>
          <cell r="B387" t="str">
            <v>水晶腰包-C阶</v>
          </cell>
        </row>
        <row r="387">
          <cell r="D387">
            <v>5</v>
          </cell>
        </row>
        <row r="388">
          <cell r="A388">
            <v>50203</v>
          </cell>
          <cell r="B388" t="str">
            <v>水晶腰包-B阶</v>
          </cell>
        </row>
        <row r="388">
          <cell r="D388">
            <v>5</v>
          </cell>
        </row>
        <row r="389">
          <cell r="A389">
            <v>50204</v>
          </cell>
          <cell r="B389" t="str">
            <v>水晶腰包-A阶-0</v>
          </cell>
        </row>
        <row r="389">
          <cell r="D389">
            <v>5</v>
          </cell>
        </row>
        <row r="390">
          <cell r="A390">
            <v>50205</v>
          </cell>
          <cell r="B390" t="str">
            <v>水晶腰包-A阶-1</v>
          </cell>
        </row>
        <row r="390">
          <cell r="D390">
            <v>5</v>
          </cell>
        </row>
        <row r="391">
          <cell r="A391">
            <v>50206</v>
          </cell>
          <cell r="B391" t="str">
            <v>水晶腰包-A阶-2</v>
          </cell>
        </row>
        <row r="391">
          <cell r="D391">
            <v>5</v>
          </cell>
        </row>
        <row r="392">
          <cell r="A392">
            <v>50207</v>
          </cell>
          <cell r="B392" t="str">
            <v>水晶腰包-S阶-0</v>
          </cell>
        </row>
        <row r="392">
          <cell r="D392">
            <v>5</v>
          </cell>
        </row>
        <row r="393">
          <cell r="A393">
            <v>50208</v>
          </cell>
          <cell r="B393" t="str">
            <v>水晶腰包-S阶-1</v>
          </cell>
        </row>
        <row r="393">
          <cell r="D393">
            <v>5</v>
          </cell>
        </row>
        <row r="394">
          <cell r="A394">
            <v>50209</v>
          </cell>
          <cell r="B394" t="str">
            <v>水晶腰包-S阶-2</v>
          </cell>
        </row>
        <row r="394">
          <cell r="D394">
            <v>5</v>
          </cell>
        </row>
        <row r="395">
          <cell r="A395">
            <v>50210</v>
          </cell>
          <cell r="B395" t="str">
            <v>水晶腰包-S阶-3</v>
          </cell>
        </row>
        <row r="395">
          <cell r="D395">
            <v>5</v>
          </cell>
        </row>
        <row r="396">
          <cell r="A396">
            <v>50211</v>
          </cell>
          <cell r="B396" t="str">
            <v>水晶腰包-SS阶-0</v>
          </cell>
        </row>
        <row r="396">
          <cell r="D396">
            <v>5</v>
          </cell>
        </row>
        <row r="397">
          <cell r="A397">
            <v>50212</v>
          </cell>
          <cell r="B397" t="str">
            <v>水晶腰包-SS阶-1</v>
          </cell>
        </row>
        <row r="397">
          <cell r="D397">
            <v>5</v>
          </cell>
        </row>
        <row r="398">
          <cell r="A398">
            <v>50213</v>
          </cell>
          <cell r="B398" t="str">
            <v>水晶腰包-SS阶-2</v>
          </cell>
        </row>
        <row r="398">
          <cell r="D398">
            <v>5</v>
          </cell>
        </row>
        <row r="399">
          <cell r="A399">
            <v>50214</v>
          </cell>
          <cell r="B399" t="str">
            <v>水晶腰包-SS阶-3</v>
          </cell>
        </row>
        <row r="399">
          <cell r="D399">
            <v>5</v>
          </cell>
        </row>
        <row r="400">
          <cell r="A400">
            <v>50215</v>
          </cell>
          <cell r="B400" t="str">
            <v>水晶腰包-SS阶-4</v>
          </cell>
        </row>
        <row r="400">
          <cell r="D400">
            <v>5</v>
          </cell>
        </row>
        <row r="401">
          <cell r="A401">
            <v>50301</v>
          </cell>
          <cell r="B401" t="str">
            <v>银质挂链-D阶</v>
          </cell>
        </row>
        <row r="401">
          <cell r="D401">
            <v>5</v>
          </cell>
        </row>
        <row r="402">
          <cell r="A402">
            <v>50302</v>
          </cell>
          <cell r="B402" t="str">
            <v>银质挂链-C阶</v>
          </cell>
        </row>
        <row r="402">
          <cell r="D402">
            <v>5</v>
          </cell>
        </row>
        <row r="403">
          <cell r="A403">
            <v>50303</v>
          </cell>
          <cell r="B403" t="str">
            <v>银质挂链-B阶</v>
          </cell>
        </row>
        <row r="403">
          <cell r="D403">
            <v>5</v>
          </cell>
        </row>
        <row r="404">
          <cell r="A404">
            <v>50304</v>
          </cell>
          <cell r="B404" t="str">
            <v>银质挂链-A阶-0</v>
          </cell>
        </row>
        <row r="404">
          <cell r="D404">
            <v>5</v>
          </cell>
        </row>
        <row r="405">
          <cell r="A405">
            <v>50305</v>
          </cell>
          <cell r="B405" t="str">
            <v>银质挂链-A阶-1</v>
          </cell>
        </row>
        <row r="405">
          <cell r="D405">
            <v>5</v>
          </cell>
        </row>
        <row r="406">
          <cell r="A406">
            <v>50306</v>
          </cell>
          <cell r="B406" t="str">
            <v>银质挂链-A阶-2</v>
          </cell>
        </row>
        <row r="406">
          <cell r="D406">
            <v>5</v>
          </cell>
        </row>
        <row r="407">
          <cell r="A407">
            <v>50307</v>
          </cell>
          <cell r="B407" t="str">
            <v>银质挂链-S阶-0</v>
          </cell>
        </row>
        <row r="407">
          <cell r="D407">
            <v>5</v>
          </cell>
        </row>
        <row r="408">
          <cell r="A408">
            <v>50308</v>
          </cell>
          <cell r="B408" t="str">
            <v>银质挂链-S阶-1</v>
          </cell>
        </row>
        <row r="408">
          <cell r="D408">
            <v>5</v>
          </cell>
        </row>
        <row r="409">
          <cell r="A409">
            <v>50309</v>
          </cell>
          <cell r="B409" t="str">
            <v>银质挂链-S阶-2</v>
          </cell>
        </row>
        <row r="409">
          <cell r="D409">
            <v>5</v>
          </cell>
        </row>
        <row r="410">
          <cell r="A410">
            <v>50310</v>
          </cell>
          <cell r="B410" t="str">
            <v>银质挂链-S阶-3</v>
          </cell>
        </row>
        <row r="410">
          <cell r="D410">
            <v>5</v>
          </cell>
        </row>
        <row r="411">
          <cell r="A411">
            <v>50311</v>
          </cell>
          <cell r="B411" t="str">
            <v>银质挂链-SS阶-0</v>
          </cell>
        </row>
        <row r="411">
          <cell r="D411">
            <v>5</v>
          </cell>
        </row>
        <row r="412">
          <cell r="A412">
            <v>50312</v>
          </cell>
          <cell r="B412" t="str">
            <v>银质挂链-SS阶-1</v>
          </cell>
        </row>
        <row r="412">
          <cell r="D412">
            <v>5</v>
          </cell>
        </row>
        <row r="413">
          <cell r="A413">
            <v>50313</v>
          </cell>
          <cell r="B413" t="str">
            <v>银质挂链-SS阶-2</v>
          </cell>
        </row>
        <row r="413">
          <cell r="D413">
            <v>5</v>
          </cell>
        </row>
        <row r="414">
          <cell r="A414">
            <v>50314</v>
          </cell>
          <cell r="B414" t="str">
            <v>银质挂链-SS阶-3</v>
          </cell>
        </row>
        <row r="414">
          <cell r="D414">
            <v>5</v>
          </cell>
        </row>
        <row r="415">
          <cell r="A415">
            <v>50315</v>
          </cell>
          <cell r="B415" t="str">
            <v>银质挂链-SS阶-4</v>
          </cell>
        </row>
        <row r="415">
          <cell r="D415">
            <v>5</v>
          </cell>
        </row>
        <row r="416">
          <cell r="A416">
            <v>50401</v>
          </cell>
          <cell r="B416" t="str">
            <v>皮带-D阶</v>
          </cell>
        </row>
        <row r="416">
          <cell r="D416">
            <v>5</v>
          </cell>
        </row>
        <row r="417">
          <cell r="A417">
            <v>50402</v>
          </cell>
          <cell r="B417" t="str">
            <v>皮带-C阶</v>
          </cell>
        </row>
        <row r="417">
          <cell r="D417">
            <v>5</v>
          </cell>
        </row>
        <row r="418">
          <cell r="A418">
            <v>50403</v>
          </cell>
          <cell r="B418" t="str">
            <v>皮带-B阶</v>
          </cell>
        </row>
        <row r="418">
          <cell r="D418">
            <v>5</v>
          </cell>
        </row>
        <row r="419">
          <cell r="A419">
            <v>50404</v>
          </cell>
          <cell r="B419" t="str">
            <v>皮带-A阶-0</v>
          </cell>
        </row>
        <row r="419">
          <cell r="D419">
            <v>5</v>
          </cell>
        </row>
        <row r="420">
          <cell r="A420">
            <v>50405</v>
          </cell>
          <cell r="B420" t="str">
            <v>皮带-A阶-1</v>
          </cell>
        </row>
        <row r="420">
          <cell r="D420">
            <v>5</v>
          </cell>
        </row>
        <row r="421">
          <cell r="A421">
            <v>50406</v>
          </cell>
          <cell r="B421" t="str">
            <v>皮带-A阶-2</v>
          </cell>
        </row>
        <row r="421">
          <cell r="D421">
            <v>5</v>
          </cell>
        </row>
        <row r="422">
          <cell r="A422">
            <v>50407</v>
          </cell>
          <cell r="B422" t="str">
            <v>皮带-S阶-0</v>
          </cell>
        </row>
        <row r="422">
          <cell r="D422">
            <v>5</v>
          </cell>
        </row>
        <row r="423">
          <cell r="A423">
            <v>50408</v>
          </cell>
          <cell r="B423" t="str">
            <v>皮带-S阶-1</v>
          </cell>
        </row>
        <row r="423">
          <cell r="D423">
            <v>5</v>
          </cell>
        </row>
        <row r="424">
          <cell r="A424">
            <v>50409</v>
          </cell>
          <cell r="B424" t="str">
            <v>皮带-S阶-2</v>
          </cell>
        </row>
        <row r="424">
          <cell r="D424">
            <v>5</v>
          </cell>
        </row>
        <row r="425">
          <cell r="A425">
            <v>50410</v>
          </cell>
          <cell r="B425" t="str">
            <v>皮带-S阶-3</v>
          </cell>
        </row>
        <row r="425">
          <cell r="D425">
            <v>5</v>
          </cell>
        </row>
        <row r="426">
          <cell r="A426">
            <v>50411</v>
          </cell>
          <cell r="B426" t="str">
            <v>皮带-SS阶-0</v>
          </cell>
        </row>
        <row r="426">
          <cell r="D426">
            <v>5</v>
          </cell>
        </row>
        <row r="427">
          <cell r="A427">
            <v>50412</v>
          </cell>
          <cell r="B427" t="str">
            <v>皮带-SS阶-1</v>
          </cell>
        </row>
        <row r="427">
          <cell r="D427">
            <v>5</v>
          </cell>
        </row>
        <row r="428">
          <cell r="A428">
            <v>50413</v>
          </cell>
          <cell r="B428" t="str">
            <v>皮带-SS阶-2</v>
          </cell>
        </row>
        <row r="428">
          <cell r="D428">
            <v>5</v>
          </cell>
        </row>
        <row r="429">
          <cell r="A429">
            <v>50414</v>
          </cell>
          <cell r="B429" t="str">
            <v>皮带-SS阶-3</v>
          </cell>
        </row>
        <row r="429">
          <cell r="D429">
            <v>5</v>
          </cell>
        </row>
        <row r="430">
          <cell r="A430">
            <v>50415</v>
          </cell>
          <cell r="B430" t="str">
            <v>皮带-SS阶-4</v>
          </cell>
        </row>
        <row r="430">
          <cell r="D430">
            <v>5</v>
          </cell>
        </row>
        <row r="431">
          <cell r="A431">
            <v>50501</v>
          </cell>
          <cell r="B431" t="str">
            <v>调料腰带-D阶</v>
          </cell>
        </row>
        <row r="431">
          <cell r="D431">
            <v>5</v>
          </cell>
        </row>
        <row r="432">
          <cell r="A432">
            <v>50502</v>
          </cell>
          <cell r="B432" t="str">
            <v>调料腰带-C阶</v>
          </cell>
        </row>
        <row r="432">
          <cell r="D432">
            <v>5</v>
          </cell>
        </row>
        <row r="433">
          <cell r="A433">
            <v>50503</v>
          </cell>
          <cell r="B433" t="str">
            <v>调料腰带-B阶</v>
          </cell>
        </row>
        <row r="433">
          <cell r="D433">
            <v>5</v>
          </cell>
        </row>
        <row r="434">
          <cell r="A434">
            <v>50504</v>
          </cell>
          <cell r="B434" t="str">
            <v>调料腰带-A阶-0</v>
          </cell>
        </row>
        <row r="434">
          <cell r="D434">
            <v>5</v>
          </cell>
        </row>
        <row r="435">
          <cell r="A435">
            <v>50505</v>
          </cell>
          <cell r="B435" t="str">
            <v>调料腰带-A阶-1</v>
          </cell>
        </row>
        <row r="435">
          <cell r="D435">
            <v>5</v>
          </cell>
        </row>
        <row r="436">
          <cell r="A436">
            <v>50506</v>
          </cell>
          <cell r="B436" t="str">
            <v>调料腰带-A阶-2</v>
          </cell>
        </row>
        <row r="436">
          <cell r="D436">
            <v>5</v>
          </cell>
        </row>
        <row r="437">
          <cell r="A437">
            <v>50507</v>
          </cell>
          <cell r="B437" t="str">
            <v>调料腰带-S阶-0</v>
          </cell>
        </row>
        <row r="437">
          <cell r="D437">
            <v>5</v>
          </cell>
        </row>
        <row r="438">
          <cell r="A438">
            <v>50508</v>
          </cell>
          <cell r="B438" t="str">
            <v>调料腰带-S阶-1</v>
          </cell>
        </row>
        <row r="438">
          <cell r="D438">
            <v>5</v>
          </cell>
        </row>
        <row r="439">
          <cell r="A439">
            <v>50509</v>
          </cell>
          <cell r="B439" t="str">
            <v>调料腰带-S阶-2</v>
          </cell>
        </row>
        <row r="439">
          <cell r="D439">
            <v>5</v>
          </cell>
        </row>
        <row r="440">
          <cell r="A440">
            <v>50510</v>
          </cell>
          <cell r="B440" t="str">
            <v>调料腰带-S阶-3</v>
          </cell>
        </row>
        <row r="440">
          <cell r="D440">
            <v>5</v>
          </cell>
        </row>
        <row r="441">
          <cell r="A441">
            <v>50511</v>
          </cell>
          <cell r="B441" t="str">
            <v>调料腰带-SS阶-0</v>
          </cell>
        </row>
        <row r="441">
          <cell r="D441">
            <v>5</v>
          </cell>
        </row>
        <row r="442">
          <cell r="A442">
            <v>50512</v>
          </cell>
          <cell r="B442" t="str">
            <v>调料腰带-SS阶-1</v>
          </cell>
        </row>
        <row r="442">
          <cell r="D442">
            <v>5</v>
          </cell>
        </row>
        <row r="443">
          <cell r="A443">
            <v>50513</v>
          </cell>
          <cell r="B443" t="str">
            <v>调料腰带-SS阶-2</v>
          </cell>
        </row>
        <row r="443">
          <cell r="D443">
            <v>5</v>
          </cell>
        </row>
        <row r="444">
          <cell r="A444">
            <v>50514</v>
          </cell>
          <cell r="B444" t="str">
            <v>调料腰带-SS阶-3</v>
          </cell>
        </row>
        <row r="444">
          <cell r="D444">
            <v>5</v>
          </cell>
        </row>
        <row r="445">
          <cell r="A445">
            <v>50515</v>
          </cell>
          <cell r="B445" t="str">
            <v>调料腰带-SS阶-4</v>
          </cell>
        </row>
        <row r="445">
          <cell r="D445">
            <v>5</v>
          </cell>
        </row>
        <row r="446">
          <cell r="A446">
            <v>55104</v>
          </cell>
          <cell r="B446" t="str">
            <v>夺命腰带-A阶-0</v>
          </cell>
        </row>
        <row r="446">
          <cell r="D446">
            <v>5</v>
          </cell>
        </row>
        <row r="447">
          <cell r="A447">
            <v>55105</v>
          </cell>
          <cell r="B447" t="str">
            <v>夺命腰带-A阶-1</v>
          </cell>
        </row>
        <row r="447">
          <cell r="D447">
            <v>5</v>
          </cell>
        </row>
        <row r="448">
          <cell r="A448">
            <v>55106</v>
          </cell>
          <cell r="B448" t="str">
            <v>夺命腰带-A阶-2</v>
          </cell>
        </row>
        <row r="448">
          <cell r="D448">
            <v>5</v>
          </cell>
        </row>
        <row r="449">
          <cell r="A449">
            <v>55107</v>
          </cell>
          <cell r="B449" t="str">
            <v>夺命腰带-S阶-0</v>
          </cell>
        </row>
        <row r="449">
          <cell r="D449">
            <v>5</v>
          </cell>
        </row>
        <row r="450">
          <cell r="A450">
            <v>55108</v>
          </cell>
          <cell r="B450" t="str">
            <v>夺命腰带-S阶-1</v>
          </cell>
        </row>
        <row r="450">
          <cell r="D450">
            <v>5</v>
          </cell>
        </row>
        <row r="451">
          <cell r="A451">
            <v>55109</v>
          </cell>
          <cell r="B451" t="str">
            <v>夺命腰带-S阶-2</v>
          </cell>
        </row>
        <row r="451">
          <cell r="D451">
            <v>5</v>
          </cell>
        </row>
        <row r="452">
          <cell r="A452">
            <v>55110</v>
          </cell>
          <cell r="B452" t="str">
            <v>夺命腰带-S阶-3</v>
          </cell>
        </row>
        <row r="452">
          <cell r="D452">
            <v>5</v>
          </cell>
        </row>
        <row r="453">
          <cell r="A453">
            <v>55111</v>
          </cell>
          <cell r="B453" t="str">
            <v>夺命腰带-SS阶-0</v>
          </cell>
        </row>
        <row r="453">
          <cell r="D453">
            <v>5</v>
          </cell>
        </row>
        <row r="454">
          <cell r="A454">
            <v>55112</v>
          </cell>
          <cell r="B454" t="str">
            <v>夺命腰带-SS阶-1</v>
          </cell>
        </row>
        <row r="454">
          <cell r="D454">
            <v>5</v>
          </cell>
        </row>
        <row r="455">
          <cell r="A455">
            <v>55113</v>
          </cell>
          <cell r="B455" t="str">
            <v>夺命腰带-SS阶-2</v>
          </cell>
        </row>
        <row r="455">
          <cell r="D455">
            <v>5</v>
          </cell>
        </row>
        <row r="456">
          <cell r="A456">
            <v>55114</v>
          </cell>
          <cell r="B456" t="str">
            <v>夺命腰带-SS阶-3</v>
          </cell>
        </row>
        <row r="456">
          <cell r="D456">
            <v>5</v>
          </cell>
        </row>
        <row r="457">
          <cell r="A457">
            <v>55115</v>
          </cell>
          <cell r="B457" t="str">
            <v>夺命腰带-SS阶-4</v>
          </cell>
        </row>
        <row r="457">
          <cell r="D457">
            <v>5</v>
          </cell>
        </row>
        <row r="458">
          <cell r="A458">
            <v>60101</v>
          </cell>
          <cell r="B458" t="str">
            <v>马丁鞋-D阶</v>
          </cell>
        </row>
        <row r="458">
          <cell r="D458">
            <v>6</v>
          </cell>
        </row>
        <row r="459">
          <cell r="A459">
            <v>60102</v>
          </cell>
          <cell r="B459" t="str">
            <v>马丁鞋-C阶</v>
          </cell>
        </row>
        <row r="459">
          <cell r="D459">
            <v>6</v>
          </cell>
        </row>
        <row r="460">
          <cell r="A460">
            <v>60103</v>
          </cell>
          <cell r="B460" t="str">
            <v>马丁鞋-B阶</v>
          </cell>
        </row>
        <row r="460">
          <cell r="D460">
            <v>6</v>
          </cell>
        </row>
        <row r="461">
          <cell r="A461">
            <v>60104</v>
          </cell>
          <cell r="B461" t="str">
            <v>马丁鞋-A阶-0</v>
          </cell>
        </row>
        <row r="461">
          <cell r="D461">
            <v>6</v>
          </cell>
        </row>
        <row r="462">
          <cell r="A462">
            <v>60105</v>
          </cell>
          <cell r="B462" t="str">
            <v>马丁鞋-A阶-1</v>
          </cell>
        </row>
        <row r="462">
          <cell r="D462">
            <v>6</v>
          </cell>
        </row>
        <row r="463">
          <cell r="A463">
            <v>60106</v>
          </cell>
          <cell r="B463" t="str">
            <v>马丁鞋-A阶-2</v>
          </cell>
        </row>
        <row r="463">
          <cell r="D463">
            <v>6</v>
          </cell>
        </row>
        <row r="464">
          <cell r="A464">
            <v>60107</v>
          </cell>
          <cell r="B464" t="str">
            <v>马丁鞋-S阶-0</v>
          </cell>
        </row>
        <row r="464">
          <cell r="D464">
            <v>6</v>
          </cell>
        </row>
        <row r="465">
          <cell r="A465">
            <v>60108</v>
          </cell>
          <cell r="B465" t="str">
            <v>马丁鞋-S阶-1</v>
          </cell>
        </row>
        <row r="465">
          <cell r="D465">
            <v>6</v>
          </cell>
        </row>
        <row r="466">
          <cell r="A466">
            <v>60109</v>
          </cell>
          <cell r="B466" t="str">
            <v>马丁鞋-S阶-2</v>
          </cell>
        </row>
        <row r="466">
          <cell r="D466">
            <v>6</v>
          </cell>
        </row>
        <row r="467">
          <cell r="A467">
            <v>60110</v>
          </cell>
          <cell r="B467" t="str">
            <v>马丁鞋-S阶-3</v>
          </cell>
        </row>
        <row r="467">
          <cell r="D467">
            <v>6</v>
          </cell>
        </row>
        <row r="468">
          <cell r="A468">
            <v>60111</v>
          </cell>
          <cell r="B468" t="str">
            <v>马丁鞋-SS阶-0</v>
          </cell>
        </row>
        <row r="468">
          <cell r="D468">
            <v>6</v>
          </cell>
        </row>
        <row r="469">
          <cell r="A469">
            <v>60112</v>
          </cell>
          <cell r="B469" t="str">
            <v>马丁鞋-SS阶-1</v>
          </cell>
        </row>
        <row r="469">
          <cell r="D469">
            <v>6</v>
          </cell>
        </row>
        <row r="470">
          <cell r="A470">
            <v>60113</v>
          </cell>
          <cell r="B470" t="str">
            <v>马丁鞋-SS阶-2</v>
          </cell>
        </row>
        <row r="470">
          <cell r="D470">
            <v>6</v>
          </cell>
        </row>
        <row r="471">
          <cell r="A471">
            <v>60114</v>
          </cell>
          <cell r="B471" t="str">
            <v>马丁鞋-SS阶-3</v>
          </cell>
        </row>
        <row r="471">
          <cell r="D471">
            <v>6</v>
          </cell>
        </row>
        <row r="472">
          <cell r="A472">
            <v>60115</v>
          </cell>
          <cell r="B472" t="str">
            <v>马丁鞋-SS阶-4</v>
          </cell>
        </row>
        <row r="472">
          <cell r="D472">
            <v>6</v>
          </cell>
        </row>
        <row r="473">
          <cell r="A473">
            <v>60201</v>
          </cell>
          <cell r="B473" t="str">
            <v>人字拖-D阶</v>
          </cell>
        </row>
        <row r="473">
          <cell r="D473">
            <v>6</v>
          </cell>
        </row>
        <row r="474">
          <cell r="A474">
            <v>60202</v>
          </cell>
          <cell r="B474" t="str">
            <v>人字拖-C阶</v>
          </cell>
        </row>
        <row r="474">
          <cell r="D474">
            <v>6</v>
          </cell>
        </row>
        <row r="475">
          <cell r="A475">
            <v>60203</v>
          </cell>
          <cell r="B475" t="str">
            <v>人字拖-B阶</v>
          </cell>
        </row>
        <row r="475">
          <cell r="D475">
            <v>6</v>
          </cell>
        </row>
        <row r="476">
          <cell r="A476">
            <v>60204</v>
          </cell>
          <cell r="B476" t="str">
            <v>人字拖-A阶-0</v>
          </cell>
        </row>
        <row r="476">
          <cell r="D476">
            <v>6</v>
          </cell>
        </row>
        <row r="477">
          <cell r="A477">
            <v>60205</v>
          </cell>
          <cell r="B477" t="str">
            <v>人字拖-A阶-1</v>
          </cell>
        </row>
        <row r="477">
          <cell r="D477">
            <v>6</v>
          </cell>
        </row>
        <row r="478">
          <cell r="A478">
            <v>60206</v>
          </cell>
          <cell r="B478" t="str">
            <v>人字拖-A阶-2</v>
          </cell>
        </row>
        <row r="478">
          <cell r="D478">
            <v>6</v>
          </cell>
        </row>
        <row r="479">
          <cell r="A479">
            <v>60207</v>
          </cell>
          <cell r="B479" t="str">
            <v>人字拖-S阶-0</v>
          </cell>
        </row>
        <row r="479">
          <cell r="D479">
            <v>6</v>
          </cell>
        </row>
        <row r="480">
          <cell r="A480">
            <v>60208</v>
          </cell>
          <cell r="B480" t="str">
            <v>人字拖-S阶-1</v>
          </cell>
        </row>
        <row r="480">
          <cell r="D480">
            <v>6</v>
          </cell>
        </row>
        <row r="481">
          <cell r="A481">
            <v>60209</v>
          </cell>
          <cell r="B481" t="str">
            <v>人字拖-S阶-2</v>
          </cell>
        </row>
        <row r="481">
          <cell r="D481">
            <v>6</v>
          </cell>
        </row>
        <row r="482">
          <cell r="A482">
            <v>60210</v>
          </cell>
          <cell r="B482" t="str">
            <v>人字拖-S阶-3</v>
          </cell>
        </row>
        <row r="482">
          <cell r="D482">
            <v>6</v>
          </cell>
        </row>
        <row r="483">
          <cell r="A483">
            <v>60211</v>
          </cell>
          <cell r="B483" t="str">
            <v>人字拖-SS阶-0</v>
          </cell>
        </row>
        <row r="483">
          <cell r="D483">
            <v>6</v>
          </cell>
        </row>
        <row r="484">
          <cell r="A484">
            <v>60212</v>
          </cell>
          <cell r="B484" t="str">
            <v>人字拖-SS阶-1</v>
          </cell>
        </row>
        <row r="484">
          <cell r="D484">
            <v>6</v>
          </cell>
        </row>
        <row r="485">
          <cell r="A485">
            <v>60213</v>
          </cell>
          <cell r="B485" t="str">
            <v>人字拖-SS阶-2</v>
          </cell>
        </row>
        <row r="485">
          <cell r="D485">
            <v>6</v>
          </cell>
        </row>
        <row r="486">
          <cell r="A486">
            <v>60214</v>
          </cell>
          <cell r="B486" t="str">
            <v>人字拖-SS阶-3</v>
          </cell>
        </row>
        <row r="486">
          <cell r="D486">
            <v>6</v>
          </cell>
        </row>
        <row r="487">
          <cell r="A487">
            <v>60215</v>
          </cell>
          <cell r="B487" t="str">
            <v>人字拖-SS阶-4</v>
          </cell>
        </row>
        <row r="487">
          <cell r="D487">
            <v>6</v>
          </cell>
        </row>
        <row r="488">
          <cell r="A488">
            <v>60301</v>
          </cell>
          <cell r="B488" t="str">
            <v>帆布鞋-D阶</v>
          </cell>
        </row>
        <row r="488">
          <cell r="D488">
            <v>6</v>
          </cell>
        </row>
        <row r="489">
          <cell r="A489">
            <v>60302</v>
          </cell>
          <cell r="B489" t="str">
            <v>帆布鞋-C阶</v>
          </cell>
        </row>
        <row r="489">
          <cell r="D489">
            <v>6</v>
          </cell>
        </row>
        <row r="490">
          <cell r="A490">
            <v>60303</v>
          </cell>
          <cell r="B490" t="str">
            <v>帆布鞋-B阶</v>
          </cell>
        </row>
        <row r="490">
          <cell r="D490">
            <v>6</v>
          </cell>
        </row>
        <row r="491">
          <cell r="A491">
            <v>60304</v>
          </cell>
          <cell r="B491" t="str">
            <v>帆布鞋-A阶-0</v>
          </cell>
        </row>
        <row r="491">
          <cell r="D491">
            <v>6</v>
          </cell>
        </row>
        <row r="492">
          <cell r="A492">
            <v>60305</v>
          </cell>
          <cell r="B492" t="str">
            <v>帆布鞋-A阶-1</v>
          </cell>
        </row>
        <row r="492">
          <cell r="D492">
            <v>6</v>
          </cell>
        </row>
        <row r="493">
          <cell r="A493">
            <v>60306</v>
          </cell>
          <cell r="B493" t="str">
            <v>帆布鞋-A阶-2</v>
          </cell>
        </row>
        <row r="493">
          <cell r="D493">
            <v>6</v>
          </cell>
        </row>
        <row r="494">
          <cell r="A494">
            <v>60307</v>
          </cell>
          <cell r="B494" t="str">
            <v>帆布鞋-S阶-0</v>
          </cell>
        </row>
        <row r="494">
          <cell r="D494">
            <v>6</v>
          </cell>
        </row>
        <row r="495">
          <cell r="A495">
            <v>60308</v>
          </cell>
          <cell r="B495" t="str">
            <v>帆布鞋-S阶-1</v>
          </cell>
        </row>
        <row r="495">
          <cell r="D495">
            <v>6</v>
          </cell>
        </row>
        <row r="496">
          <cell r="A496">
            <v>60309</v>
          </cell>
          <cell r="B496" t="str">
            <v>帆布鞋-S阶-2</v>
          </cell>
        </row>
        <row r="496">
          <cell r="D496">
            <v>6</v>
          </cell>
        </row>
        <row r="497">
          <cell r="A497">
            <v>60310</v>
          </cell>
          <cell r="B497" t="str">
            <v>帆布鞋-S阶-3</v>
          </cell>
        </row>
        <row r="497">
          <cell r="D497">
            <v>6</v>
          </cell>
        </row>
        <row r="498">
          <cell r="A498">
            <v>60311</v>
          </cell>
          <cell r="B498" t="str">
            <v>帆布鞋-SS阶-0</v>
          </cell>
        </row>
        <row r="498">
          <cell r="D498">
            <v>6</v>
          </cell>
        </row>
        <row r="499">
          <cell r="A499">
            <v>60312</v>
          </cell>
          <cell r="B499" t="str">
            <v>帆布鞋-SS阶-1</v>
          </cell>
        </row>
        <row r="499">
          <cell r="D499">
            <v>6</v>
          </cell>
        </row>
        <row r="500">
          <cell r="A500">
            <v>60313</v>
          </cell>
          <cell r="B500" t="str">
            <v>帆布鞋-SS阶-2</v>
          </cell>
        </row>
        <row r="500">
          <cell r="D500">
            <v>6</v>
          </cell>
        </row>
        <row r="501">
          <cell r="A501">
            <v>60314</v>
          </cell>
          <cell r="B501" t="str">
            <v>帆布鞋-SS阶-3</v>
          </cell>
        </row>
        <row r="501">
          <cell r="D501">
            <v>6</v>
          </cell>
        </row>
        <row r="502">
          <cell r="A502">
            <v>60315</v>
          </cell>
          <cell r="B502" t="str">
            <v>帆布鞋-SS阶-4</v>
          </cell>
        </row>
        <row r="502">
          <cell r="D502">
            <v>6</v>
          </cell>
        </row>
        <row r="503">
          <cell r="A503">
            <v>60401</v>
          </cell>
          <cell r="B503" t="str">
            <v>皮鞋-D阶</v>
          </cell>
        </row>
        <row r="503">
          <cell r="D503">
            <v>6</v>
          </cell>
        </row>
        <row r="504">
          <cell r="A504">
            <v>60402</v>
          </cell>
          <cell r="B504" t="str">
            <v>皮鞋-C阶</v>
          </cell>
        </row>
        <row r="504">
          <cell r="D504">
            <v>6</v>
          </cell>
        </row>
        <row r="505">
          <cell r="A505">
            <v>60403</v>
          </cell>
          <cell r="B505" t="str">
            <v>皮鞋-B阶</v>
          </cell>
        </row>
        <row r="505">
          <cell r="D505">
            <v>6</v>
          </cell>
        </row>
        <row r="506">
          <cell r="A506">
            <v>60404</v>
          </cell>
          <cell r="B506" t="str">
            <v>皮鞋-A阶-0</v>
          </cell>
        </row>
        <row r="506">
          <cell r="D506">
            <v>6</v>
          </cell>
        </row>
        <row r="507">
          <cell r="A507">
            <v>60405</v>
          </cell>
          <cell r="B507" t="str">
            <v>皮鞋-A阶-1</v>
          </cell>
        </row>
        <row r="507">
          <cell r="D507">
            <v>6</v>
          </cell>
        </row>
        <row r="508">
          <cell r="A508">
            <v>60406</v>
          </cell>
          <cell r="B508" t="str">
            <v>皮鞋-A阶-2</v>
          </cell>
        </row>
        <row r="508">
          <cell r="D508">
            <v>6</v>
          </cell>
        </row>
        <row r="509">
          <cell r="A509">
            <v>60407</v>
          </cell>
          <cell r="B509" t="str">
            <v>皮鞋-S阶-0</v>
          </cell>
        </row>
        <row r="509">
          <cell r="D509">
            <v>6</v>
          </cell>
        </row>
        <row r="510">
          <cell r="A510">
            <v>60408</v>
          </cell>
          <cell r="B510" t="str">
            <v>皮鞋-S阶-1</v>
          </cell>
        </row>
        <row r="510">
          <cell r="D510">
            <v>6</v>
          </cell>
        </row>
        <row r="511">
          <cell r="A511">
            <v>60409</v>
          </cell>
          <cell r="B511" t="str">
            <v>皮鞋-S阶-2</v>
          </cell>
        </row>
        <row r="511">
          <cell r="D511">
            <v>6</v>
          </cell>
        </row>
        <row r="512">
          <cell r="A512">
            <v>60410</v>
          </cell>
          <cell r="B512" t="str">
            <v>皮鞋-S阶-3</v>
          </cell>
        </row>
        <row r="512">
          <cell r="D512">
            <v>6</v>
          </cell>
        </row>
        <row r="513">
          <cell r="A513">
            <v>60411</v>
          </cell>
          <cell r="B513" t="str">
            <v>皮鞋-SS阶-0</v>
          </cell>
        </row>
        <row r="513">
          <cell r="D513">
            <v>6</v>
          </cell>
        </row>
        <row r="514">
          <cell r="A514">
            <v>60412</v>
          </cell>
          <cell r="B514" t="str">
            <v>皮鞋-SS阶-1</v>
          </cell>
        </row>
        <row r="514">
          <cell r="D514">
            <v>6</v>
          </cell>
        </row>
        <row r="515">
          <cell r="A515">
            <v>60413</v>
          </cell>
          <cell r="B515" t="str">
            <v>皮鞋-SS阶-2</v>
          </cell>
        </row>
        <row r="515">
          <cell r="D515">
            <v>6</v>
          </cell>
        </row>
        <row r="516">
          <cell r="A516">
            <v>60414</v>
          </cell>
          <cell r="B516" t="str">
            <v>皮鞋-SS阶-3</v>
          </cell>
        </row>
        <row r="516">
          <cell r="D516">
            <v>6</v>
          </cell>
        </row>
        <row r="517">
          <cell r="A517">
            <v>60415</v>
          </cell>
          <cell r="B517" t="str">
            <v>皮鞋-SS阶-4</v>
          </cell>
        </row>
        <row r="517">
          <cell r="D517">
            <v>6</v>
          </cell>
        </row>
        <row r="518">
          <cell r="A518">
            <v>60501</v>
          </cell>
          <cell r="B518" t="str">
            <v>防滑鞋-D阶</v>
          </cell>
        </row>
        <row r="518">
          <cell r="D518">
            <v>6</v>
          </cell>
        </row>
        <row r="519">
          <cell r="A519">
            <v>60502</v>
          </cell>
          <cell r="B519" t="str">
            <v>防滑鞋-C阶</v>
          </cell>
        </row>
        <row r="519">
          <cell r="D519">
            <v>6</v>
          </cell>
        </row>
        <row r="520">
          <cell r="A520">
            <v>60503</v>
          </cell>
          <cell r="B520" t="str">
            <v>防滑鞋-B阶</v>
          </cell>
        </row>
        <row r="520">
          <cell r="D520">
            <v>6</v>
          </cell>
        </row>
        <row r="521">
          <cell r="A521">
            <v>60504</v>
          </cell>
          <cell r="B521" t="str">
            <v>防滑鞋-A阶-0</v>
          </cell>
        </row>
        <row r="521">
          <cell r="D521">
            <v>6</v>
          </cell>
        </row>
        <row r="522">
          <cell r="A522">
            <v>60505</v>
          </cell>
          <cell r="B522" t="str">
            <v>防滑鞋-A阶-1</v>
          </cell>
        </row>
        <row r="522">
          <cell r="D522">
            <v>6</v>
          </cell>
        </row>
        <row r="523">
          <cell r="A523">
            <v>60506</v>
          </cell>
          <cell r="B523" t="str">
            <v>防滑鞋-A阶-2</v>
          </cell>
        </row>
        <row r="523">
          <cell r="D523">
            <v>6</v>
          </cell>
        </row>
        <row r="524">
          <cell r="A524">
            <v>60507</v>
          </cell>
          <cell r="B524" t="str">
            <v>防滑鞋-S阶-0</v>
          </cell>
        </row>
        <row r="524">
          <cell r="D524">
            <v>6</v>
          </cell>
        </row>
        <row r="525">
          <cell r="A525">
            <v>60508</v>
          </cell>
          <cell r="B525" t="str">
            <v>防滑鞋-S阶-1</v>
          </cell>
        </row>
        <row r="525">
          <cell r="D525">
            <v>6</v>
          </cell>
        </row>
        <row r="526">
          <cell r="A526">
            <v>60509</v>
          </cell>
          <cell r="B526" t="str">
            <v>防滑鞋-S阶-2</v>
          </cell>
        </row>
        <row r="526">
          <cell r="D526">
            <v>6</v>
          </cell>
        </row>
        <row r="527">
          <cell r="A527">
            <v>60510</v>
          </cell>
          <cell r="B527" t="str">
            <v>防滑鞋-S阶-3</v>
          </cell>
        </row>
        <row r="527">
          <cell r="D527">
            <v>6</v>
          </cell>
        </row>
        <row r="528">
          <cell r="A528">
            <v>60511</v>
          </cell>
          <cell r="B528" t="str">
            <v>防滑鞋-SS阶-0</v>
          </cell>
        </row>
        <row r="528">
          <cell r="D528">
            <v>6</v>
          </cell>
        </row>
        <row r="529">
          <cell r="A529">
            <v>60512</v>
          </cell>
          <cell r="B529" t="str">
            <v>防滑鞋-SS阶-1</v>
          </cell>
        </row>
        <row r="529">
          <cell r="D529">
            <v>6</v>
          </cell>
        </row>
        <row r="530">
          <cell r="A530">
            <v>60513</v>
          </cell>
          <cell r="B530" t="str">
            <v>防滑鞋-SS阶-2</v>
          </cell>
        </row>
        <row r="530">
          <cell r="D530">
            <v>6</v>
          </cell>
        </row>
        <row r="531">
          <cell r="A531">
            <v>60514</v>
          </cell>
          <cell r="B531" t="str">
            <v>防滑鞋-SS阶-3</v>
          </cell>
        </row>
        <row r="531">
          <cell r="D531">
            <v>6</v>
          </cell>
        </row>
        <row r="532">
          <cell r="A532">
            <v>60515</v>
          </cell>
          <cell r="B532" t="str">
            <v>防滑鞋-SS阶-4</v>
          </cell>
        </row>
        <row r="532">
          <cell r="D532">
            <v>6</v>
          </cell>
        </row>
        <row r="533">
          <cell r="A533">
            <v>65104</v>
          </cell>
          <cell r="B533" t="str">
            <v>夺命长靴-A阶-0</v>
          </cell>
        </row>
        <row r="533">
          <cell r="D533">
            <v>6</v>
          </cell>
        </row>
        <row r="534">
          <cell r="A534">
            <v>65105</v>
          </cell>
          <cell r="B534" t="str">
            <v>夺命长靴-A阶-1</v>
          </cell>
        </row>
        <row r="534">
          <cell r="D534">
            <v>6</v>
          </cell>
        </row>
        <row r="535">
          <cell r="A535">
            <v>65106</v>
          </cell>
          <cell r="B535" t="str">
            <v>夺命长靴-A阶-2</v>
          </cell>
        </row>
        <row r="535">
          <cell r="D535">
            <v>6</v>
          </cell>
        </row>
        <row r="536">
          <cell r="A536">
            <v>65107</v>
          </cell>
          <cell r="B536" t="str">
            <v>夺命长靴-S阶-0</v>
          </cell>
        </row>
        <row r="536">
          <cell r="D536">
            <v>6</v>
          </cell>
        </row>
        <row r="537">
          <cell r="A537">
            <v>65108</v>
          </cell>
          <cell r="B537" t="str">
            <v>夺命长靴-S阶-1</v>
          </cell>
        </row>
        <row r="537">
          <cell r="D537">
            <v>6</v>
          </cell>
        </row>
        <row r="538">
          <cell r="A538">
            <v>65109</v>
          </cell>
          <cell r="B538" t="str">
            <v>夺命长靴-S阶-2</v>
          </cell>
        </row>
        <row r="538">
          <cell r="D538">
            <v>6</v>
          </cell>
        </row>
        <row r="539">
          <cell r="A539">
            <v>65110</v>
          </cell>
          <cell r="B539" t="str">
            <v>夺命长靴-S阶-3</v>
          </cell>
        </row>
        <row r="539">
          <cell r="D539">
            <v>6</v>
          </cell>
        </row>
        <row r="540">
          <cell r="A540">
            <v>65111</v>
          </cell>
          <cell r="B540" t="str">
            <v>夺命长靴-SS阶-0</v>
          </cell>
        </row>
        <row r="540">
          <cell r="D540">
            <v>6</v>
          </cell>
        </row>
        <row r="541">
          <cell r="A541">
            <v>65112</v>
          </cell>
          <cell r="B541" t="str">
            <v>夺命长靴-SS阶-1</v>
          </cell>
        </row>
        <row r="541">
          <cell r="D541">
            <v>6</v>
          </cell>
        </row>
        <row r="542">
          <cell r="A542">
            <v>65113</v>
          </cell>
          <cell r="B542" t="str">
            <v>夺命长靴-SS阶-2</v>
          </cell>
        </row>
        <row r="542">
          <cell r="D542">
            <v>6</v>
          </cell>
        </row>
        <row r="543">
          <cell r="A543">
            <v>65114</v>
          </cell>
          <cell r="B543" t="str">
            <v>夺命长靴-SS阶-3</v>
          </cell>
        </row>
        <row r="543">
          <cell r="D543">
            <v>6</v>
          </cell>
        </row>
        <row r="544">
          <cell r="A544">
            <v>65115</v>
          </cell>
          <cell r="B544" t="str">
            <v>夺命长靴-SS阶-4</v>
          </cell>
        </row>
        <row r="544">
          <cell r="D544">
            <v>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P1598"/>
  <sheetViews>
    <sheetView tabSelected="1" zoomScale="160" zoomScaleNormal="160" topLeftCell="A1529" workbookViewId="0">
      <selection activeCell="A1551" sqref="A1551"/>
    </sheetView>
  </sheetViews>
  <sheetFormatPr defaultColWidth="9" defaultRowHeight="11.25"/>
  <cols>
    <col min="1" max="1" width="9" style="2"/>
    <col min="2" max="2" width="15.65" style="2" customWidth="1"/>
    <col min="3" max="3" width="10.4333333333333" style="2" customWidth="1"/>
    <col min="4" max="4" width="9" style="2"/>
    <col min="5" max="5" width="14.25" style="2" customWidth="1"/>
    <col min="6" max="6" width="20.4333333333333" style="3" customWidth="1"/>
    <col min="7" max="8" width="14.25" style="2" customWidth="1"/>
    <col min="9" max="9" width="18.0333333333333" style="2" customWidth="1"/>
    <col min="10" max="10" width="14.25" style="2" customWidth="1"/>
    <col min="11" max="13" width="9" style="2"/>
    <col min="14" max="16" width="9.625" style="4"/>
    <col min="17" max="16384" width="9" style="5"/>
  </cols>
  <sheetData>
    <row r="1" s="1" customFormat="1" ht="14.25" spans="1:16">
      <c r="A1" s="6" t="s">
        <v>0</v>
      </c>
      <c r="B1" s="6"/>
      <c r="C1" s="6" t="s">
        <v>1</v>
      </c>
      <c r="D1" s="6" t="s">
        <v>2</v>
      </c>
      <c r="E1" s="6" t="s">
        <v>3</v>
      </c>
      <c r="F1" s="7"/>
      <c r="G1" s="6" t="s">
        <v>4</v>
      </c>
      <c r="H1" s="6" t="s">
        <v>5</v>
      </c>
      <c r="I1" s="6"/>
      <c r="J1" s="6" t="s">
        <v>6</v>
      </c>
      <c r="K1" s="13"/>
      <c r="L1" s="13"/>
      <c r="M1" s="13"/>
      <c r="N1" s="13"/>
      <c r="O1" s="13"/>
      <c r="P1" s="13"/>
    </row>
    <row r="2" s="1" customFormat="1" ht="14.25" spans="1:16">
      <c r="A2" s="6" t="s">
        <v>7</v>
      </c>
      <c r="B2" s="6"/>
      <c r="C2" s="6" t="s">
        <v>7</v>
      </c>
      <c r="D2" s="6" t="s">
        <v>7</v>
      </c>
      <c r="E2" s="6" t="s">
        <v>7</v>
      </c>
      <c r="F2" s="7"/>
      <c r="G2" s="6" t="s">
        <v>7</v>
      </c>
      <c r="H2" s="6" t="s">
        <v>7</v>
      </c>
      <c r="I2" s="6"/>
      <c r="J2" s="6" t="s">
        <v>8</v>
      </c>
      <c r="K2" s="13"/>
      <c r="L2" s="13"/>
      <c r="M2" s="13"/>
      <c r="N2" s="13"/>
      <c r="O2" s="13"/>
      <c r="P2" s="13"/>
    </row>
    <row r="3" s="1" customFormat="1" ht="14.25" spans="1:16">
      <c r="A3" s="6" t="s">
        <v>9</v>
      </c>
      <c r="B3" s="6"/>
      <c r="C3" s="6" t="s">
        <v>10</v>
      </c>
      <c r="D3" s="6" t="s">
        <v>9</v>
      </c>
      <c r="E3" s="6" t="s">
        <v>9</v>
      </c>
      <c r="F3" s="7"/>
      <c r="G3" s="6" t="s">
        <v>10</v>
      </c>
      <c r="H3" s="6" t="s">
        <v>10</v>
      </c>
      <c r="I3" s="6"/>
      <c r="J3" s="6" t="s">
        <v>9</v>
      </c>
      <c r="K3" s="13"/>
      <c r="L3" s="13"/>
      <c r="M3" s="13"/>
      <c r="N3" s="13"/>
      <c r="O3" s="13"/>
      <c r="P3" s="13"/>
    </row>
    <row r="4" s="1" customFormat="1" ht="14.25" spans="1:16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9" t="s">
        <v>16</v>
      </c>
      <c r="G4" s="8" t="s">
        <v>17</v>
      </c>
      <c r="H4" s="8" t="s">
        <v>18</v>
      </c>
      <c r="I4" s="8" t="s">
        <v>19</v>
      </c>
      <c r="J4" s="8" t="s">
        <v>20</v>
      </c>
      <c r="K4" s="14" t="s">
        <v>21</v>
      </c>
      <c r="L4" s="14" t="s">
        <v>22</v>
      </c>
      <c r="M4" s="14" t="s">
        <v>23</v>
      </c>
      <c r="N4" s="14" t="s">
        <v>24</v>
      </c>
      <c r="O4" s="14" t="s">
        <v>25</v>
      </c>
      <c r="P4" s="14" t="s">
        <v>26</v>
      </c>
    </row>
    <row r="5" spans="1:16">
      <c r="A5" s="10">
        <v>1000</v>
      </c>
      <c r="B5" s="10" t="s">
        <v>27</v>
      </c>
      <c r="C5" s="11">
        <v>0</v>
      </c>
      <c r="D5" s="11">
        <v>7100101</v>
      </c>
      <c r="E5" s="11">
        <v>100</v>
      </c>
      <c r="F5" s="12" t="s">
        <v>28</v>
      </c>
      <c r="G5" s="11">
        <v>0</v>
      </c>
      <c r="H5" s="11">
        <v>1200</v>
      </c>
      <c r="I5" s="11" t="str" cm="1">
        <f t="array" ref="I5">_xlfn.IFS(K5=2,CONCATENATE("比特币-",M5),K5=3,CONCATENATE("钞票-",M5),K5=4,CONCATENATE("玩家经验-",M5),K5=5,CONCATENATE(_xlfn.XLOOKUP(L5,'[1]item|道具'!$A:$A,'[1]item|道具'!$B:$B),"-",M5),K5=11,CONCATENATE(INDEX('[4]equip_data|装备数据'!$B:$B,MATCH(1,('[4]equip_data|装备数据'!$A:$A=ROUNDDOWN(L5/100,0))*('[4]equip_data|装备数据'!$D:$D=MOD(L5,100)),0)),"-",M5,"件"))</f>
        <v>武器零件-6</v>
      </c>
      <c r="J5" s="11" t="str">
        <f>CONCATENATE(K5,";",L5,";",M5)</f>
        <v>5;1020001;6</v>
      </c>
      <c r="K5" s="11">
        <v>5</v>
      </c>
      <c r="L5" s="11">
        <v>1020001</v>
      </c>
      <c r="M5" s="11">
        <v>6</v>
      </c>
      <c r="N5" s="4">
        <f>_xlfn.IFS(C5=0,E5/SUMIFS(E:E,A:A,A5,C:C,0),C5=1,E5/1000000,C5=2,1)</f>
        <v>0.0526315789473684</v>
      </c>
      <c r="O5" s="4">
        <f>IF(C5=2,1,H5/SUMIF(D:D,D5,H:H))</f>
        <v>0.0677966101694915</v>
      </c>
      <c r="P5" s="4">
        <f>N5*O5</f>
        <v>0.00356824264049955</v>
      </c>
    </row>
    <row r="6" spans="1:16">
      <c r="A6" s="10">
        <v>1000</v>
      </c>
      <c r="B6" s="10" t="s">
        <v>27</v>
      </c>
      <c r="C6" s="11">
        <v>0</v>
      </c>
      <c r="D6" s="11">
        <v>7100101</v>
      </c>
      <c r="E6" s="11">
        <v>100</v>
      </c>
      <c r="F6" s="12" t="s">
        <v>28</v>
      </c>
      <c r="G6" s="11">
        <v>0</v>
      </c>
      <c r="H6" s="11">
        <v>1000</v>
      </c>
      <c r="I6" s="11" t="str" cm="1">
        <f t="array" ref="I6">_xlfn.IFS(K6=2,CONCATENATE("比特币-",M6),K6=3,CONCATENATE("钞票-",M6),K6=4,CONCATENATE("玩家经验-",M6),K6=5,CONCATENATE(_xlfn.XLOOKUP(L6,'[1]item|道具'!$A:$A,'[1]item|道具'!$B:$B),"-",M6),K6=11,CONCATENATE(INDEX('[4]equip_data|装备数据'!$B:$B,MATCH(1,('[4]equip_data|装备数据'!$A:$A=ROUNDDOWN(L6/100,0))*('[4]equip_data|装备数据'!$D:$D=MOD(L6,100)),0)),"-",M6,"件"))</f>
        <v>武器零件-7</v>
      </c>
      <c r="J6" s="11" t="str">
        <f t="shared" ref="J6:J57" si="0">CONCATENATE(K6,";",L6,";",M6)</f>
        <v>5;1020001;7</v>
      </c>
      <c r="K6" s="11">
        <v>5</v>
      </c>
      <c r="L6" s="11">
        <v>1020001</v>
      </c>
      <c r="M6" s="11">
        <v>7</v>
      </c>
      <c r="N6" s="4">
        <f t="shared" ref="N6:N29" si="1">_xlfn.IFS(C6=0,E6/SUMIFS(E:E,A:A,A6,C:C,0),C6=1,E6/1000000,C6=2,1)</f>
        <v>0.0526315789473684</v>
      </c>
      <c r="O6" s="4">
        <f t="shared" ref="O6:O29" si="2">IF(C6=2,1,H6/SUMIF(D:D,D6,H:H))</f>
        <v>0.0564971751412429</v>
      </c>
      <c r="P6" s="4">
        <f t="shared" ref="P6:P29" si="3">N6*O6</f>
        <v>0.00297353553374963</v>
      </c>
    </row>
    <row r="7" spans="1:16">
      <c r="A7" s="10">
        <v>1000</v>
      </c>
      <c r="B7" s="10" t="s">
        <v>27</v>
      </c>
      <c r="C7" s="11">
        <v>0</v>
      </c>
      <c r="D7" s="11">
        <v>7100101</v>
      </c>
      <c r="E7" s="11">
        <v>100</v>
      </c>
      <c r="F7" s="12" t="s">
        <v>28</v>
      </c>
      <c r="G7" s="11">
        <v>0</v>
      </c>
      <c r="H7" s="11">
        <v>750</v>
      </c>
      <c r="I7" s="11" t="str" cm="1">
        <f t="array" ref="I7">_xlfn.IFS(K7=2,CONCATENATE("比特币-",M7),K7=3,CONCATENATE("钞票-",M7),K7=4,CONCATENATE("玩家经验-",M7),K7=5,CONCATENATE(_xlfn.XLOOKUP(L7,'[1]item|道具'!$A:$A,'[1]item|道具'!$B:$B),"-",M7),K7=11,CONCATENATE(INDEX('[4]equip_data|装备数据'!$B:$B,MATCH(1,('[4]equip_data|装备数据'!$A:$A=ROUNDDOWN(L7/100,0))*('[4]equip_data|装备数据'!$D:$D=MOD(L7,100)),0)),"-",M7,"件"))</f>
        <v>武器零件-8</v>
      </c>
      <c r="J7" s="11" t="str">
        <f t="shared" si="0"/>
        <v>5;1020001;8</v>
      </c>
      <c r="K7" s="11">
        <v>5</v>
      </c>
      <c r="L7" s="11">
        <v>1020001</v>
      </c>
      <c r="M7" s="11">
        <v>8</v>
      </c>
      <c r="N7" s="4">
        <f t="shared" si="1"/>
        <v>0.0526315789473684</v>
      </c>
      <c r="O7" s="4">
        <f t="shared" si="2"/>
        <v>0.0423728813559322</v>
      </c>
      <c r="P7" s="4">
        <f t="shared" si="3"/>
        <v>0.00223015165031222</v>
      </c>
    </row>
    <row r="8" spans="1:16">
      <c r="A8" s="10">
        <v>1000</v>
      </c>
      <c r="B8" s="10" t="s">
        <v>27</v>
      </c>
      <c r="C8" s="11">
        <v>0</v>
      </c>
      <c r="D8" s="11">
        <v>7100101</v>
      </c>
      <c r="E8" s="11">
        <v>100</v>
      </c>
      <c r="F8" s="12" t="s">
        <v>28</v>
      </c>
      <c r="G8" s="11">
        <v>0</v>
      </c>
      <c r="H8" s="11">
        <v>1200</v>
      </c>
      <c r="I8" s="11" t="str" cm="1">
        <f t="array" ref="I8">_xlfn.IFS(K8=2,CONCATENATE("比特币-",M8),K8=3,CONCATENATE("钞票-",M8),K8=4,CONCATENATE("玩家经验-",M8),K8=5,CONCATENATE(_xlfn.XLOOKUP(L8,'[1]item|道具'!$A:$A,'[1]item|道具'!$B:$B),"-",M8),K8=11,CONCATENATE(INDEX('[4]equip_data|装备数据'!$B:$B,MATCH(1,('[4]equip_data|装备数据'!$A:$A=ROUNDDOWN(L8/100,0))*('[4]equip_data|装备数据'!$D:$D=MOD(L8,100)),0)),"-",M8,"件"))</f>
        <v>衣服零件-6</v>
      </c>
      <c r="J8" s="11" t="str">
        <f t="shared" si="0"/>
        <v>5;1020002;6</v>
      </c>
      <c r="K8" s="11">
        <v>5</v>
      </c>
      <c r="L8" s="11">
        <v>1020002</v>
      </c>
      <c r="M8" s="11">
        <v>6</v>
      </c>
      <c r="N8" s="4">
        <f t="shared" si="1"/>
        <v>0.0526315789473684</v>
      </c>
      <c r="O8" s="4">
        <f t="shared" si="2"/>
        <v>0.0677966101694915</v>
      </c>
      <c r="P8" s="4">
        <f t="shared" si="3"/>
        <v>0.00356824264049955</v>
      </c>
    </row>
    <row r="9" spans="1:16">
      <c r="A9" s="10">
        <v>1000</v>
      </c>
      <c r="B9" s="10" t="s">
        <v>27</v>
      </c>
      <c r="C9" s="11">
        <v>0</v>
      </c>
      <c r="D9" s="11">
        <v>7100101</v>
      </c>
      <c r="E9" s="11">
        <v>100</v>
      </c>
      <c r="F9" s="12" t="s">
        <v>28</v>
      </c>
      <c r="G9" s="11">
        <v>0</v>
      </c>
      <c r="H9" s="11">
        <v>1000</v>
      </c>
      <c r="I9" s="11" t="str" cm="1">
        <f t="array" ref="I9">_xlfn.IFS(K9=2,CONCATENATE("比特币-",M9),K9=3,CONCATENATE("钞票-",M9),K9=4,CONCATENATE("玩家经验-",M9),K9=5,CONCATENATE(_xlfn.XLOOKUP(L9,'[1]item|道具'!$A:$A,'[1]item|道具'!$B:$B),"-",M9),K9=11,CONCATENATE(INDEX('[4]equip_data|装备数据'!$B:$B,MATCH(1,('[4]equip_data|装备数据'!$A:$A=ROUNDDOWN(L9/100,0))*('[4]equip_data|装备数据'!$D:$D=MOD(L9,100)),0)),"-",M9,"件"))</f>
        <v>衣服零件-7</v>
      </c>
      <c r="J9" s="11" t="str">
        <f t="shared" si="0"/>
        <v>5;1020002;7</v>
      </c>
      <c r="K9" s="11">
        <v>5</v>
      </c>
      <c r="L9" s="11">
        <v>1020002</v>
      </c>
      <c r="M9" s="11">
        <v>7</v>
      </c>
      <c r="N9" s="4">
        <f t="shared" si="1"/>
        <v>0.0526315789473684</v>
      </c>
      <c r="O9" s="4">
        <f t="shared" si="2"/>
        <v>0.0564971751412429</v>
      </c>
      <c r="P9" s="4">
        <f t="shared" si="3"/>
        <v>0.00297353553374963</v>
      </c>
    </row>
    <row r="10" spans="1:16">
      <c r="A10" s="10">
        <v>1000</v>
      </c>
      <c r="B10" s="10" t="s">
        <v>27</v>
      </c>
      <c r="C10" s="11">
        <v>0</v>
      </c>
      <c r="D10" s="11">
        <v>7100101</v>
      </c>
      <c r="E10" s="11">
        <v>100</v>
      </c>
      <c r="F10" s="12" t="s">
        <v>28</v>
      </c>
      <c r="G10" s="11">
        <v>0</v>
      </c>
      <c r="H10" s="11">
        <v>750</v>
      </c>
      <c r="I10" s="11" t="str" cm="1">
        <f t="array" ref="I10">_xlfn.IFS(K10=2,CONCATENATE("比特币-",M10),K10=3,CONCATENATE("钞票-",M10),K10=4,CONCATENATE("玩家经验-",M10),K10=5,CONCATENATE(_xlfn.XLOOKUP(L10,'[1]item|道具'!$A:$A,'[1]item|道具'!$B:$B),"-",M10),K10=11,CONCATENATE(INDEX('[4]equip_data|装备数据'!$B:$B,MATCH(1,('[4]equip_data|装备数据'!$A:$A=ROUNDDOWN(L10/100,0))*('[4]equip_data|装备数据'!$D:$D=MOD(L10,100)),0)),"-",M10,"件"))</f>
        <v>衣服零件-8</v>
      </c>
      <c r="J10" s="11" t="str">
        <f t="shared" si="0"/>
        <v>5;1020002;8</v>
      </c>
      <c r="K10" s="11">
        <v>5</v>
      </c>
      <c r="L10" s="11">
        <v>1020002</v>
      </c>
      <c r="M10" s="11">
        <v>8</v>
      </c>
      <c r="N10" s="4">
        <f t="shared" si="1"/>
        <v>0.0526315789473684</v>
      </c>
      <c r="O10" s="4">
        <f t="shared" si="2"/>
        <v>0.0423728813559322</v>
      </c>
      <c r="P10" s="4">
        <f t="shared" si="3"/>
        <v>0.00223015165031222</v>
      </c>
    </row>
    <row r="11" spans="1:16">
      <c r="A11" s="10">
        <v>1000</v>
      </c>
      <c r="B11" s="10" t="s">
        <v>27</v>
      </c>
      <c r="C11" s="11">
        <v>0</v>
      </c>
      <c r="D11" s="11">
        <v>7100101</v>
      </c>
      <c r="E11" s="11">
        <v>100</v>
      </c>
      <c r="F11" s="12" t="s">
        <v>28</v>
      </c>
      <c r="G11" s="11">
        <v>0</v>
      </c>
      <c r="H11" s="11">
        <v>1200</v>
      </c>
      <c r="I11" s="11" t="str" cm="1">
        <f t="array" ref="I11">_xlfn.IFS(K11=2,CONCATENATE("比特币-",M11),K11=3,CONCATENATE("钞票-",M11),K11=4,CONCATENATE("玩家经验-",M11),K11=5,CONCATENATE(_xlfn.XLOOKUP(L11,'[1]item|道具'!$A:$A,'[1]item|道具'!$B:$B),"-",M11),K11=11,CONCATENATE(INDEX('[4]equip_data|装备数据'!$B:$B,MATCH(1,('[4]equip_data|装备数据'!$A:$A=ROUNDDOWN(L11/100,0))*('[4]equip_data|装备数据'!$D:$D=MOD(L11,100)),0)),"-",M11,"件"))</f>
        <v>手套零件-6</v>
      </c>
      <c r="J11" s="11" t="str">
        <f t="shared" si="0"/>
        <v>5;1020003;6</v>
      </c>
      <c r="K11" s="11">
        <v>5</v>
      </c>
      <c r="L11" s="11">
        <v>1020003</v>
      </c>
      <c r="M11" s="11">
        <v>6</v>
      </c>
      <c r="N11" s="4">
        <f t="shared" si="1"/>
        <v>0.0526315789473684</v>
      </c>
      <c r="O11" s="4">
        <f t="shared" si="2"/>
        <v>0.0677966101694915</v>
      </c>
      <c r="P11" s="4">
        <f t="shared" si="3"/>
        <v>0.00356824264049955</v>
      </c>
    </row>
    <row r="12" spans="1:16">
      <c r="A12" s="10">
        <v>1000</v>
      </c>
      <c r="B12" s="10" t="s">
        <v>27</v>
      </c>
      <c r="C12" s="11">
        <v>0</v>
      </c>
      <c r="D12" s="11">
        <v>7100101</v>
      </c>
      <c r="E12" s="11">
        <v>100</v>
      </c>
      <c r="F12" s="12" t="s">
        <v>28</v>
      </c>
      <c r="G12" s="11">
        <v>0</v>
      </c>
      <c r="H12" s="11">
        <v>1000</v>
      </c>
      <c r="I12" s="11" t="str" cm="1">
        <f t="array" ref="I12">_xlfn.IFS(K12=2,CONCATENATE("比特币-",M12),K12=3,CONCATENATE("钞票-",M12),K12=4,CONCATENATE("玩家经验-",M12),K12=5,CONCATENATE(_xlfn.XLOOKUP(L12,'[1]item|道具'!$A:$A,'[1]item|道具'!$B:$B),"-",M12),K12=11,CONCATENATE(INDEX('[4]equip_data|装备数据'!$B:$B,MATCH(1,('[4]equip_data|装备数据'!$A:$A=ROUNDDOWN(L12/100,0))*('[4]equip_data|装备数据'!$D:$D=MOD(L12,100)),0)),"-",M12,"件"))</f>
        <v>手套零件-7</v>
      </c>
      <c r="J12" s="11" t="str">
        <f t="shared" si="0"/>
        <v>5;1020003;7</v>
      </c>
      <c r="K12" s="11">
        <v>5</v>
      </c>
      <c r="L12" s="11">
        <v>1020003</v>
      </c>
      <c r="M12" s="11">
        <v>7</v>
      </c>
      <c r="N12" s="4">
        <f t="shared" si="1"/>
        <v>0.0526315789473684</v>
      </c>
      <c r="O12" s="4">
        <f t="shared" si="2"/>
        <v>0.0564971751412429</v>
      </c>
      <c r="P12" s="4">
        <f t="shared" si="3"/>
        <v>0.00297353553374963</v>
      </c>
    </row>
    <row r="13" spans="1:16">
      <c r="A13" s="10">
        <v>1000</v>
      </c>
      <c r="B13" s="10" t="s">
        <v>27</v>
      </c>
      <c r="C13" s="11">
        <v>0</v>
      </c>
      <c r="D13" s="11">
        <v>7100101</v>
      </c>
      <c r="E13" s="11">
        <v>100</v>
      </c>
      <c r="F13" s="12" t="s">
        <v>28</v>
      </c>
      <c r="G13" s="11">
        <v>0</v>
      </c>
      <c r="H13" s="11">
        <v>750</v>
      </c>
      <c r="I13" s="11" t="str" cm="1">
        <f t="array" ref="I13">_xlfn.IFS(K13=2,CONCATENATE("比特币-",M13),K13=3,CONCATENATE("钞票-",M13),K13=4,CONCATENATE("玩家经验-",M13),K13=5,CONCATENATE(_xlfn.XLOOKUP(L13,'[1]item|道具'!$A:$A,'[1]item|道具'!$B:$B),"-",M13),K13=11,CONCATENATE(INDEX('[4]equip_data|装备数据'!$B:$B,MATCH(1,('[4]equip_data|装备数据'!$A:$A=ROUNDDOWN(L13/100,0))*('[4]equip_data|装备数据'!$D:$D=MOD(L13,100)),0)),"-",M13,"件"))</f>
        <v>手套零件-8</v>
      </c>
      <c r="J13" s="11" t="str">
        <f t="shared" si="0"/>
        <v>5;1020003;8</v>
      </c>
      <c r="K13" s="11">
        <v>5</v>
      </c>
      <c r="L13" s="11">
        <v>1020003</v>
      </c>
      <c r="M13" s="11">
        <v>8</v>
      </c>
      <c r="N13" s="4">
        <f t="shared" si="1"/>
        <v>0.0526315789473684</v>
      </c>
      <c r="O13" s="4">
        <f t="shared" si="2"/>
        <v>0.0423728813559322</v>
      </c>
      <c r="P13" s="4">
        <f t="shared" si="3"/>
        <v>0.00223015165031222</v>
      </c>
    </row>
    <row r="14" spans="1:16">
      <c r="A14" s="10">
        <v>1000</v>
      </c>
      <c r="B14" s="10" t="s">
        <v>27</v>
      </c>
      <c r="C14" s="11">
        <v>0</v>
      </c>
      <c r="D14" s="11">
        <v>7100101</v>
      </c>
      <c r="E14" s="11">
        <v>100</v>
      </c>
      <c r="F14" s="12" t="s">
        <v>28</v>
      </c>
      <c r="G14" s="11">
        <v>0</v>
      </c>
      <c r="H14" s="11">
        <v>1200</v>
      </c>
      <c r="I14" s="11" t="str" cm="1">
        <f t="array" ref="I14">_xlfn.IFS(K14=2,CONCATENATE("比特币-",M14),K14=3,CONCATENATE("钞票-",M14),K14=4,CONCATENATE("玩家经验-",M14),K14=5,CONCATENATE(_xlfn.XLOOKUP(L14,'[1]item|道具'!$A:$A,'[1]item|道具'!$B:$B),"-",M14),K14=11,CONCATENATE(INDEX('[4]equip_data|装备数据'!$B:$B,MATCH(1,('[4]equip_data|装备数据'!$A:$A=ROUNDDOWN(L14/100,0))*('[4]equip_data|装备数据'!$D:$D=MOD(L14,100)),0)),"-",M14,"件"))</f>
        <v>裤子零件-6</v>
      </c>
      <c r="J14" s="11" t="str">
        <f t="shared" si="0"/>
        <v>5;1020004;6</v>
      </c>
      <c r="K14" s="11">
        <v>5</v>
      </c>
      <c r="L14" s="11">
        <v>1020004</v>
      </c>
      <c r="M14" s="11">
        <v>6</v>
      </c>
      <c r="N14" s="4">
        <f t="shared" si="1"/>
        <v>0.0526315789473684</v>
      </c>
      <c r="O14" s="4">
        <f t="shared" si="2"/>
        <v>0.0677966101694915</v>
      </c>
      <c r="P14" s="4">
        <f t="shared" si="3"/>
        <v>0.00356824264049955</v>
      </c>
    </row>
    <row r="15" spans="1:16">
      <c r="A15" s="10">
        <v>1000</v>
      </c>
      <c r="B15" s="10" t="s">
        <v>27</v>
      </c>
      <c r="C15" s="11">
        <v>0</v>
      </c>
      <c r="D15" s="11">
        <v>7100101</v>
      </c>
      <c r="E15" s="11">
        <v>100</v>
      </c>
      <c r="F15" s="12" t="s">
        <v>28</v>
      </c>
      <c r="G15" s="11">
        <v>0</v>
      </c>
      <c r="H15" s="11">
        <v>1000</v>
      </c>
      <c r="I15" s="11" t="str" cm="1">
        <f t="array" ref="I15">_xlfn.IFS(K15=2,CONCATENATE("比特币-",M15),K15=3,CONCATENATE("钞票-",M15),K15=4,CONCATENATE("玩家经验-",M15),K15=5,CONCATENATE(_xlfn.XLOOKUP(L15,'[1]item|道具'!$A:$A,'[1]item|道具'!$B:$B),"-",M15),K15=11,CONCATENATE(INDEX('[4]equip_data|装备数据'!$B:$B,MATCH(1,('[4]equip_data|装备数据'!$A:$A=ROUNDDOWN(L15/100,0))*('[4]equip_data|装备数据'!$D:$D=MOD(L15,100)),0)),"-",M15,"件"))</f>
        <v>裤子零件-7</v>
      </c>
      <c r="J15" s="11" t="str">
        <f t="shared" si="0"/>
        <v>5;1020004;7</v>
      </c>
      <c r="K15" s="11">
        <v>5</v>
      </c>
      <c r="L15" s="11">
        <v>1020004</v>
      </c>
      <c r="M15" s="11">
        <v>7</v>
      </c>
      <c r="N15" s="4">
        <f t="shared" si="1"/>
        <v>0.0526315789473684</v>
      </c>
      <c r="O15" s="4">
        <f t="shared" si="2"/>
        <v>0.0564971751412429</v>
      </c>
      <c r="P15" s="4">
        <f t="shared" si="3"/>
        <v>0.00297353553374963</v>
      </c>
    </row>
    <row r="16" spans="1:16">
      <c r="A16" s="10">
        <v>1000</v>
      </c>
      <c r="B16" s="10" t="s">
        <v>27</v>
      </c>
      <c r="C16" s="11">
        <v>0</v>
      </c>
      <c r="D16" s="11">
        <v>7100101</v>
      </c>
      <c r="E16" s="11">
        <v>100</v>
      </c>
      <c r="F16" s="12" t="s">
        <v>28</v>
      </c>
      <c r="G16" s="11">
        <v>0</v>
      </c>
      <c r="H16" s="11">
        <v>750</v>
      </c>
      <c r="I16" s="11" t="str" cm="1">
        <f t="array" ref="I16">_xlfn.IFS(K16=2,CONCATENATE("比特币-",M16),K16=3,CONCATENATE("钞票-",M16),K16=4,CONCATENATE("玩家经验-",M16),K16=5,CONCATENATE(_xlfn.XLOOKUP(L16,'[1]item|道具'!$A:$A,'[1]item|道具'!$B:$B),"-",M16),K16=11,CONCATENATE(INDEX('[4]equip_data|装备数据'!$B:$B,MATCH(1,('[4]equip_data|装备数据'!$A:$A=ROUNDDOWN(L16/100,0))*('[4]equip_data|装备数据'!$D:$D=MOD(L16,100)),0)),"-",M16,"件"))</f>
        <v>裤子零件-8</v>
      </c>
      <c r="J16" s="11" t="str">
        <f t="shared" si="0"/>
        <v>5;1020004;8</v>
      </c>
      <c r="K16" s="11">
        <v>5</v>
      </c>
      <c r="L16" s="11">
        <v>1020004</v>
      </c>
      <c r="M16" s="11">
        <v>8</v>
      </c>
      <c r="N16" s="4">
        <f t="shared" si="1"/>
        <v>0.0526315789473684</v>
      </c>
      <c r="O16" s="4">
        <f t="shared" si="2"/>
        <v>0.0423728813559322</v>
      </c>
      <c r="P16" s="4">
        <f t="shared" si="3"/>
        <v>0.00223015165031222</v>
      </c>
    </row>
    <row r="17" spans="1:16">
      <c r="A17" s="10">
        <v>1000</v>
      </c>
      <c r="B17" s="10" t="s">
        <v>27</v>
      </c>
      <c r="C17" s="11">
        <v>0</v>
      </c>
      <c r="D17" s="11">
        <v>7100101</v>
      </c>
      <c r="E17" s="11">
        <v>100</v>
      </c>
      <c r="F17" s="12" t="s">
        <v>28</v>
      </c>
      <c r="G17" s="11">
        <v>0</v>
      </c>
      <c r="H17" s="11">
        <v>1200</v>
      </c>
      <c r="I17" s="11" t="str" cm="1">
        <f t="array" ref="I17">_xlfn.IFS(K17=2,CONCATENATE("比特币-",M17),K17=3,CONCATENATE("钞票-",M17),K17=4,CONCATENATE("玩家经验-",M17),K17=5,CONCATENATE(_xlfn.XLOOKUP(L17,'[1]item|道具'!$A:$A,'[1]item|道具'!$B:$B),"-",M17),K17=11,CONCATENATE(INDEX('[4]equip_data|装备数据'!$B:$B,MATCH(1,('[4]equip_data|装备数据'!$A:$A=ROUNDDOWN(L17/100,0))*('[4]equip_data|装备数据'!$D:$D=MOD(L17,100)),0)),"-",M17,"件"))</f>
        <v>腰带零件-6</v>
      </c>
      <c r="J17" s="11" t="str">
        <f t="shared" si="0"/>
        <v>5;1020005;6</v>
      </c>
      <c r="K17" s="11">
        <v>5</v>
      </c>
      <c r="L17" s="11">
        <v>1020005</v>
      </c>
      <c r="M17" s="11">
        <v>6</v>
      </c>
      <c r="N17" s="4">
        <f t="shared" si="1"/>
        <v>0.0526315789473684</v>
      </c>
      <c r="O17" s="4">
        <f t="shared" si="2"/>
        <v>0.0677966101694915</v>
      </c>
      <c r="P17" s="4">
        <f t="shared" si="3"/>
        <v>0.00356824264049955</v>
      </c>
    </row>
    <row r="18" spans="1:16">
      <c r="A18" s="10">
        <v>1000</v>
      </c>
      <c r="B18" s="10" t="s">
        <v>27</v>
      </c>
      <c r="C18" s="11">
        <v>0</v>
      </c>
      <c r="D18" s="11">
        <v>7100101</v>
      </c>
      <c r="E18" s="11">
        <v>100</v>
      </c>
      <c r="F18" s="12" t="s">
        <v>28</v>
      </c>
      <c r="G18" s="11">
        <v>0</v>
      </c>
      <c r="H18" s="11">
        <v>1000</v>
      </c>
      <c r="I18" s="11" t="str" cm="1">
        <f t="array" ref="I18">_xlfn.IFS(K18=2,CONCATENATE("比特币-",M18),K18=3,CONCATENATE("钞票-",M18),K18=4,CONCATENATE("玩家经验-",M18),K18=5,CONCATENATE(_xlfn.XLOOKUP(L18,'[1]item|道具'!$A:$A,'[1]item|道具'!$B:$B),"-",M18),K18=11,CONCATENATE(INDEX('[4]equip_data|装备数据'!$B:$B,MATCH(1,('[4]equip_data|装备数据'!$A:$A=ROUNDDOWN(L18/100,0))*('[4]equip_data|装备数据'!$D:$D=MOD(L18,100)),0)),"-",M18,"件"))</f>
        <v>腰带零件-7</v>
      </c>
      <c r="J18" s="11" t="str">
        <f t="shared" si="0"/>
        <v>5;1020005;7</v>
      </c>
      <c r="K18" s="11">
        <v>5</v>
      </c>
      <c r="L18" s="11">
        <v>1020005</v>
      </c>
      <c r="M18" s="11">
        <v>7</v>
      </c>
      <c r="N18" s="4">
        <f t="shared" si="1"/>
        <v>0.0526315789473684</v>
      </c>
      <c r="O18" s="4">
        <f t="shared" si="2"/>
        <v>0.0564971751412429</v>
      </c>
      <c r="P18" s="4">
        <f t="shared" si="3"/>
        <v>0.00297353553374963</v>
      </c>
    </row>
    <row r="19" spans="1:16">
      <c r="A19" s="10">
        <v>1000</v>
      </c>
      <c r="B19" s="10" t="s">
        <v>27</v>
      </c>
      <c r="C19" s="11">
        <v>0</v>
      </c>
      <c r="D19" s="11">
        <v>7100101</v>
      </c>
      <c r="E19" s="11">
        <v>100</v>
      </c>
      <c r="F19" s="12" t="s">
        <v>28</v>
      </c>
      <c r="G19" s="11">
        <v>0</v>
      </c>
      <c r="H19" s="11">
        <v>750</v>
      </c>
      <c r="I19" s="11" t="str" cm="1">
        <f t="array" ref="I19">_xlfn.IFS(K19=2,CONCATENATE("比特币-",M19),K19=3,CONCATENATE("钞票-",M19),K19=4,CONCATENATE("玩家经验-",M19),K19=5,CONCATENATE(_xlfn.XLOOKUP(L19,'[1]item|道具'!$A:$A,'[1]item|道具'!$B:$B),"-",M19),K19=11,CONCATENATE(INDEX('[4]equip_data|装备数据'!$B:$B,MATCH(1,('[4]equip_data|装备数据'!$A:$A=ROUNDDOWN(L19/100,0))*('[4]equip_data|装备数据'!$D:$D=MOD(L19,100)),0)),"-",M19,"件"))</f>
        <v>腰带零件-8</v>
      </c>
      <c r="J19" s="11" t="str">
        <f t="shared" si="0"/>
        <v>5;1020005;8</v>
      </c>
      <c r="K19" s="11">
        <v>5</v>
      </c>
      <c r="L19" s="11">
        <v>1020005</v>
      </c>
      <c r="M19" s="11">
        <v>8</v>
      </c>
      <c r="N19" s="4">
        <f t="shared" si="1"/>
        <v>0.0526315789473684</v>
      </c>
      <c r="O19" s="4">
        <f t="shared" si="2"/>
        <v>0.0423728813559322</v>
      </c>
      <c r="P19" s="4">
        <f t="shared" si="3"/>
        <v>0.00223015165031222</v>
      </c>
    </row>
    <row r="20" spans="1:16">
      <c r="A20" s="10">
        <v>1000</v>
      </c>
      <c r="B20" s="10" t="s">
        <v>27</v>
      </c>
      <c r="C20" s="11">
        <v>0</v>
      </c>
      <c r="D20" s="11">
        <v>7100101</v>
      </c>
      <c r="E20" s="11">
        <v>100</v>
      </c>
      <c r="F20" s="12" t="s">
        <v>28</v>
      </c>
      <c r="G20" s="11">
        <v>0</v>
      </c>
      <c r="H20" s="11">
        <v>1200</v>
      </c>
      <c r="I20" s="11" t="str" cm="1">
        <f t="array" ref="I20">_xlfn.IFS(K20=2,CONCATENATE("比特币-",M20),K20=3,CONCATENATE("钞票-",M20),K20=4,CONCATENATE("玩家经验-",M20),K20=5,CONCATENATE(_xlfn.XLOOKUP(L20,'[1]item|道具'!$A:$A,'[1]item|道具'!$B:$B),"-",M20),K20=11,CONCATENATE(INDEX('[4]equip_data|装备数据'!$B:$B,MATCH(1,('[4]equip_data|装备数据'!$A:$A=ROUNDDOWN(L20/100,0))*('[4]equip_data|装备数据'!$D:$D=MOD(L20,100)),0)),"-",M20,"件"))</f>
        <v>鞋子零件-6</v>
      </c>
      <c r="J20" s="11" t="str">
        <f t="shared" si="0"/>
        <v>5;1020006;6</v>
      </c>
      <c r="K20" s="11">
        <v>5</v>
      </c>
      <c r="L20" s="11">
        <v>1020006</v>
      </c>
      <c r="M20" s="11">
        <v>6</v>
      </c>
      <c r="N20" s="4">
        <f t="shared" si="1"/>
        <v>0.0526315789473684</v>
      </c>
      <c r="O20" s="4">
        <f t="shared" si="2"/>
        <v>0.0677966101694915</v>
      </c>
      <c r="P20" s="4">
        <f t="shared" si="3"/>
        <v>0.00356824264049955</v>
      </c>
    </row>
    <row r="21" spans="1:16">
      <c r="A21" s="10">
        <v>1000</v>
      </c>
      <c r="B21" s="10" t="s">
        <v>27</v>
      </c>
      <c r="C21" s="11">
        <v>0</v>
      </c>
      <c r="D21" s="11">
        <v>7100101</v>
      </c>
      <c r="E21" s="11">
        <v>100</v>
      </c>
      <c r="F21" s="12" t="s">
        <v>28</v>
      </c>
      <c r="G21" s="11">
        <v>0</v>
      </c>
      <c r="H21" s="11">
        <v>1000</v>
      </c>
      <c r="I21" s="11" t="str" cm="1">
        <f t="array" ref="I21">_xlfn.IFS(K21=2,CONCATENATE("比特币-",M21),K21=3,CONCATENATE("钞票-",M21),K21=4,CONCATENATE("玩家经验-",M21),K21=5,CONCATENATE(_xlfn.XLOOKUP(L21,'[1]item|道具'!$A:$A,'[1]item|道具'!$B:$B),"-",M21),K21=11,CONCATENATE(INDEX('[4]equip_data|装备数据'!$B:$B,MATCH(1,('[4]equip_data|装备数据'!$A:$A=ROUNDDOWN(L21/100,0))*('[4]equip_data|装备数据'!$D:$D=MOD(L21,100)),0)),"-",M21,"件"))</f>
        <v>鞋子零件-7</v>
      </c>
      <c r="J21" s="11" t="str">
        <f t="shared" si="0"/>
        <v>5;1020006;7</v>
      </c>
      <c r="K21" s="11">
        <v>5</v>
      </c>
      <c r="L21" s="11">
        <v>1020006</v>
      </c>
      <c r="M21" s="11">
        <v>7</v>
      </c>
      <c r="N21" s="4">
        <f t="shared" si="1"/>
        <v>0.0526315789473684</v>
      </c>
      <c r="O21" s="4">
        <f t="shared" si="2"/>
        <v>0.0564971751412429</v>
      </c>
      <c r="P21" s="4">
        <f t="shared" si="3"/>
        <v>0.00297353553374963</v>
      </c>
    </row>
    <row r="22" spans="1:16">
      <c r="A22" s="10">
        <v>1000</v>
      </c>
      <c r="B22" s="10" t="s">
        <v>27</v>
      </c>
      <c r="C22" s="11">
        <v>0</v>
      </c>
      <c r="D22" s="11">
        <v>7100101</v>
      </c>
      <c r="E22" s="11">
        <v>100</v>
      </c>
      <c r="F22" s="12" t="s">
        <v>28</v>
      </c>
      <c r="G22" s="11">
        <v>0</v>
      </c>
      <c r="H22" s="11">
        <v>750</v>
      </c>
      <c r="I22" s="11" t="str" cm="1">
        <f t="array" ref="I22">_xlfn.IFS(K22=2,CONCATENATE("比特币-",M22),K22=3,CONCATENATE("钞票-",M22),K22=4,CONCATENATE("玩家经验-",M22),K22=5,CONCATENATE(_xlfn.XLOOKUP(L22,'[1]item|道具'!$A:$A,'[1]item|道具'!$B:$B),"-",M22),K22=11,CONCATENATE(INDEX('[4]equip_data|装备数据'!$B:$B,MATCH(1,('[4]equip_data|装备数据'!$A:$A=ROUNDDOWN(L22/100,0))*('[4]equip_data|装备数据'!$D:$D=MOD(L22,100)),0)),"-",M22,"件"))</f>
        <v>鞋子零件-8</v>
      </c>
      <c r="J22" s="11" t="str">
        <f t="shared" si="0"/>
        <v>5;1020006;8</v>
      </c>
      <c r="K22" s="11">
        <v>5</v>
      </c>
      <c r="L22" s="11">
        <v>1020006</v>
      </c>
      <c r="M22" s="11">
        <v>8</v>
      </c>
      <c r="N22" s="4">
        <f t="shared" si="1"/>
        <v>0.0526315789473684</v>
      </c>
      <c r="O22" s="4">
        <f t="shared" si="2"/>
        <v>0.0423728813559322</v>
      </c>
      <c r="P22" s="4">
        <f t="shared" si="3"/>
        <v>0.00223015165031222</v>
      </c>
    </row>
    <row r="23" spans="1:16">
      <c r="A23" s="10">
        <v>1000</v>
      </c>
      <c r="B23" s="10" t="s">
        <v>27</v>
      </c>
      <c r="C23" s="11">
        <v>0</v>
      </c>
      <c r="D23" s="11">
        <v>7100102</v>
      </c>
      <c r="E23" s="11">
        <v>100</v>
      </c>
      <c r="F23" s="12" t="s">
        <v>29</v>
      </c>
      <c r="G23" s="11">
        <v>0</v>
      </c>
      <c r="H23" s="11">
        <v>1</v>
      </c>
      <c r="I23" s="11" t="str" cm="1">
        <f t="array" ref="I23">_xlfn.IFS(K23=2,CONCATENATE("比特币-",M23),K23=3,CONCATENATE("钞票-",M23),K23=4,CONCATENATE("玩家经验-",M23),K23=5,CONCATENATE(_xlfn.XLOOKUP(L23,'[1]item|道具'!$A:$A,'[1]item|道具'!$B:$B),"-",M23),K23=11,CONCATENATE(INDEX('[4]equip_data|装备数据'!$B:$B,MATCH(1,('[4]equip_data|装备数据'!$A:$A=ROUNDDOWN(L23/100,0))*('[4]equip_data|装备数据'!$D:$D=MOD(L23,100)),0)),"-",M23,"件"))</f>
        <v>急救包-1</v>
      </c>
      <c r="J23" s="11" t="str">
        <f t="shared" si="0"/>
        <v>5;1010002;1</v>
      </c>
      <c r="K23" s="11">
        <v>5</v>
      </c>
      <c r="L23" s="11">
        <v>1010002</v>
      </c>
      <c r="M23" s="11">
        <v>1</v>
      </c>
      <c r="N23" s="4">
        <f t="shared" si="1"/>
        <v>0.0526315789473684</v>
      </c>
      <c r="O23" s="4">
        <f t="shared" si="2"/>
        <v>1</v>
      </c>
      <c r="P23" s="4">
        <f t="shared" si="3"/>
        <v>0.0526315789473684</v>
      </c>
    </row>
    <row r="24" spans="1:16">
      <c r="A24" s="10">
        <v>1000</v>
      </c>
      <c r="B24" s="10" t="s">
        <v>27</v>
      </c>
      <c r="C24" s="11">
        <v>1</v>
      </c>
      <c r="D24" s="11">
        <v>7100103</v>
      </c>
      <c r="E24" s="11">
        <v>1000000</v>
      </c>
      <c r="F24" s="12" t="s">
        <v>30</v>
      </c>
      <c r="G24" s="11">
        <v>0</v>
      </c>
      <c r="H24" s="11">
        <v>150</v>
      </c>
      <c r="I24" s="11" t="str" cm="1">
        <f t="array" ref="I24">_xlfn.IFS(K24=2,CONCATENATE("比特币-",M24),K24=3,CONCATENATE("钞票-",M24),K24=4,CONCATENATE("玩家经验-",M24),K24=5,CONCATENATE(_xlfn.XLOOKUP(L24,'[1]item|道具'!$A:$A,'[1]item|道具'!$B:$B),"-",M24),K24=11,CONCATENATE(INDEX('[4]equip_data|装备数据'!$B:$B,MATCH(1,('[4]equip_data|装备数据'!$A:$A=ROUNDDOWN(L24/100,0))*('[4]equip_data|装备数据'!$D:$D=MOD(L24,100)),0)),"-",M24,"件"))</f>
        <v>比特币-50</v>
      </c>
      <c r="J24" s="11" t="str">
        <f t="shared" si="0"/>
        <v>2;0;50</v>
      </c>
      <c r="K24" s="11">
        <v>2</v>
      </c>
      <c r="L24" s="11">
        <v>0</v>
      </c>
      <c r="M24" s="11">
        <v>50</v>
      </c>
      <c r="N24" s="4">
        <f t="shared" si="1"/>
        <v>1</v>
      </c>
      <c r="O24" s="4">
        <f t="shared" si="2"/>
        <v>0.75</v>
      </c>
      <c r="P24" s="4">
        <f t="shared" si="3"/>
        <v>0.75</v>
      </c>
    </row>
    <row r="25" spans="1:16">
      <c r="A25" s="10">
        <v>1000</v>
      </c>
      <c r="B25" s="10" t="s">
        <v>27</v>
      </c>
      <c r="C25" s="11">
        <v>1</v>
      </c>
      <c r="D25" s="11">
        <v>7100103</v>
      </c>
      <c r="E25" s="11">
        <v>1000000</v>
      </c>
      <c r="F25" s="12" t="s">
        <v>30</v>
      </c>
      <c r="G25" s="11">
        <v>0</v>
      </c>
      <c r="H25" s="11">
        <v>50</v>
      </c>
      <c r="I25" s="11" t="str" cm="1">
        <f t="array" ref="I25">_xlfn.IFS(K25=2,CONCATENATE("比特币-",M25),K25=3,CONCATENATE("钞票-",M25),K25=4,CONCATENATE("玩家经验-",M25),K25=5,CONCATENATE(_xlfn.XLOOKUP(L25,'[1]item|道具'!$A:$A,'[1]item|道具'!$B:$B),"-",M25),K25=11,CONCATENATE(INDEX('[4]equip_data|装备数据'!$B:$B,MATCH(1,('[4]equip_data|装备数据'!$A:$A=ROUNDDOWN(L25/100,0))*('[4]equip_data|装备数据'!$D:$D=MOD(L25,100)),0)),"-",M25,"件"))</f>
        <v>比特币-100</v>
      </c>
      <c r="J25" s="11" t="str">
        <f t="shared" si="0"/>
        <v>2;0;100</v>
      </c>
      <c r="K25" s="11">
        <v>2</v>
      </c>
      <c r="L25" s="11">
        <v>0</v>
      </c>
      <c r="M25" s="11">
        <v>100</v>
      </c>
      <c r="N25" s="4">
        <f t="shared" si="1"/>
        <v>1</v>
      </c>
      <c r="O25" s="4">
        <f t="shared" si="2"/>
        <v>0.25</v>
      </c>
      <c r="P25" s="4">
        <f t="shared" si="3"/>
        <v>0.25</v>
      </c>
    </row>
    <row r="26" spans="1:16">
      <c r="A26" s="10">
        <v>4011301</v>
      </c>
      <c r="B26" s="10" t="s">
        <v>31</v>
      </c>
      <c r="C26" s="11">
        <v>2</v>
      </c>
      <c r="D26" s="11">
        <f>A26*10+1</f>
        <v>40113011</v>
      </c>
      <c r="E26" s="11">
        <v>1</v>
      </c>
      <c r="F26" s="12" t="e">
        <f>CONCATENATE("测试自选-",I27)</f>
        <v>#N/A</v>
      </c>
      <c r="G26" s="11">
        <v>1</v>
      </c>
      <c r="H26" s="11">
        <v>1000000</v>
      </c>
      <c r="I26" s="11" t="s">
        <v>32</v>
      </c>
      <c r="J26" s="11" t="str">
        <f t="shared" si="0"/>
        <v>11;10104;1</v>
      </c>
      <c r="K26" s="11">
        <v>11</v>
      </c>
      <c r="L26" s="11">
        <v>10104</v>
      </c>
      <c r="M26" s="11">
        <v>1</v>
      </c>
      <c r="N26" s="4">
        <f t="shared" si="1"/>
        <v>1</v>
      </c>
      <c r="O26" s="4">
        <f t="shared" si="2"/>
        <v>1</v>
      </c>
      <c r="P26" s="4">
        <f t="shared" si="3"/>
        <v>1</v>
      </c>
    </row>
    <row r="27" spans="1:16">
      <c r="A27" s="10">
        <v>4011301</v>
      </c>
      <c r="B27" s="10" t="s">
        <v>31</v>
      </c>
      <c r="C27" s="11">
        <v>2</v>
      </c>
      <c r="D27" s="11">
        <f>D26+1</f>
        <v>40113012</v>
      </c>
      <c r="E27" s="11">
        <v>1</v>
      </c>
      <c r="F27" s="12" t="e">
        <f t="shared" ref="F27:F37" si="4">CONCATENATE("测试自选-",I28)</f>
        <v>#N/A</v>
      </c>
      <c r="G27" s="11">
        <v>1</v>
      </c>
      <c r="H27" s="11">
        <v>1000000</v>
      </c>
      <c r="I27" s="11" t="e" cm="1">
        <f t="array" ref="I27">_xlfn.IFS(K27=2,CONCATENATE("比特币-",M27),K27=3,CONCATENATE("钞票-",M27),K27=4,CONCATENATE("玩家经验-",M27),K27=5,CONCATENATE(_xlfn.XLOOKUP(L27,'[1]item|道具'!$A:$A,'[1]item|道具'!$B:$B),"-",M27),K27=11,CONCATENATE(INDEX('[4]equip_data|装备数据'!$B:$B,MATCH(1,('[4]equip_data|装备数据'!$A:$A=ROUNDDOWN(L27/100,0))*('[4]equip_data|装备数据'!$D:$D=MOD(L27,100)),0)),"-",M27,"件"))</f>
        <v>#N/A</v>
      </c>
      <c r="J27" s="11" t="str">
        <f t="shared" si="0"/>
        <v>11;10204;1</v>
      </c>
      <c r="K27" s="11">
        <v>11</v>
      </c>
      <c r="L27" s="11">
        <v>10204</v>
      </c>
      <c r="M27" s="11">
        <v>1</v>
      </c>
      <c r="N27" s="4">
        <f t="shared" si="1"/>
        <v>1</v>
      </c>
      <c r="O27" s="4">
        <f t="shared" si="2"/>
        <v>1</v>
      </c>
      <c r="P27" s="4">
        <f t="shared" si="3"/>
        <v>1</v>
      </c>
    </row>
    <row r="28" spans="1:16">
      <c r="A28" s="10">
        <v>4011301</v>
      </c>
      <c r="B28" s="10" t="s">
        <v>31</v>
      </c>
      <c r="C28" s="11">
        <v>2</v>
      </c>
      <c r="D28" s="11">
        <f t="shared" ref="D28:D37" si="5">D27+1</f>
        <v>40113013</v>
      </c>
      <c r="E28" s="11">
        <v>1</v>
      </c>
      <c r="F28" s="12" t="e">
        <f t="shared" si="4"/>
        <v>#N/A</v>
      </c>
      <c r="G28" s="11">
        <v>1</v>
      </c>
      <c r="H28" s="11">
        <v>1000000</v>
      </c>
      <c r="I28" s="11" t="e" cm="1">
        <f t="array" ref="I28">_xlfn.IFS(K28=2,CONCATENATE("比特币-",M28),K28=3,CONCATENATE("钞票-",M28),K28=4,CONCATENATE("玩家经验-",M28),K28=5,CONCATENATE(_xlfn.XLOOKUP(L28,'[1]item|道具'!$A:$A,'[1]item|道具'!$B:$B),"-",M28),K28=11,CONCATENATE(INDEX('[4]equip_data|装备数据'!$B:$B,MATCH(1,('[4]equip_data|装备数据'!$A:$A=ROUNDDOWN(L28/100,0))*('[4]equip_data|装备数据'!$D:$D=MOD(L28,100)),0)),"-",M28,"件"))</f>
        <v>#N/A</v>
      </c>
      <c r="J28" s="11" t="str">
        <f t="shared" si="0"/>
        <v>11;10304;1</v>
      </c>
      <c r="K28" s="11">
        <v>11</v>
      </c>
      <c r="L28" s="11">
        <v>10304</v>
      </c>
      <c r="M28" s="11">
        <v>1</v>
      </c>
      <c r="N28" s="4">
        <f t="shared" si="1"/>
        <v>1</v>
      </c>
      <c r="O28" s="4">
        <f t="shared" si="2"/>
        <v>1</v>
      </c>
      <c r="P28" s="4">
        <f t="shared" si="3"/>
        <v>1</v>
      </c>
    </row>
    <row r="29" spans="1:16">
      <c r="A29" s="10">
        <v>4011301</v>
      </c>
      <c r="B29" s="10" t="s">
        <v>31</v>
      </c>
      <c r="C29" s="11">
        <v>2</v>
      </c>
      <c r="D29" s="11">
        <f t="shared" si="5"/>
        <v>40113014</v>
      </c>
      <c r="E29" s="11">
        <v>1</v>
      </c>
      <c r="F29" s="12" t="e">
        <f t="shared" si="4"/>
        <v>#N/A</v>
      </c>
      <c r="G29" s="11">
        <v>1</v>
      </c>
      <c r="H29" s="11">
        <v>1000000</v>
      </c>
      <c r="I29" s="11" t="e" cm="1">
        <f t="array" ref="I29">_xlfn.IFS(K29=2,CONCATENATE("比特币-",M29),K29=3,CONCATENATE("钞票-",M29),K29=4,CONCATENATE("玩家经验-",M29),K29=5,CONCATENATE(_xlfn.XLOOKUP(L29,'[1]item|道具'!$A:$A,'[1]item|道具'!$B:$B),"-",M29),K29=11,CONCATENATE(INDEX('[4]equip_data|装备数据'!$B:$B,MATCH(1,('[4]equip_data|装备数据'!$A:$A=ROUNDDOWN(L29/100,0))*('[4]equip_data|装备数据'!$D:$D=MOD(L29,100)),0)),"-",M29,"件"))</f>
        <v>#N/A</v>
      </c>
      <c r="J29" s="11" t="str">
        <f t="shared" si="0"/>
        <v>11;10404;1</v>
      </c>
      <c r="K29" s="11">
        <v>11</v>
      </c>
      <c r="L29" s="11">
        <v>10404</v>
      </c>
      <c r="M29" s="11">
        <v>1</v>
      </c>
      <c r="N29" s="4">
        <f t="shared" si="1"/>
        <v>1</v>
      </c>
      <c r="O29" s="4">
        <f t="shared" si="2"/>
        <v>1</v>
      </c>
      <c r="P29" s="4">
        <f t="shared" si="3"/>
        <v>1</v>
      </c>
    </row>
    <row r="30" spans="1:16">
      <c r="A30" s="10">
        <v>4011301</v>
      </c>
      <c r="B30" s="10" t="s">
        <v>31</v>
      </c>
      <c r="C30" s="11">
        <v>2</v>
      </c>
      <c r="D30" s="11">
        <f t="shared" si="5"/>
        <v>40113015</v>
      </c>
      <c r="E30" s="11">
        <v>1</v>
      </c>
      <c r="F30" s="12" t="e">
        <f t="shared" si="4"/>
        <v>#N/A</v>
      </c>
      <c r="G30" s="11">
        <v>1</v>
      </c>
      <c r="H30" s="11">
        <v>1000000</v>
      </c>
      <c r="I30" s="11" t="e" cm="1">
        <f t="array" ref="I30">_xlfn.IFS(K30=2,CONCATENATE("比特币-",M30),K30=3,CONCATENATE("钞票-",M30),K30=4,CONCATENATE("玩家经验-",M30),K30=5,CONCATENATE(_xlfn.XLOOKUP(L30,'[1]item|道具'!$A:$A,'[1]item|道具'!$B:$B),"-",M30),K30=11,CONCATENATE(INDEX('[4]equip_data|装备数据'!$B:$B,MATCH(1,('[4]equip_data|装备数据'!$A:$A=ROUNDDOWN(L30/100,0))*('[4]equip_data|装备数据'!$D:$D=MOD(L30,100)),0)),"-",M30,"件"))</f>
        <v>#N/A</v>
      </c>
      <c r="J30" s="11" t="str">
        <f t="shared" si="0"/>
        <v>11;10504;1</v>
      </c>
      <c r="K30" s="11">
        <v>11</v>
      </c>
      <c r="L30" s="11">
        <v>10504</v>
      </c>
      <c r="M30" s="11">
        <v>1</v>
      </c>
      <c r="N30" s="4">
        <f t="shared" ref="N30:N49" si="6">_xlfn.IFS(C30=0,E30/SUMIFS(E:E,A:A,A30,C:C,0),C30=1,E30/1000000,C30=2,1)</f>
        <v>1</v>
      </c>
      <c r="O30" s="4">
        <f t="shared" ref="O30:O49" si="7">IF(C30=2,1,H30/SUMIF(D:D,D30,H:H))</f>
        <v>1</v>
      </c>
      <c r="P30" s="4">
        <f t="shared" ref="P30:P65" si="8">N30*O30</f>
        <v>1</v>
      </c>
    </row>
    <row r="31" spans="1:16">
      <c r="A31" s="10">
        <v>4011301</v>
      </c>
      <c r="B31" s="10" t="s">
        <v>31</v>
      </c>
      <c r="C31" s="11">
        <v>2</v>
      </c>
      <c r="D31" s="11">
        <f t="shared" si="5"/>
        <v>40113016</v>
      </c>
      <c r="E31" s="11">
        <v>1</v>
      </c>
      <c r="F31" s="12" t="e">
        <f t="shared" si="4"/>
        <v>#N/A</v>
      </c>
      <c r="G31" s="11">
        <v>1</v>
      </c>
      <c r="H31" s="11">
        <v>1000000</v>
      </c>
      <c r="I31" s="11" t="e" cm="1">
        <f t="array" ref="I31">_xlfn.IFS(K31=2,CONCATENATE("比特币-",M31),K31=3,CONCATENATE("钞票-",M31),K31=4,CONCATENATE("玩家经验-",M31),K31=5,CONCATENATE(_xlfn.XLOOKUP(L31,'[1]item|道具'!$A:$A,'[1]item|道具'!$B:$B),"-",M31),K31=11,CONCATENATE(INDEX('[4]equip_data|装备数据'!$B:$B,MATCH(1,('[4]equip_data|装备数据'!$A:$A=ROUNDDOWN(L31/100,0))*('[4]equip_data|装备数据'!$D:$D=MOD(L31,100)),0)),"-",M31,"件"))</f>
        <v>#N/A</v>
      </c>
      <c r="J31" s="11" t="str">
        <f t="shared" si="0"/>
        <v>11;15104;1</v>
      </c>
      <c r="K31" s="11">
        <v>11</v>
      </c>
      <c r="L31" s="11">
        <v>15104</v>
      </c>
      <c r="M31" s="11">
        <v>1</v>
      </c>
      <c r="N31" s="4">
        <f t="shared" si="6"/>
        <v>1</v>
      </c>
      <c r="O31" s="4">
        <f t="shared" si="7"/>
        <v>1</v>
      </c>
      <c r="P31" s="4">
        <f t="shared" si="8"/>
        <v>1</v>
      </c>
    </row>
    <row r="32" spans="1:16">
      <c r="A32" s="10">
        <v>4011202</v>
      </c>
      <c r="B32" s="10" t="s">
        <v>33</v>
      </c>
      <c r="C32" s="11">
        <v>2</v>
      </c>
      <c r="D32" s="11">
        <f>A32*10+1</f>
        <v>40112021</v>
      </c>
      <c r="E32" s="11">
        <v>1</v>
      </c>
      <c r="F32" s="12" t="e">
        <f t="shared" si="4"/>
        <v>#N/A</v>
      </c>
      <c r="G32" s="11">
        <v>1</v>
      </c>
      <c r="H32" s="11">
        <v>1000000</v>
      </c>
      <c r="I32" s="11" t="e" cm="1">
        <f t="array" ref="I32">_xlfn.IFS(K32=2,CONCATENATE("比特币-",M32),K32=3,CONCATENATE("钞票-",M32),K32=4,CONCATENATE("玩家经验-",M32),K32=5,CONCATENATE(_xlfn.XLOOKUP(L32,'[1]item|道具'!$A:$A,'[1]item|道具'!$B:$B),"-",M32),K32=11,CONCATENATE(INDEX('[4]equip_data|装备数据'!$B:$B,MATCH(1,('[4]equip_data|装备数据'!$A:$A=ROUNDDOWN(L32/100,0))*('[4]equip_data|装备数据'!$D:$D=MOD(L32,100)),0)),"-",M32,"件"))</f>
        <v>#N/A</v>
      </c>
      <c r="J32" s="11" t="str">
        <f t="shared" si="0"/>
        <v>11;10107;1</v>
      </c>
      <c r="K32" s="11">
        <v>11</v>
      </c>
      <c r="L32" s="11">
        <v>10107</v>
      </c>
      <c r="M32" s="11">
        <v>1</v>
      </c>
      <c r="N32" s="4">
        <f t="shared" si="6"/>
        <v>1</v>
      </c>
      <c r="O32" s="4">
        <f t="shared" si="7"/>
        <v>1</v>
      </c>
      <c r="P32" s="4">
        <f t="shared" si="8"/>
        <v>1</v>
      </c>
    </row>
    <row r="33" spans="1:16">
      <c r="A33" s="10">
        <v>4011202</v>
      </c>
      <c r="B33" s="10" t="s">
        <v>33</v>
      </c>
      <c r="C33" s="11">
        <v>2</v>
      </c>
      <c r="D33" s="11">
        <f t="shared" si="5"/>
        <v>40112022</v>
      </c>
      <c r="E33" s="11">
        <v>1</v>
      </c>
      <c r="F33" s="12" t="e">
        <f t="shared" si="4"/>
        <v>#N/A</v>
      </c>
      <c r="G33" s="11">
        <v>1</v>
      </c>
      <c r="H33" s="11">
        <v>1000000</v>
      </c>
      <c r="I33" s="11" t="e" cm="1">
        <f t="array" ref="I33">_xlfn.IFS(K33=2,CONCATENATE("比特币-",M33),K33=3,CONCATENATE("钞票-",M33),K33=4,CONCATENATE("玩家经验-",M33),K33=5,CONCATENATE(_xlfn.XLOOKUP(L33,'[1]item|道具'!$A:$A,'[1]item|道具'!$B:$B),"-",M33),K33=11,CONCATENATE(INDEX('[4]equip_data|装备数据'!$B:$B,MATCH(1,('[4]equip_data|装备数据'!$A:$A=ROUNDDOWN(L33/100,0))*('[4]equip_data|装备数据'!$D:$D=MOD(L33,100)),0)),"-",M33,"件"))</f>
        <v>#N/A</v>
      </c>
      <c r="J33" s="11" t="str">
        <f t="shared" si="0"/>
        <v>11;10207;1</v>
      </c>
      <c r="K33" s="11">
        <v>11</v>
      </c>
      <c r="L33" s="11">
        <v>10207</v>
      </c>
      <c r="M33" s="11">
        <v>1</v>
      </c>
      <c r="N33" s="4">
        <f t="shared" si="6"/>
        <v>1</v>
      </c>
      <c r="O33" s="4">
        <f t="shared" si="7"/>
        <v>1</v>
      </c>
      <c r="P33" s="4">
        <f t="shared" si="8"/>
        <v>1</v>
      </c>
    </row>
    <row r="34" spans="1:16">
      <c r="A34" s="10">
        <v>4011202</v>
      </c>
      <c r="B34" s="10" t="s">
        <v>33</v>
      </c>
      <c r="C34" s="11">
        <v>2</v>
      </c>
      <c r="D34" s="11">
        <f t="shared" si="5"/>
        <v>40112023</v>
      </c>
      <c r="E34" s="11">
        <v>1</v>
      </c>
      <c r="F34" s="12" t="e">
        <f t="shared" si="4"/>
        <v>#N/A</v>
      </c>
      <c r="G34" s="11">
        <v>1</v>
      </c>
      <c r="H34" s="11">
        <v>1000000</v>
      </c>
      <c r="I34" s="11" t="e" cm="1">
        <f t="array" ref="I34">_xlfn.IFS(K34=2,CONCATENATE("比特币-",M34),K34=3,CONCATENATE("钞票-",M34),K34=4,CONCATENATE("玩家经验-",M34),K34=5,CONCATENATE(_xlfn.XLOOKUP(L34,'[1]item|道具'!$A:$A,'[1]item|道具'!$B:$B),"-",M34),K34=11,CONCATENATE(INDEX('[4]equip_data|装备数据'!$B:$B,MATCH(1,('[4]equip_data|装备数据'!$A:$A=ROUNDDOWN(L34/100,0))*('[4]equip_data|装备数据'!$D:$D=MOD(L34,100)),0)),"-",M34,"件"))</f>
        <v>#N/A</v>
      </c>
      <c r="J34" s="11" t="str">
        <f t="shared" si="0"/>
        <v>11;10307;1</v>
      </c>
      <c r="K34" s="11">
        <v>11</v>
      </c>
      <c r="L34" s="11">
        <v>10307</v>
      </c>
      <c r="M34" s="11">
        <v>1</v>
      </c>
      <c r="N34" s="4">
        <f t="shared" si="6"/>
        <v>1</v>
      </c>
      <c r="O34" s="4">
        <f t="shared" si="7"/>
        <v>1</v>
      </c>
      <c r="P34" s="4">
        <f t="shared" si="8"/>
        <v>1</v>
      </c>
    </row>
    <row r="35" spans="1:16">
      <c r="A35" s="10">
        <v>4011202</v>
      </c>
      <c r="B35" s="10" t="s">
        <v>33</v>
      </c>
      <c r="C35" s="11">
        <v>2</v>
      </c>
      <c r="D35" s="11">
        <f t="shared" si="5"/>
        <v>40112024</v>
      </c>
      <c r="E35" s="11">
        <v>1</v>
      </c>
      <c r="F35" s="12" t="e">
        <f t="shared" si="4"/>
        <v>#N/A</v>
      </c>
      <c r="G35" s="11">
        <v>1</v>
      </c>
      <c r="H35" s="11">
        <v>1000000</v>
      </c>
      <c r="I35" s="11" t="e" cm="1">
        <f t="array" ref="I35">_xlfn.IFS(K35=2,CONCATENATE("比特币-",M35),K35=3,CONCATENATE("钞票-",M35),K35=4,CONCATENATE("玩家经验-",M35),K35=5,CONCATENATE(_xlfn.XLOOKUP(L35,'[1]item|道具'!$A:$A,'[1]item|道具'!$B:$B),"-",M35),K35=11,CONCATENATE(INDEX('[4]equip_data|装备数据'!$B:$B,MATCH(1,('[4]equip_data|装备数据'!$A:$A=ROUNDDOWN(L35/100,0))*('[4]equip_data|装备数据'!$D:$D=MOD(L35,100)),0)),"-",M35,"件"))</f>
        <v>#N/A</v>
      </c>
      <c r="J35" s="11" t="str">
        <f t="shared" si="0"/>
        <v>11;10407;1</v>
      </c>
      <c r="K35" s="11">
        <v>11</v>
      </c>
      <c r="L35" s="11">
        <v>10407</v>
      </c>
      <c r="M35" s="11">
        <v>1</v>
      </c>
      <c r="N35" s="4">
        <f t="shared" si="6"/>
        <v>1</v>
      </c>
      <c r="O35" s="4">
        <f t="shared" si="7"/>
        <v>1</v>
      </c>
      <c r="P35" s="4">
        <f t="shared" si="8"/>
        <v>1</v>
      </c>
    </row>
    <row r="36" spans="1:16">
      <c r="A36" s="10">
        <v>4011202</v>
      </c>
      <c r="B36" s="10" t="s">
        <v>33</v>
      </c>
      <c r="C36" s="11">
        <v>2</v>
      </c>
      <c r="D36" s="11">
        <f t="shared" si="5"/>
        <v>40112025</v>
      </c>
      <c r="E36" s="11">
        <v>1</v>
      </c>
      <c r="F36" s="12" t="e">
        <f t="shared" si="4"/>
        <v>#N/A</v>
      </c>
      <c r="G36" s="11">
        <v>1</v>
      </c>
      <c r="H36" s="11">
        <v>1000000</v>
      </c>
      <c r="I36" s="11" t="e" cm="1">
        <f t="array" ref="I36">_xlfn.IFS(K36=2,CONCATENATE("比特币-",M36),K36=3,CONCATENATE("钞票-",M36),K36=4,CONCATENATE("玩家经验-",M36),K36=5,CONCATENATE(_xlfn.XLOOKUP(L36,'[1]item|道具'!$A:$A,'[1]item|道具'!$B:$B),"-",M36),K36=11,CONCATENATE(INDEX('[4]equip_data|装备数据'!$B:$B,MATCH(1,('[4]equip_data|装备数据'!$A:$A=ROUNDDOWN(L36/100,0))*('[4]equip_data|装备数据'!$D:$D=MOD(L36,100)),0)),"-",M36,"件"))</f>
        <v>#N/A</v>
      </c>
      <c r="J36" s="11" t="str">
        <f t="shared" si="0"/>
        <v>11;10507;1</v>
      </c>
      <c r="K36" s="11">
        <v>11</v>
      </c>
      <c r="L36" s="11">
        <v>10507</v>
      </c>
      <c r="M36" s="11">
        <v>1</v>
      </c>
      <c r="N36" s="4">
        <f t="shared" si="6"/>
        <v>1</v>
      </c>
      <c r="O36" s="4">
        <f t="shared" si="7"/>
        <v>1</v>
      </c>
      <c r="P36" s="4">
        <f t="shared" si="8"/>
        <v>1</v>
      </c>
    </row>
    <row r="37" spans="1:16">
      <c r="A37" s="10">
        <v>4011202</v>
      </c>
      <c r="B37" s="10" t="s">
        <v>33</v>
      </c>
      <c r="C37" s="11">
        <v>2</v>
      </c>
      <c r="D37" s="11">
        <f t="shared" si="5"/>
        <v>40112026</v>
      </c>
      <c r="E37" s="11">
        <v>1</v>
      </c>
      <c r="F37" s="12" t="e">
        <f>CONCATENATE("测试自选-",I66)</f>
        <v>#N/A</v>
      </c>
      <c r="G37" s="11">
        <v>1</v>
      </c>
      <c r="H37" s="11">
        <v>1000000</v>
      </c>
      <c r="I37" s="11" t="e" cm="1">
        <f t="array" ref="I37">_xlfn.IFS(K37=2,CONCATENATE("比特币-",M37),K37=3,CONCATENATE("钞票-",M37),K37=4,CONCATENATE("玩家经验-",M37),K37=5,CONCATENATE(_xlfn.XLOOKUP(L37,'[1]item|道具'!$A:$A,'[1]item|道具'!$B:$B),"-",M37),K37=11,CONCATENATE(INDEX('[4]equip_data|装备数据'!$B:$B,MATCH(1,('[4]equip_data|装备数据'!$A:$A=ROUNDDOWN(L37/100,0))*('[4]equip_data|装备数据'!$D:$D=MOD(L37,100)),0)),"-",M37,"件"))</f>
        <v>#N/A</v>
      </c>
      <c r="J37" s="11" t="str">
        <f t="shared" si="0"/>
        <v>11;15107;1</v>
      </c>
      <c r="K37" s="11">
        <v>11</v>
      </c>
      <c r="L37" s="11">
        <v>15107</v>
      </c>
      <c r="M37" s="11">
        <v>1</v>
      </c>
      <c r="N37" s="4">
        <f t="shared" si="6"/>
        <v>1</v>
      </c>
      <c r="O37" s="4">
        <f t="shared" si="7"/>
        <v>1</v>
      </c>
      <c r="P37" s="4">
        <f t="shared" si="8"/>
        <v>1</v>
      </c>
    </row>
    <row r="38" spans="1:16">
      <c r="A38" s="10">
        <v>4011301</v>
      </c>
      <c r="B38" s="10" t="s">
        <v>34</v>
      </c>
      <c r="C38" s="11">
        <v>2</v>
      </c>
      <c r="D38" s="11">
        <f>A38*10+1</f>
        <v>40113011</v>
      </c>
      <c r="E38" s="11">
        <v>3</v>
      </c>
      <c r="F38" s="12" t="e">
        <f t="shared" ref="F38:F48" si="9">CONCATENATE("测试自选-",I39)</f>
        <v>#N/A</v>
      </c>
      <c r="G38" s="11">
        <v>1</v>
      </c>
      <c r="H38" s="11">
        <v>1000000</v>
      </c>
      <c r="I38" s="11" t="e" cm="1">
        <f t="array" ref="I38">_xlfn.IFS(K38=2,CONCATENATE("比特币-",M38),K38=3,CONCATENATE("钞票-",M38),K38=4,CONCATENATE("玩家经验-",M38),K38=5,CONCATENATE(_xlfn.XLOOKUP(L38,'[1]item|道具'!$A:$A,'[1]item|道具'!$B:$B),"-",M38),K38=11,CONCATENATE(INDEX('[4]equip_data|装备数据'!$B:$B,MATCH(1,('[4]equip_data|装备数据'!$A:$A=ROUNDDOWN(L38/100,0))*('[4]equip_data|装备数据'!$D:$D=MOD(L38,100)),0)),"-",M38,"件"))</f>
        <v>#N/A</v>
      </c>
      <c r="J38" s="11" t="str">
        <f t="shared" si="0"/>
        <v>11;10104;1</v>
      </c>
      <c r="K38" s="11">
        <v>11</v>
      </c>
      <c r="L38" s="11">
        <v>10104</v>
      </c>
      <c r="M38" s="11">
        <v>1</v>
      </c>
      <c r="N38" s="4">
        <f t="shared" si="6"/>
        <v>1</v>
      </c>
      <c r="O38" s="4">
        <f t="shared" si="7"/>
        <v>1</v>
      </c>
      <c r="P38" s="4">
        <f t="shared" si="8"/>
        <v>1</v>
      </c>
    </row>
    <row r="39" spans="1:16">
      <c r="A39" s="10">
        <v>4011301</v>
      </c>
      <c r="B39" s="10" t="s">
        <v>34</v>
      </c>
      <c r="C39" s="11">
        <v>2</v>
      </c>
      <c r="D39" s="11">
        <f t="shared" ref="D39:D43" si="10">D38+1</f>
        <v>40113012</v>
      </c>
      <c r="E39" s="11">
        <v>3</v>
      </c>
      <c r="F39" s="12" t="e">
        <f t="shared" si="9"/>
        <v>#N/A</v>
      </c>
      <c r="G39" s="11">
        <v>1</v>
      </c>
      <c r="H39" s="11">
        <v>1000000</v>
      </c>
      <c r="I39" s="11" t="e" cm="1">
        <f t="array" ref="I39">_xlfn.IFS(K39=2,CONCATENATE("比特币-",M39),K39=3,CONCATENATE("钞票-",M39),K39=4,CONCATENATE("玩家经验-",M39),K39=5,CONCATENATE(_xlfn.XLOOKUP(L39,'[1]item|道具'!$A:$A,'[1]item|道具'!$B:$B),"-",M39),K39=11,CONCATENATE(INDEX('[4]equip_data|装备数据'!$B:$B,MATCH(1,('[4]equip_data|装备数据'!$A:$A=ROUNDDOWN(L39/100,0))*('[4]equip_data|装备数据'!$D:$D=MOD(L39,100)),0)),"-",M39,"件"))</f>
        <v>#N/A</v>
      </c>
      <c r="J39" s="11" t="str">
        <f t="shared" si="0"/>
        <v>11;10204;1</v>
      </c>
      <c r="K39" s="11">
        <v>11</v>
      </c>
      <c r="L39" s="11">
        <v>10204</v>
      </c>
      <c r="M39" s="11">
        <v>1</v>
      </c>
      <c r="N39" s="4">
        <f t="shared" si="6"/>
        <v>1</v>
      </c>
      <c r="O39" s="4">
        <f t="shared" si="7"/>
        <v>1</v>
      </c>
      <c r="P39" s="4">
        <f t="shared" si="8"/>
        <v>1</v>
      </c>
    </row>
    <row r="40" spans="1:16">
      <c r="A40" s="10">
        <v>4011301</v>
      </c>
      <c r="B40" s="10" t="s">
        <v>34</v>
      </c>
      <c r="C40" s="11">
        <v>2</v>
      </c>
      <c r="D40" s="11">
        <f t="shared" si="10"/>
        <v>40113013</v>
      </c>
      <c r="E40" s="11">
        <v>3</v>
      </c>
      <c r="F40" s="12" t="e">
        <f t="shared" si="9"/>
        <v>#N/A</v>
      </c>
      <c r="G40" s="11">
        <v>1</v>
      </c>
      <c r="H40" s="11">
        <v>1000000</v>
      </c>
      <c r="I40" s="11" t="e" cm="1">
        <f t="array" ref="I40">_xlfn.IFS(K40=2,CONCATENATE("比特币-",M40),K40=3,CONCATENATE("钞票-",M40),K40=4,CONCATENATE("玩家经验-",M40),K40=5,CONCATENATE(_xlfn.XLOOKUP(L40,'[1]item|道具'!$A:$A,'[1]item|道具'!$B:$B),"-",M40),K40=11,CONCATENATE(INDEX('[4]equip_data|装备数据'!$B:$B,MATCH(1,('[4]equip_data|装备数据'!$A:$A=ROUNDDOWN(L40/100,0))*('[4]equip_data|装备数据'!$D:$D=MOD(L40,100)),0)),"-",M40,"件"))</f>
        <v>#N/A</v>
      </c>
      <c r="J40" s="11" t="str">
        <f t="shared" si="0"/>
        <v>11;10304;1</v>
      </c>
      <c r="K40" s="11">
        <v>11</v>
      </c>
      <c r="L40" s="11">
        <v>10304</v>
      </c>
      <c r="M40" s="11">
        <v>1</v>
      </c>
      <c r="N40" s="4">
        <f t="shared" si="6"/>
        <v>1</v>
      </c>
      <c r="O40" s="4">
        <f t="shared" si="7"/>
        <v>1</v>
      </c>
      <c r="P40" s="4">
        <f t="shared" si="8"/>
        <v>1</v>
      </c>
    </row>
    <row r="41" spans="1:16">
      <c r="A41" s="10">
        <v>4011301</v>
      </c>
      <c r="B41" s="10" t="s">
        <v>34</v>
      </c>
      <c r="C41" s="11">
        <v>2</v>
      </c>
      <c r="D41" s="11">
        <f t="shared" si="10"/>
        <v>40113014</v>
      </c>
      <c r="E41" s="11">
        <v>3</v>
      </c>
      <c r="F41" s="12" t="e">
        <f t="shared" si="9"/>
        <v>#N/A</v>
      </c>
      <c r="G41" s="11">
        <v>1</v>
      </c>
      <c r="H41" s="11">
        <v>1000000</v>
      </c>
      <c r="I41" s="11" t="e" cm="1">
        <f t="array" ref="I41">_xlfn.IFS(K41=2,CONCATENATE("比特币-",M41),K41=3,CONCATENATE("钞票-",M41),K41=4,CONCATENATE("玩家经验-",M41),K41=5,CONCATENATE(_xlfn.XLOOKUP(L41,'[1]item|道具'!$A:$A,'[1]item|道具'!$B:$B),"-",M41),K41=11,CONCATENATE(INDEX('[4]equip_data|装备数据'!$B:$B,MATCH(1,('[4]equip_data|装备数据'!$A:$A=ROUNDDOWN(L41/100,0))*('[4]equip_data|装备数据'!$D:$D=MOD(L41,100)),0)),"-",M41,"件"))</f>
        <v>#N/A</v>
      </c>
      <c r="J41" s="11" t="str">
        <f t="shared" si="0"/>
        <v>11;10404;1</v>
      </c>
      <c r="K41" s="11">
        <v>11</v>
      </c>
      <c r="L41" s="11">
        <v>10404</v>
      </c>
      <c r="M41" s="11">
        <v>1</v>
      </c>
      <c r="N41" s="4">
        <f t="shared" si="6"/>
        <v>1</v>
      </c>
      <c r="O41" s="4">
        <f t="shared" si="7"/>
        <v>1</v>
      </c>
      <c r="P41" s="4">
        <f t="shared" si="8"/>
        <v>1</v>
      </c>
    </row>
    <row r="42" spans="1:16">
      <c r="A42" s="10">
        <v>4011301</v>
      </c>
      <c r="B42" s="10" t="s">
        <v>34</v>
      </c>
      <c r="C42" s="11">
        <v>2</v>
      </c>
      <c r="D42" s="11">
        <f t="shared" si="10"/>
        <v>40113015</v>
      </c>
      <c r="E42" s="11">
        <v>3</v>
      </c>
      <c r="F42" s="12" t="e">
        <f t="shared" si="9"/>
        <v>#N/A</v>
      </c>
      <c r="G42" s="11">
        <v>1</v>
      </c>
      <c r="H42" s="11">
        <v>1000000</v>
      </c>
      <c r="I42" s="11" t="e" cm="1">
        <f t="array" ref="I42">_xlfn.IFS(K42=2,CONCATENATE("比特币-",M42),K42=3,CONCATENATE("钞票-",M42),K42=4,CONCATENATE("玩家经验-",M42),K42=5,CONCATENATE(_xlfn.XLOOKUP(L42,'[1]item|道具'!$A:$A,'[1]item|道具'!$B:$B),"-",M42),K42=11,CONCATENATE(INDEX('[4]equip_data|装备数据'!$B:$B,MATCH(1,('[4]equip_data|装备数据'!$A:$A=ROUNDDOWN(L42/100,0))*('[4]equip_data|装备数据'!$D:$D=MOD(L42,100)),0)),"-",M42,"件"))</f>
        <v>#N/A</v>
      </c>
      <c r="J42" s="11" t="str">
        <f t="shared" si="0"/>
        <v>11;10504;1</v>
      </c>
      <c r="K42" s="11">
        <v>11</v>
      </c>
      <c r="L42" s="11">
        <v>10504</v>
      </c>
      <c r="M42" s="11">
        <v>1</v>
      </c>
      <c r="N42" s="4">
        <f t="shared" si="6"/>
        <v>1</v>
      </c>
      <c r="O42" s="4">
        <f t="shared" si="7"/>
        <v>1</v>
      </c>
      <c r="P42" s="4">
        <f t="shared" si="8"/>
        <v>1</v>
      </c>
    </row>
    <row r="43" spans="1:16">
      <c r="A43" s="10">
        <v>4011301</v>
      </c>
      <c r="B43" s="10" t="s">
        <v>34</v>
      </c>
      <c r="C43" s="11">
        <v>2</v>
      </c>
      <c r="D43" s="11">
        <f t="shared" si="10"/>
        <v>40113016</v>
      </c>
      <c r="E43" s="11">
        <v>3</v>
      </c>
      <c r="F43" s="12" t="e">
        <f t="shared" si="9"/>
        <v>#N/A</v>
      </c>
      <c r="G43" s="11">
        <v>1</v>
      </c>
      <c r="H43" s="11">
        <v>1000000</v>
      </c>
      <c r="I43" s="11" t="e" cm="1">
        <f t="array" ref="I43">_xlfn.IFS(K43=2,CONCATENATE("比特币-",M43),K43=3,CONCATENATE("钞票-",M43),K43=4,CONCATENATE("玩家经验-",M43),K43=5,CONCATENATE(_xlfn.XLOOKUP(L43,'[1]item|道具'!$A:$A,'[1]item|道具'!$B:$B),"-",M43),K43=11,CONCATENATE(INDEX('[4]equip_data|装备数据'!$B:$B,MATCH(1,('[4]equip_data|装备数据'!$A:$A=ROUNDDOWN(L43/100,0))*('[4]equip_data|装备数据'!$D:$D=MOD(L43,100)),0)),"-",M43,"件"))</f>
        <v>#N/A</v>
      </c>
      <c r="J43" s="11" t="str">
        <f t="shared" si="0"/>
        <v>11;15104;1</v>
      </c>
      <c r="K43" s="11">
        <v>11</v>
      </c>
      <c r="L43" s="11">
        <v>15104</v>
      </c>
      <c r="M43" s="11">
        <v>1</v>
      </c>
      <c r="N43" s="4">
        <f t="shared" si="6"/>
        <v>1</v>
      </c>
      <c r="O43" s="4">
        <f t="shared" si="7"/>
        <v>1</v>
      </c>
      <c r="P43" s="4">
        <f t="shared" si="8"/>
        <v>1</v>
      </c>
    </row>
    <row r="44" spans="1:16">
      <c r="A44" s="10">
        <v>4011302</v>
      </c>
      <c r="B44" s="10" t="s">
        <v>35</v>
      </c>
      <c r="C44" s="11">
        <v>2</v>
      </c>
      <c r="D44" s="11">
        <f>A44*10+1</f>
        <v>40113021</v>
      </c>
      <c r="E44" s="11">
        <v>2</v>
      </c>
      <c r="F44" s="12" t="e">
        <f t="shared" si="9"/>
        <v>#N/A</v>
      </c>
      <c r="G44" s="11">
        <v>1</v>
      </c>
      <c r="H44" s="11">
        <v>1000000</v>
      </c>
      <c r="I44" s="11" t="e" cm="1">
        <f t="array" ref="I44">_xlfn.IFS(K44=2,CONCATENATE("比特币-",M44),K44=3,CONCATENATE("钞票-",M44),K44=4,CONCATENATE("玩家经验-",M44),K44=5,CONCATENATE(_xlfn.XLOOKUP(L44,'[1]item|道具'!$A:$A,'[1]item|道具'!$B:$B),"-",M44),K44=11,CONCATENATE(INDEX('[4]equip_data|装备数据'!$B:$B,MATCH(1,('[4]equip_data|装备数据'!$A:$A=ROUNDDOWN(L44/100,0))*('[4]equip_data|装备数据'!$D:$D=MOD(L44,100)),0)),"-",M44,"件"))</f>
        <v>#N/A</v>
      </c>
      <c r="J44" s="11" t="str">
        <f t="shared" si="0"/>
        <v>11;10107;1</v>
      </c>
      <c r="K44" s="11">
        <v>11</v>
      </c>
      <c r="L44" s="11">
        <v>10107</v>
      </c>
      <c r="M44" s="11">
        <v>1</v>
      </c>
      <c r="N44" s="4">
        <f t="shared" si="6"/>
        <v>1</v>
      </c>
      <c r="O44" s="4">
        <f t="shared" si="7"/>
        <v>1</v>
      </c>
      <c r="P44" s="4">
        <f t="shared" si="8"/>
        <v>1</v>
      </c>
    </row>
    <row r="45" spans="1:16">
      <c r="A45" s="10">
        <v>4011302</v>
      </c>
      <c r="B45" s="10" t="s">
        <v>35</v>
      </c>
      <c r="C45" s="11">
        <v>2</v>
      </c>
      <c r="D45" s="11">
        <f t="shared" ref="D45:D49" si="11">D44+1</f>
        <v>40113022</v>
      </c>
      <c r="E45" s="11">
        <v>2</v>
      </c>
      <c r="F45" s="12" t="e">
        <f t="shared" si="9"/>
        <v>#N/A</v>
      </c>
      <c r="G45" s="11">
        <v>1</v>
      </c>
      <c r="H45" s="11">
        <v>1000000</v>
      </c>
      <c r="I45" s="11" t="e" cm="1">
        <f t="array" ref="I45">_xlfn.IFS(K45=2,CONCATENATE("比特币-",M45),K45=3,CONCATENATE("钞票-",M45),K45=4,CONCATENATE("玩家经验-",M45),K45=5,CONCATENATE(_xlfn.XLOOKUP(L45,'[1]item|道具'!$A:$A,'[1]item|道具'!$B:$B),"-",M45),K45=11,CONCATENATE(INDEX('[4]equip_data|装备数据'!$B:$B,MATCH(1,('[4]equip_data|装备数据'!$A:$A=ROUNDDOWN(L45/100,0))*('[4]equip_data|装备数据'!$D:$D=MOD(L45,100)),0)),"-",M45,"件"))</f>
        <v>#N/A</v>
      </c>
      <c r="J45" s="11" t="str">
        <f t="shared" si="0"/>
        <v>11;10207;1</v>
      </c>
      <c r="K45" s="11">
        <v>11</v>
      </c>
      <c r="L45" s="11">
        <v>10207</v>
      </c>
      <c r="M45" s="11">
        <v>1</v>
      </c>
      <c r="N45" s="4">
        <f t="shared" si="6"/>
        <v>1</v>
      </c>
      <c r="O45" s="4">
        <f t="shared" si="7"/>
        <v>1</v>
      </c>
      <c r="P45" s="4">
        <f t="shared" si="8"/>
        <v>1</v>
      </c>
    </row>
    <row r="46" spans="1:16">
      <c r="A46" s="10">
        <v>4011302</v>
      </c>
      <c r="B46" s="10" t="s">
        <v>35</v>
      </c>
      <c r="C46" s="11">
        <v>2</v>
      </c>
      <c r="D46" s="11">
        <f t="shared" si="11"/>
        <v>40113023</v>
      </c>
      <c r="E46" s="11">
        <v>2</v>
      </c>
      <c r="F46" s="12" t="e">
        <f t="shared" si="9"/>
        <v>#N/A</v>
      </c>
      <c r="G46" s="11">
        <v>1</v>
      </c>
      <c r="H46" s="11">
        <v>1000000</v>
      </c>
      <c r="I46" s="11" t="e" cm="1">
        <f t="array" ref="I46">_xlfn.IFS(K46=2,CONCATENATE("比特币-",M46),K46=3,CONCATENATE("钞票-",M46),K46=4,CONCATENATE("玩家经验-",M46),K46=5,CONCATENATE(_xlfn.XLOOKUP(L46,'[1]item|道具'!$A:$A,'[1]item|道具'!$B:$B),"-",M46),K46=11,CONCATENATE(INDEX('[4]equip_data|装备数据'!$B:$B,MATCH(1,('[4]equip_data|装备数据'!$A:$A=ROUNDDOWN(L46/100,0))*('[4]equip_data|装备数据'!$D:$D=MOD(L46,100)),0)),"-",M46,"件"))</f>
        <v>#N/A</v>
      </c>
      <c r="J46" s="11" t="str">
        <f t="shared" si="0"/>
        <v>11;10307;1</v>
      </c>
      <c r="K46" s="11">
        <v>11</v>
      </c>
      <c r="L46" s="11">
        <v>10307</v>
      </c>
      <c r="M46" s="11">
        <v>1</v>
      </c>
      <c r="N46" s="4">
        <f t="shared" si="6"/>
        <v>1</v>
      </c>
      <c r="O46" s="4">
        <f t="shared" si="7"/>
        <v>1</v>
      </c>
      <c r="P46" s="4">
        <f t="shared" si="8"/>
        <v>1</v>
      </c>
    </row>
    <row r="47" spans="1:16">
      <c r="A47" s="10">
        <v>4011302</v>
      </c>
      <c r="B47" s="10" t="s">
        <v>35</v>
      </c>
      <c r="C47" s="11">
        <v>2</v>
      </c>
      <c r="D47" s="11">
        <f t="shared" si="11"/>
        <v>40113024</v>
      </c>
      <c r="E47" s="11">
        <v>2</v>
      </c>
      <c r="F47" s="12" t="e">
        <f t="shared" si="9"/>
        <v>#N/A</v>
      </c>
      <c r="G47" s="11">
        <v>1</v>
      </c>
      <c r="H47" s="11">
        <v>1000000</v>
      </c>
      <c r="I47" s="11" t="e" cm="1">
        <f t="array" ref="I47">_xlfn.IFS(K47=2,CONCATENATE("比特币-",M47),K47=3,CONCATENATE("钞票-",M47),K47=4,CONCATENATE("玩家经验-",M47),K47=5,CONCATENATE(_xlfn.XLOOKUP(L47,'[1]item|道具'!$A:$A,'[1]item|道具'!$B:$B),"-",M47),K47=11,CONCATENATE(INDEX('[4]equip_data|装备数据'!$B:$B,MATCH(1,('[4]equip_data|装备数据'!$A:$A=ROUNDDOWN(L47/100,0))*('[4]equip_data|装备数据'!$D:$D=MOD(L47,100)),0)),"-",M47,"件"))</f>
        <v>#N/A</v>
      </c>
      <c r="J47" s="11" t="str">
        <f t="shared" si="0"/>
        <v>11;10407;1</v>
      </c>
      <c r="K47" s="11">
        <v>11</v>
      </c>
      <c r="L47" s="11">
        <v>10407</v>
      </c>
      <c r="M47" s="11">
        <v>1</v>
      </c>
      <c r="N47" s="4">
        <f t="shared" si="6"/>
        <v>1</v>
      </c>
      <c r="O47" s="4">
        <f t="shared" si="7"/>
        <v>1</v>
      </c>
      <c r="P47" s="4">
        <f t="shared" si="8"/>
        <v>1</v>
      </c>
    </row>
    <row r="48" spans="1:16">
      <c r="A48" s="10">
        <v>4011302</v>
      </c>
      <c r="B48" s="10" t="s">
        <v>35</v>
      </c>
      <c r="C48" s="11">
        <v>2</v>
      </c>
      <c r="D48" s="11">
        <f t="shared" si="11"/>
        <v>40113025</v>
      </c>
      <c r="E48" s="11">
        <v>2</v>
      </c>
      <c r="F48" s="12" t="e">
        <f t="shared" si="9"/>
        <v>#N/A</v>
      </c>
      <c r="G48" s="11">
        <v>1</v>
      </c>
      <c r="H48" s="11">
        <v>1000000</v>
      </c>
      <c r="I48" s="11" t="e" cm="1">
        <f t="array" ref="I48">_xlfn.IFS(K48=2,CONCATENATE("比特币-",M48),K48=3,CONCATENATE("钞票-",M48),K48=4,CONCATENATE("玩家经验-",M48),K48=5,CONCATENATE(_xlfn.XLOOKUP(L48,'[1]item|道具'!$A:$A,'[1]item|道具'!$B:$B),"-",M48),K48=11,CONCATENATE(INDEX('[4]equip_data|装备数据'!$B:$B,MATCH(1,('[4]equip_data|装备数据'!$A:$A=ROUNDDOWN(L48/100,0))*('[4]equip_data|装备数据'!$D:$D=MOD(L48,100)),0)),"-",M48,"件"))</f>
        <v>#N/A</v>
      </c>
      <c r="J48" s="11" t="str">
        <f t="shared" si="0"/>
        <v>11;10507;1</v>
      </c>
      <c r="K48" s="11">
        <v>11</v>
      </c>
      <c r="L48" s="11">
        <v>10507</v>
      </c>
      <c r="M48" s="11">
        <v>1</v>
      </c>
      <c r="N48" s="4">
        <f t="shared" si="6"/>
        <v>1</v>
      </c>
      <c r="O48" s="4">
        <f t="shared" si="7"/>
        <v>1</v>
      </c>
      <c r="P48" s="4">
        <f t="shared" si="8"/>
        <v>1</v>
      </c>
    </row>
    <row r="49" spans="1:16">
      <c r="A49" s="10">
        <v>4011302</v>
      </c>
      <c r="B49" s="10" t="s">
        <v>35</v>
      </c>
      <c r="C49" s="11">
        <v>2</v>
      </c>
      <c r="D49" s="11">
        <f t="shared" si="11"/>
        <v>40113026</v>
      </c>
      <c r="E49" s="11">
        <v>2</v>
      </c>
      <c r="F49" s="12" t="e">
        <f>CONCATENATE("测试自选-",I78)</f>
        <v>#N/A</v>
      </c>
      <c r="G49" s="11">
        <v>1</v>
      </c>
      <c r="H49" s="11">
        <v>1000000</v>
      </c>
      <c r="I49" s="11" t="e" cm="1">
        <f t="array" ref="I49">_xlfn.IFS(K49=2,CONCATENATE("比特币-",M49),K49=3,CONCATENATE("钞票-",M49),K49=4,CONCATENATE("玩家经验-",M49),K49=5,CONCATENATE(_xlfn.XLOOKUP(L49,'[1]item|道具'!$A:$A,'[1]item|道具'!$B:$B),"-",M49),K49=11,CONCATENATE(INDEX('[4]equip_data|装备数据'!$B:$B,MATCH(1,('[4]equip_data|装备数据'!$A:$A=ROUNDDOWN(L49/100,0))*('[4]equip_data|装备数据'!$D:$D=MOD(L49,100)),0)),"-",M49,"件"))</f>
        <v>#N/A</v>
      </c>
      <c r="J49" s="11" t="str">
        <f t="shared" si="0"/>
        <v>11;15107;1</v>
      </c>
      <c r="K49" s="11">
        <v>11</v>
      </c>
      <c r="L49" s="11">
        <v>15107</v>
      </c>
      <c r="M49" s="11">
        <v>1</v>
      </c>
      <c r="N49" s="4">
        <f t="shared" si="6"/>
        <v>1</v>
      </c>
      <c r="O49" s="4">
        <f t="shared" si="7"/>
        <v>1</v>
      </c>
      <c r="P49" s="4">
        <f t="shared" si="8"/>
        <v>1</v>
      </c>
    </row>
    <row r="50" spans="1:16">
      <c r="A50" s="10">
        <v>4011303</v>
      </c>
      <c r="B50" s="10" t="s">
        <v>36</v>
      </c>
      <c r="C50" s="11">
        <v>2</v>
      </c>
      <c r="D50" s="11">
        <f>A50*10+1</f>
        <v>40113031</v>
      </c>
      <c r="E50" s="11">
        <v>1</v>
      </c>
      <c r="F50" s="12"/>
      <c r="G50" s="11">
        <v>1</v>
      </c>
      <c r="H50" s="11">
        <v>1000000</v>
      </c>
      <c r="I50" s="11"/>
      <c r="J50" s="11" t="s">
        <v>37</v>
      </c>
      <c r="K50" s="11">
        <v>11</v>
      </c>
      <c r="L50" s="11">
        <v>10107</v>
      </c>
      <c r="M50" s="11">
        <v>1</v>
      </c>
      <c r="N50" s="4">
        <f>_xlfn.IFS(C50=0,E50/SUMIFS(E:E,A:A,A50,C:C,0),C50=1,E50/1000000,C50=2,1)</f>
        <v>1</v>
      </c>
      <c r="O50" s="4">
        <f>IF(C50=2,1,H50/SUMIF(D:D,D50,H:H))</f>
        <v>1</v>
      </c>
      <c r="P50" s="4">
        <f t="shared" si="8"/>
        <v>1</v>
      </c>
    </row>
    <row r="51" spans="1:16">
      <c r="A51" s="10">
        <v>4011303</v>
      </c>
      <c r="B51" s="10" t="s">
        <v>36</v>
      </c>
      <c r="C51" s="11">
        <v>2</v>
      </c>
      <c r="D51" s="11">
        <f t="shared" ref="D51:D57" si="12">D50+1</f>
        <v>40113032</v>
      </c>
      <c r="E51" s="11">
        <v>1</v>
      </c>
      <c r="F51" s="12"/>
      <c r="G51" s="11">
        <v>1</v>
      </c>
      <c r="H51" s="11">
        <v>1000000</v>
      </c>
      <c r="I51" s="11"/>
      <c r="J51" s="11" t="s">
        <v>38</v>
      </c>
      <c r="K51" s="11">
        <v>11</v>
      </c>
      <c r="L51" s="11">
        <v>10207</v>
      </c>
      <c r="M51" s="11">
        <v>1</v>
      </c>
      <c r="N51" s="4">
        <f>_xlfn.IFS(C51=0,E51/SUMIFS(E:E,A:A,A51,C:C,0),C51=1,E51/1000000,C51=2,1)</f>
        <v>1</v>
      </c>
      <c r="O51" s="4">
        <f>IF(C51=2,1,H51/SUMIF(D:D,D51,H:H))</f>
        <v>1</v>
      </c>
      <c r="P51" s="4">
        <f t="shared" si="8"/>
        <v>1</v>
      </c>
    </row>
    <row r="52" spans="1:16">
      <c r="A52" s="10">
        <v>4011303</v>
      </c>
      <c r="B52" s="10" t="s">
        <v>36</v>
      </c>
      <c r="C52" s="11">
        <v>2</v>
      </c>
      <c r="D52" s="11">
        <f t="shared" si="12"/>
        <v>40113033</v>
      </c>
      <c r="E52" s="11">
        <v>1</v>
      </c>
      <c r="F52" s="12"/>
      <c r="G52" s="11">
        <v>1</v>
      </c>
      <c r="H52" s="11">
        <v>1000000</v>
      </c>
      <c r="I52" s="11"/>
      <c r="J52" s="11" t="s">
        <v>39</v>
      </c>
      <c r="K52" s="11">
        <v>11</v>
      </c>
      <c r="L52" s="11">
        <v>10307</v>
      </c>
      <c r="M52" s="11">
        <v>1</v>
      </c>
      <c r="N52" s="4">
        <f>_xlfn.IFS(C52=0,E52/SUMIFS(E:E,A:A,A52,C:C,0),C52=1,E52/1000000,C52=2,1)</f>
        <v>1</v>
      </c>
      <c r="O52" s="4">
        <f>IF(C52=2,1,H52/SUMIF(D:D,D52,H:H))</f>
        <v>1</v>
      </c>
      <c r="P52" s="4">
        <f t="shared" si="8"/>
        <v>1</v>
      </c>
    </row>
    <row r="53" spans="1:16">
      <c r="A53" s="10">
        <v>4011303</v>
      </c>
      <c r="B53" s="10" t="s">
        <v>36</v>
      </c>
      <c r="C53" s="11">
        <v>2</v>
      </c>
      <c r="D53" s="11">
        <f t="shared" si="12"/>
        <v>40113034</v>
      </c>
      <c r="E53" s="11">
        <v>1</v>
      </c>
      <c r="F53" s="12"/>
      <c r="G53" s="11">
        <v>1</v>
      </c>
      <c r="H53" s="11">
        <v>1000000</v>
      </c>
      <c r="I53" s="11"/>
      <c r="J53" s="11" t="s">
        <v>40</v>
      </c>
      <c r="K53" s="11">
        <v>11</v>
      </c>
      <c r="L53" s="11">
        <v>10407</v>
      </c>
      <c r="M53" s="11">
        <v>1</v>
      </c>
      <c r="N53" s="4">
        <f>_xlfn.IFS(C53=0,E53/SUMIFS(E:E,A:A,A53,C:C,0),C53=1,E53/1000000,C53=2,1)</f>
        <v>1</v>
      </c>
      <c r="O53" s="4">
        <f>IF(C53=2,1,H53/SUMIF(D:D,D53,H:H))</f>
        <v>1</v>
      </c>
      <c r="P53" s="4">
        <f t="shared" si="8"/>
        <v>1</v>
      </c>
    </row>
    <row r="54" spans="1:16">
      <c r="A54" s="10">
        <v>4011303</v>
      </c>
      <c r="B54" s="10" t="s">
        <v>36</v>
      </c>
      <c r="C54" s="11">
        <v>2</v>
      </c>
      <c r="D54" s="11">
        <f t="shared" si="12"/>
        <v>40113035</v>
      </c>
      <c r="E54" s="11">
        <v>1</v>
      </c>
      <c r="F54" s="12"/>
      <c r="G54" s="11">
        <v>1</v>
      </c>
      <c r="H54" s="11">
        <v>1000000</v>
      </c>
      <c r="I54" s="11"/>
      <c r="J54" s="11" t="s">
        <v>41</v>
      </c>
      <c r="K54" s="11">
        <v>11</v>
      </c>
      <c r="L54" s="11">
        <v>10507</v>
      </c>
      <c r="M54" s="11">
        <v>1</v>
      </c>
      <c r="N54" s="4">
        <f>_xlfn.IFS(C54=0,E54/SUMIFS(E:E,A:A,A54,C:C,0),C54=1,E54/1000000,C54=2,1)</f>
        <v>1</v>
      </c>
      <c r="O54" s="4">
        <f>IF(C54=2,1,H54/SUMIF(D:D,D54,H:H))</f>
        <v>1</v>
      </c>
      <c r="P54" s="4">
        <f t="shared" si="8"/>
        <v>1</v>
      </c>
    </row>
    <row r="55" spans="1:16">
      <c r="A55" s="10">
        <v>4011303</v>
      </c>
      <c r="B55" s="10" t="s">
        <v>36</v>
      </c>
      <c r="C55" s="11">
        <v>2</v>
      </c>
      <c r="D55" s="11">
        <f t="shared" si="12"/>
        <v>40113036</v>
      </c>
      <c r="E55" s="11">
        <v>1</v>
      </c>
      <c r="F55" s="12"/>
      <c r="G55" s="11">
        <v>1</v>
      </c>
      <c r="H55" s="11">
        <v>1000000</v>
      </c>
      <c r="I55" s="11"/>
      <c r="J55" s="11" t="s">
        <v>42</v>
      </c>
      <c r="K55" s="11">
        <v>11</v>
      </c>
      <c r="L55" s="11">
        <v>15107</v>
      </c>
      <c r="M55" s="11">
        <v>1</v>
      </c>
      <c r="N55" s="4">
        <f>_xlfn.IFS(C55=0,E55/SUMIFS(E:E,A:A,A55,C:C,0),C55=1,E55/1000000,C55=2,1)</f>
        <v>1</v>
      </c>
      <c r="O55" s="4">
        <f>IF(C55=2,1,H55/SUMIF(D:D,D55,H:H))</f>
        <v>1</v>
      </c>
      <c r="P55" s="4">
        <f t="shared" si="8"/>
        <v>1</v>
      </c>
    </row>
    <row r="56" spans="1:16">
      <c r="A56" s="10">
        <v>4011303</v>
      </c>
      <c r="B56" s="10" t="s">
        <v>36</v>
      </c>
      <c r="C56" s="11">
        <v>2</v>
      </c>
      <c r="D56" s="11">
        <f t="shared" si="12"/>
        <v>40113037</v>
      </c>
      <c r="E56" s="11">
        <v>1</v>
      </c>
      <c r="F56" s="12"/>
      <c r="G56" s="11">
        <v>1</v>
      </c>
      <c r="H56" s="11">
        <v>1000000</v>
      </c>
      <c r="I56" s="11"/>
      <c r="J56" s="11" t="s">
        <v>43</v>
      </c>
      <c r="K56" s="11">
        <v>11</v>
      </c>
      <c r="L56" s="11">
        <v>15107</v>
      </c>
      <c r="M56" s="11">
        <v>1</v>
      </c>
      <c r="N56" s="4">
        <f>_xlfn.IFS(C56=0,E56/SUMIFS(E:E,A:A,A56,C:C,0),C56=1,E56/1000000,C56=2,1)</f>
        <v>1</v>
      </c>
      <c r="O56" s="4">
        <f>IF(C56=2,1,H56/SUMIF(D:D,D56,H:H))</f>
        <v>1</v>
      </c>
      <c r="P56" s="4">
        <f t="shared" si="8"/>
        <v>1</v>
      </c>
    </row>
    <row r="57" spans="1:16">
      <c r="A57" s="10">
        <v>4011303</v>
      </c>
      <c r="B57" s="10" t="s">
        <v>36</v>
      </c>
      <c r="C57" s="11">
        <v>2</v>
      </c>
      <c r="D57" s="11">
        <f t="shared" si="12"/>
        <v>40113038</v>
      </c>
      <c r="E57" s="11">
        <v>1</v>
      </c>
      <c r="F57" s="12"/>
      <c r="G57" s="11">
        <v>1</v>
      </c>
      <c r="H57" s="11">
        <v>1000000</v>
      </c>
      <c r="I57" s="11"/>
      <c r="J57" s="11" t="s">
        <v>44</v>
      </c>
      <c r="K57" s="11">
        <v>11</v>
      </c>
      <c r="L57" s="11">
        <v>15107</v>
      </c>
      <c r="M57" s="11">
        <v>1</v>
      </c>
      <c r="N57" s="4">
        <f>_xlfn.IFS(C57=0,E57/SUMIFS(E:E,A:A,A57,C:C,0),C57=1,E57/1000000,C57=2,1)</f>
        <v>1</v>
      </c>
      <c r="O57" s="4">
        <f>IF(C57=2,1,H57/SUMIF(D:D,D57,H:H))</f>
        <v>1</v>
      </c>
      <c r="P57" s="4">
        <f t="shared" si="8"/>
        <v>1</v>
      </c>
    </row>
    <row r="58" spans="1:16">
      <c r="A58" s="10">
        <v>4011304</v>
      </c>
      <c r="B58" s="10" t="s">
        <v>36</v>
      </c>
      <c r="C58" s="11">
        <v>2</v>
      </c>
      <c r="D58" s="11">
        <f>A58*10+1</f>
        <v>40113041</v>
      </c>
      <c r="E58" s="11">
        <v>3</v>
      </c>
      <c r="F58" s="12"/>
      <c r="G58" s="11">
        <v>1</v>
      </c>
      <c r="H58" s="11">
        <v>1000000</v>
      </c>
      <c r="I58" s="11"/>
      <c r="J58" s="11" t="s">
        <v>37</v>
      </c>
      <c r="K58" s="11">
        <v>11</v>
      </c>
      <c r="L58" s="11">
        <v>10107</v>
      </c>
      <c r="M58" s="11">
        <v>1</v>
      </c>
      <c r="N58" s="4">
        <f>_xlfn.IFS(C58=0,E58/SUMIFS(E:E,A:A,A58,C:C,0),C58=1,E58/1000000,C58=2,1)</f>
        <v>1</v>
      </c>
      <c r="O58" s="4">
        <f>IF(C58=2,1,H58/SUMIF(D:D,D58,H:H))</f>
        <v>1</v>
      </c>
      <c r="P58" s="4">
        <f t="shared" si="8"/>
        <v>1</v>
      </c>
    </row>
    <row r="59" spans="1:16">
      <c r="A59" s="10">
        <v>4011304</v>
      </c>
      <c r="B59" s="10" t="s">
        <v>36</v>
      </c>
      <c r="C59" s="11">
        <v>2</v>
      </c>
      <c r="D59" s="11">
        <f t="shared" ref="D59:D65" si="13">D58+1</f>
        <v>40113042</v>
      </c>
      <c r="E59" s="11">
        <v>3</v>
      </c>
      <c r="F59" s="12"/>
      <c r="G59" s="11">
        <v>1</v>
      </c>
      <c r="H59" s="11">
        <v>1000000</v>
      </c>
      <c r="I59" s="11"/>
      <c r="J59" s="11" t="s">
        <v>38</v>
      </c>
      <c r="K59" s="11">
        <v>11</v>
      </c>
      <c r="L59" s="11">
        <v>10207</v>
      </c>
      <c r="M59" s="11">
        <v>1</v>
      </c>
      <c r="N59" s="4">
        <f>_xlfn.IFS(C59=0,E59/SUMIFS(E:E,A:A,A59,C:C,0),C59=1,E59/1000000,C59=2,1)</f>
        <v>1</v>
      </c>
      <c r="O59" s="4">
        <f>IF(C59=2,1,H59/SUMIF(D:D,D59,H:H))</f>
        <v>1</v>
      </c>
      <c r="P59" s="4">
        <f t="shared" si="8"/>
        <v>1</v>
      </c>
    </row>
    <row r="60" spans="1:16">
      <c r="A60" s="10">
        <v>4011304</v>
      </c>
      <c r="B60" s="10" t="s">
        <v>36</v>
      </c>
      <c r="C60" s="11">
        <v>2</v>
      </c>
      <c r="D60" s="11">
        <f t="shared" si="13"/>
        <v>40113043</v>
      </c>
      <c r="E60" s="11">
        <v>3</v>
      </c>
      <c r="F60" s="12"/>
      <c r="G60" s="11">
        <v>1</v>
      </c>
      <c r="H60" s="11">
        <v>1000000</v>
      </c>
      <c r="I60" s="11"/>
      <c r="J60" s="11" t="s">
        <v>39</v>
      </c>
      <c r="K60" s="11">
        <v>11</v>
      </c>
      <c r="L60" s="11">
        <v>10307</v>
      </c>
      <c r="M60" s="11">
        <v>1</v>
      </c>
      <c r="N60" s="4">
        <f>_xlfn.IFS(C60=0,E60/SUMIFS(E:E,A:A,A60,C:C,0),C60=1,E60/1000000,C60=2,1)</f>
        <v>1</v>
      </c>
      <c r="O60" s="4">
        <f>IF(C60=2,1,H60/SUMIF(D:D,D60,H:H))</f>
        <v>1</v>
      </c>
      <c r="P60" s="4">
        <f t="shared" si="8"/>
        <v>1</v>
      </c>
    </row>
    <row r="61" spans="1:16">
      <c r="A61" s="10">
        <v>4011304</v>
      </c>
      <c r="B61" s="10" t="s">
        <v>36</v>
      </c>
      <c r="C61" s="11">
        <v>2</v>
      </c>
      <c r="D61" s="11">
        <f t="shared" si="13"/>
        <v>40113044</v>
      </c>
      <c r="E61" s="11">
        <v>3</v>
      </c>
      <c r="F61" s="12"/>
      <c r="G61" s="11">
        <v>1</v>
      </c>
      <c r="H61" s="11">
        <v>1000000</v>
      </c>
      <c r="I61" s="11"/>
      <c r="J61" s="11" t="s">
        <v>40</v>
      </c>
      <c r="K61" s="11">
        <v>11</v>
      </c>
      <c r="L61" s="11">
        <v>10407</v>
      </c>
      <c r="M61" s="11">
        <v>1</v>
      </c>
      <c r="N61" s="4">
        <f>_xlfn.IFS(C61=0,E61/SUMIFS(E:E,A:A,A61,C:C,0),C61=1,E61/1000000,C61=2,1)</f>
        <v>1</v>
      </c>
      <c r="O61" s="4">
        <f>IF(C61=2,1,H61/SUMIF(D:D,D61,H:H))</f>
        <v>1</v>
      </c>
      <c r="P61" s="4">
        <f t="shared" si="8"/>
        <v>1</v>
      </c>
    </row>
    <row r="62" spans="1:16">
      <c r="A62" s="10">
        <v>4011304</v>
      </c>
      <c r="B62" s="10" t="s">
        <v>36</v>
      </c>
      <c r="C62" s="11">
        <v>2</v>
      </c>
      <c r="D62" s="11">
        <f t="shared" si="13"/>
        <v>40113045</v>
      </c>
      <c r="E62" s="11">
        <v>3</v>
      </c>
      <c r="F62" s="12"/>
      <c r="G62" s="11">
        <v>1</v>
      </c>
      <c r="H62" s="11">
        <v>1000000</v>
      </c>
      <c r="I62" s="11"/>
      <c r="J62" s="11" t="s">
        <v>41</v>
      </c>
      <c r="K62" s="11">
        <v>11</v>
      </c>
      <c r="L62" s="11">
        <v>10507</v>
      </c>
      <c r="M62" s="11">
        <v>1</v>
      </c>
      <c r="N62" s="4">
        <f>_xlfn.IFS(C62=0,E62/SUMIFS(E:E,A:A,A62,C:C,0),C62=1,E62/1000000,C62=2,1)</f>
        <v>1</v>
      </c>
      <c r="O62" s="4">
        <f>IF(C62=2,1,H62/SUMIF(D:D,D62,H:H))</f>
        <v>1</v>
      </c>
      <c r="P62" s="4">
        <f t="shared" si="8"/>
        <v>1</v>
      </c>
    </row>
    <row r="63" spans="1:16">
      <c r="A63" s="10">
        <v>4011304</v>
      </c>
      <c r="B63" s="10" t="s">
        <v>36</v>
      </c>
      <c r="C63" s="11">
        <v>2</v>
      </c>
      <c r="D63" s="11">
        <f t="shared" si="13"/>
        <v>40113046</v>
      </c>
      <c r="E63" s="11">
        <v>3</v>
      </c>
      <c r="F63" s="12"/>
      <c r="G63" s="11">
        <v>1</v>
      </c>
      <c r="H63" s="11">
        <v>1000000</v>
      </c>
      <c r="I63" s="11"/>
      <c r="J63" s="11" t="s">
        <v>42</v>
      </c>
      <c r="K63" s="11">
        <v>11</v>
      </c>
      <c r="L63" s="11">
        <v>15107</v>
      </c>
      <c r="M63" s="11">
        <v>1</v>
      </c>
      <c r="N63" s="4">
        <f>_xlfn.IFS(C63=0,E63/SUMIFS(E:E,A:A,A63,C:C,0),C63=1,E63/1000000,C63=2,1)</f>
        <v>1</v>
      </c>
      <c r="O63" s="4">
        <f>IF(C63=2,1,H63/SUMIF(D:D,D63,H:H))</f>
        <v>1</v>
      </c>
      <c r="P63" s="4">
        <f t="shared" si="8"/>
        <v>1</v>
      </c>
    </row>
    <row r="64" spans="1:16">
      <c r="A64" s="10">
        <v>4011304</v>
      </c>
      <c r="B64" s="10" t="s">
        <v>36</v>
      </c>
      <c r="C64" s="11">
        <v>2</v>
      </c>
      <c r="D64" s="11">
        <f t="shared" si="13"/>
        <v>40113047</v>
      </c>
      <c r="E64" s="11">
        <v>3</v>
      </c>
      <c r="F64" s="12"/>
      <c r="G64" s="11">
        <v>1</v>
      </c>
      <c r="H64" s="11">
        <v>1000000</v>
      </c>
      <c r="I64" s="11"/>
      <c r="J64" s="11" t="s">
        <v>43</v>
      </c>
      <c r="K64" s="11">
        <v>11</v>
      </c>
      <c r="L64" s="11">
        <v>15107</v>
      </c>
      <c r="M64" s="11">
        <v>1</v>
      </c>
      <c r="N64" s="4">
        <f>_xlfn.IFS(C64=0,E64/SUMIFS(E:E,A:A,A64,C:C,0),C64=1,E64/1000000,C64=2,1)</f>
        <v>1</v>
      </c>
      <c r="O64" s="4">
        <f>IF(C64=2,1,H64/SUMIF(D:D,D64,H:H))</f>
        <v>1</v>
      </c>
      <c r="P64" s="4">
        <f t="shared" si="8"/>
        <v>1</v>
      </c>
    </row>
    <row r="65" spans="1:16">
      <c r="A65" s="10">
        <v>4011304</v>
      </c>
      <c r="B65" s="10" t="s">
        <v>36</v>
      </c>
      <c r="C65" s="11">
        <v>2</v>
      </c>
      <c r="D65" s="11">
        <f t="shared" si="13"/>
        <v>40113048</v>
      </c>
      <c r="E65" s="11">
        <v>3</v>
      </c>
      <c r="F65" s="12"/>
      <c r="G65" s="11">
        <v>1</v>
      </c>
      <c r="H65" s="11">
        <v>1000000</v>
      </c>
      <c r="I65" s="11"/>
      <c r="J65" s="11" t="s">
        <v>44</v>
      </c>
      <c r="K65" s="11">
        <v>11</v>
      </c>
      <c r="L65" s="11">
        <v>15107</v>
      </c>
      <c r="M65" s="11">
        <v>1</v>
      </c>
      <c r="N65" s="4">
        <f>_xlfn.IFS(C65=0,E65/SUMIFS(E:E,A:A,A65,C:C,0),C65=1,E65/1000000,C65=2,1)</f>
        <v>1</v>
      </c>
      <c r="O65" s="4">
        <f>IF(C65=2,1,H65/SUMIF(D:D,D65,H:H))</f>
        <v>1</v>
      </c>
      <c r="P65" s="4">
        <f t="shared" si="8"/>
        <v>1</v>
      </c>
    </row>
    <row r="66" spans="1:16">
      <c r="A66" s="15">
        <v>20010</v>
      </c>
      <c r="B66" s="15" t="s">
        <v>45</v>
      </c>
      <c r="C66" s="15">
        <v>0</v>
      </c>
      <c r="D66" s="15">
        <f>A66*100+1</f>
        <v>2001001</v>
      </c>
      <c r="E66" s="15">
        <f>_xlfn.XLOOKUP(D66-A66*100,[3]盲盒!$E$21:$E$24,[3]盲盒!$H$21:$H$24,0)</f>
        <v>662194</v>
      </c>
      <c r="F66" s="16" t="str">
        <f>CONCATENATE(B66,"-",IF(MOD(ROUNDDOWN(L66/1000,0),10)=5,"限量",""),_xlfn.XLOOKUP(MOD(L66,100),'[2]quality|品质'!$A:$A,'[2]quality|品质'!$B:$B,,0))</f>
        <v>限量款盲盒-C阶</v>
      </c>
      <c r="G66" s="15">
        <v>0</v>
      </c>
      <c r="H66" s="15">
        <v>100</v>
      </c>
      <c r="I66" s="15" t="e" cm="1">
        <f t="array" ref="I66">_xlfn.IFS(K66=2,CONCATENATE("比特币-",M66),K66=3,CONCATENATE("钞票-",M66),K66=4,CONCATENATE("玩家经验-",M66),K66=5,CONCATENATE(_xlfn.XLOOKUP(L66,'[1]item|道具'!$A:$A,'[1]item|道具'!$B:$B),"-",M66),K66=11,CONCATENATE(INDEX('[4]equip_data|装备数据'!$B:$B,MATCH(1,('[4]equip_data|装备数据'!$A:$A=ROUNDDOWN(L66/100,0))*('[4]equip_data|装备数据'!$D:$D=MOD(L66,100)),0)),"-",M66,"件"))</f>
        <v>#N/A</v>
      </c>
      <c r="J66" s="15" t="str">
        <f t="shared" ref="J66:J90" si="14">CONCATENATE(K66,";",L66,";",M66)</f>
        <v>11;10102;1</v>
      </c>
      <c r="K66" s="15">
        <v>11</v>
      </c>
      <c r="L66" s="15">
        <v>10102</v>
      </c>
      <c r="M66" s="15">
        <v>1</v>
      </c>
      <c r="N66" s="4">
        <f t="shared" ref="N66:N129" si="15">_xlfn.IFS(C66=0,E66/SUMIFS(E:E,A:A,A66,C:C,0),C66=1,E66/1000000,C66=2,1)</f>
        <v>0.0220416930623492</v>
      </c>
      <c r="O66" s="4">
        <f t="shared" ref="O66:O129" si="16">IF(C66=2,1,H66/SUMIF(D:D,D66,H:H))</f>
        <v>0.032258064516129</v>
      </c>
      <c r="P66" s="4">
        <f t="shared" ref="P66:P129" si="17">N66*O66</f>
        <v>0.000711022356849974</v>
      </c>
    </row>
    <row r="67" spans="1:16">
      <c r="A67" s="15">
        <v>20010</v>
      </c>
      <c r="B67" s="15" t="s">
        <v>45</v>
      </c>
      <c r="C67" s="15">
        <v>0</v>
      </c>
      <c r="D67" s="15">
        <f t="shared" ref="D67:D95" si="18">D66</f>
        <v>2001001</v>
      </c>
      <c r="E67" s="15">
        <f>_xlfn.XLOOKUP(D67-A67*100,[3]盲盒!$E$21:$E$24,[3]盲盒!$H$21:$H$24,0)</f>
        <v>662194</v>
      </c>
      <c r="F67" s="16" t="str">
        <f>CONCATENATE(B67,"-",IF(MOD(ROUNDDOWN(L67/1000,0),10)=5,"限量",""),_xlfn.XLOOKUP(MOD(L67,100),'[2]quality|品质'!$A:$A,'[2]quality|品质'!$B:$B,,0))</f>
        <v>限量款盲盒-C阶</v>
      </c>
      <c r="G67" s="15">
        <v>0</v>
      </c>
      <c r="H67" s="15">
        <v>100</v>
      </c>
      <c r="I67" s="15" t="e" cm="1">
        <f t="array" ref="I67">_xlfn.IFS(K67=2,CONCATENATE("比特币-",M67),K67=3,CONCATENATE("钞票-",M67),K67=4,CONCATENATE("玩家经验-",M67),K67=5,CONCATENATE(_xlfn.XLOOKUP(L67,'[1]item|道具'!$A:$A,'[1]item|道具'!$B:$B),"-",M67),K67=11,CONCATENATE(INDEX('[4]equip_data|装备数据'!$B:$B,MATCH(1,('[4]equip_data|装备数据'!$A:$A=ROUNDDOWN(L67/100,0))*('[4]equip_data|装备数据'!$D:$D=MOD(L67,100)),0)),"-",M67,"件"))</f>
        <v>#N/A</v>
      </c>
      <c r="J67" s="15" t="str">
        <f t="shared" si="14"/>
        <v>11;10202;1</v>
      </c>
      <c r="K67" s="15">
        <v>11</v>
      </c>
      <c r="L67" s="15">
        <v>10202</v>
      </c>
      <c r="M67" s="15">
        <v>1</v>
      </c>
      <c r="N67" s="4">
        <f t="shared" si="15"/>
        <v>0.0220416930623492</v>
      </c>
      <c r="O67" s="4">
        <f t="shared" si="16"/>
        <v>0.032258064516129</v>
      </c>
      <c r="P67" s="4">
        <f t="shared" si="17"/>
        <v>0.000711022356849974</v>
      </c>
    </row>
    <row r="68" spans="1:16">
      <c r="A68" s="15">
        <v>20010</v>
      </c>
      <c r="B68" s="15" t="s">
        <v>45</v>
      </c>
      <c r="C68" s="15">
        <v>0</v>
      </c>
      <c r="D68" s="15">
        <f t="shared" si="18"/>
        <v>2001001</v>
      </c>
      <c r="E68" s="15">
        <f>_xlfn.XLOOKUP(D68-A68*100,[3]盲盒!$E$21:$E$24,[3]盲盒!$H$21:$H$24,0)</f>
        <v>662194</v>
      </c>
      <c r="F68" s="16" t="str">
        <f>CONCATENATE(B68,"-",IF(MOD(ROUNDDOWN(L68/1000,0),10)=5,"限量",""),_xlfn.XLOOKUP(MOD(L68,100),'[2]quality|品质'!$A:$A,'[2]quality|品质'!$B:$B,,0))</f>
        <v>限量款盲盒-C阶</v>
      </c>
      <c r="G68" s="15">
        <v>0</v>
      </c>
      <c r="H68" s="15">
        <v>100</v>
      </c>
      <c r="I68" s="15" t="e" cm="1">
        <f t="array" ref="I68">_xlfn.IFS(K68=2,CONCATENATE("比特币-",M68),K68=3,CONCATENATE("钞票-",M68),K68=4,CONCATENATE("玩家经验-",M68),K68=5,CONCATENATE(_xlfn.XLOOKUP(L68,'[1]item|道具'!$A:$A,'[1]item|道具'!$B:$B),"-",M68),K68=11,CONCATENATE(INDEX('[4]equip_data|装备数据'!$B:$B,MATCH(1,('[4]equip_data|装备数据'!$A:$A=ROUNDDOWN(L68/100,0))*('[4]equip_data|装备数据'!$D:$D=MOD(L68,100)),0)),"-",M68,"件"))</f>
        <v>#N/A</v>
      </c>
      <c r="J68" s="15" t="str">
        <f t="shared" si="14"/>
        <v>11;10302;1</v>
      </c>
      <c r="K68" s="15">
        <v>11</v>
      </c>
      <c r="L68" s="15">
        <v>10302</v>
      </c>
      <c r="M68" s="15">
        <v>1</v>
      </c>
      <c r="N68" s="4">
        <f t="shared" si="15"/>
        <v>0.0220416930623492</v>
      </c>
      <c r="O68" s="4">
        <f t="shared" si="16"/>
        <v>0.032258064516129</v>
      </c>
      <c r="P68" s="4">
        <f t="shared" si="17"/>
        <v>0.000711022356849974</v>
      </c>
    </row>
    <row r="69" spans="1:16">
      <c r="A69" s="15">
        <v>20010</v>
      </c>
      <c r="B69" s="15" t="s">
        <v>45</v>
      </c>
      <c r="C69" s="15">
        <v>0</v>
      </c>
      <c r="D69" s="15">
        <f t="shared" si="18"/>
        <v>2001001</v>
      </c>
      <c r="E69" s="15">
        <f>_xlfn.XLOOKUP(D69-A69*100,[3]盲盒!$E$21:$E$24,[3]盲盒!$H$21:$H$24,0)</f>
        <v>662194</v>
      </c>
      <c r="F69" s="16" t="str">
        <f>CONCATENATE(B69,"-",IF(MOD(ROUNDDOWN(L69/1000,0),10)=5,"限量",""),_xlfn.XLOOKUP(MOD(L69,100),'[2]quality|品质'!$A:$A,'[2]quality|品质'!$B:$B,,0))</f>
        <v>限量款盲盒-C阶</v>
      </c>
      <c r="G69" s="15">
        <v>0</v>
      </c>
      <c r="H69" s="15">
        <v>100</v>
      </c>
      <c r="I69" s="15" t="e" cm="1">
        <f t="array" ref="I69">_xlfn.IFS(K69=2,CONCATENATE("比特币-",M69),K69=3,CONCATENATE("钞票-",M69),K69=4,CONCATENATE("玩家经验-",M69),K69=5,CONCATENATE(_xlfn.XLOOKUP(L69,'[1]item|道具'!$A:$A,'[1]item|道具'!$B:$B),"-",M69),K69=11,CONCATENATE(INDEX('[4]equip_data|装备数据'!$B:$B,MATCH(1,('[4]equip_data|装备数据'!$A:$A=ROUNDDOWN(L69/100,0))*('[4]equip_data|装备数据'!$D:$D=MOD(L69,100)),0)),"-",M69,"件"))</f>
        <v>#N/A</v>
      </c>
      <c r="J69" s="15" t="str">
        <f t="shared" si="14"/>
        <v>11;10402;1</v>
      </c>
      <c r="K69" s="15">
        <v>11</v>
      </c>
      <c r="L69" s="15">
        <v>10402</v>
      </c>
      <c r="M69" s="15">
        <v>1</v>
      </c>
      <c r="N69" s="4">
        <f t="shared" si="15"/>
        <v>0.0220416930623492</v>
      </c>
      <c r="O69" s="4">
        <f t="shared" si="16"/>
        <v>0.032258064516129</v>
      </c>
      <c r="P69" s="4">
        <f t="shared" si="17"/>
        <v>0.000711022356849974</v>
      </c>
    </row>
    <row r="70" spans="1:16">
      <c r="A70" s="15">
        <v>20010</v>
      </c>
      <c r="B70" s="15" t="s">
        <v>45</v>
      </c>
      <c r="C70" s="15">
        <v>0</v>
      </c>
      <c r="D70" s="15">
        <f t="shared" si="18"/>
        <v>2001001</v>
      </c>
      <c r="E70" s="15">
        <f>_xlfn.XLOOKUP(D70-A70*100,[3]盲盒!$E$21:$E$24,[3]盲盒!$H$21:$H$24,0)</f>
        <v>662194</v>
      </c>
      <c r="F70" s="16" t="str">
        <f>CONCATENATE(B70,"-",IF(MOD(ROUNDDOWN(L70/1000,0),10)=5,"限量",""),_xlfn.XLOOKUP(MOD(L70,100),'[2]quality|品质'!$A:$A,'[2]quality|品质'!$B:$B,,0))</f>
        <v>限量款盲盒-C阶</v>
      </c>
      <c r="G70" s="15">
        <v>0</v>
      </c>
      <c r="H70" s="15">
        <v>100</v>
      </c>
      <c r="I70" s="15" t="e" cm="1">
        <f t="array" ref="I70">_xlfn.IFS(K70=2,CONCATENATE("比特币-",M70),K70=3,CONCATENATE("钞票-",M70),K70=4,CONCATENATE("玩家经验-",M70),K70=5,CONCATENATE(_xlfn.XLOOKUP(L70,'[1]item|道具'!$A:$A,'[1]item|道具'!$B:$B),"-",M70),K70=11,CONCATENATE(INDEX('[4]equip_data|装备数据'!$B:$B,MATCH(1,('[4]equip_data|装备数据'!$A:$A=ROUNDDOWN(L70/100,0))*('[4]equip_data|装备数据'!$D:$D=MOD(L70,100)),0)),"-",M70,"件"))</f>
        <v>#N/A</v>
      </c>
      <c r="J70" s="15" t="str">
        <f t="shared" si="14"/>
        <v>11;10502;1</v>
      </c>
      <c r="K70" s="15">
        <v>11</v>
      </c>
      <c r="L70" s="15">
        <v>10502</v>
      </c>
      <c r="M70" s="15">
        <v>1</v>
      </c>
      <c r="N70" s="4">
        <f t="shared" si="15"/>
        <v>0.0220416930623492</v>
      </c>
      <c r="O70" s="4">
        <f t="shared" si="16"/>
        <v>0.032258064516129</v>
      </c>
      <c r="P70" s="4">
        <f t="shared" si="17"/>
        <v>0.000711022356849974</v>
      </c>
    </row>
    <row r="71" spans="1:16">
      <c r="A71" s="15">
        <v>20010</v>
      </c>
      <c r="B71" s="15" t="s">
        <v>45</v>
      </c>
      <c r="C71" s="15">
        <v>0</v>
      </c>
      <c r="D71" s="15">
        <f t="shared" si="18"/>
        <v>2001001</v>
      </c>
      <c r="E71" s="15">
        <f>_xlfn.XLOOKUP(D71-A71*100,[3]盲盒!$E$21:$E$24,[3]盲盒!$H$21:$H$24,0)</f>
        <v>662194</v>
      </c>
      <c r="F71" s="16" t="str">
        <f>CONCATENATE(B71,"-",IF(MOD(ROUNDDOWN(L71/1000,0),10)=5,"限量",""),_xlfn.XLOOKUP(MOD(L71,100),'[2]quality|品质'!$A:$A,'[2]quality|品质'!$B:$B,,0))</f>
        <v>限量款盲盒-C阶</v>
      </c>
      <c r="G71" s="15">
        <v>0</v>
      </c>
      <c r="H71" s="15">
        <v>100</v>
      </c>
      <c r="I71" s="15" t="e" cm="1">
        <f t="array" ref="I71">_xlfn.IFS(K71=2,CONCATENATE("比特币-",M71),K71=3,CONCATENATE("钞票-",M71),K71=4,CONCATENATE("玩家经验-",M71),K71=5,CONCATENATE(_xlfn.XLOOKUP(L71,'[1]item|道具'!$A:$A,'[1]item|道具'!$B:$B),"-",M71),K71=11,CONCATENATE(INDEX('[4]equip_data|装备数据'!$B:$B,MATCH(1,('[4]equip_data|装备数据'!$A:$A=ROUNDDOWN(L71/100,0))*('[4]equip_data|装备数据'!$D:$D=MOD(L71,100)),0)),"-",M71,"件"))</f>
        <v>#N/A</v>
      </c>
      <c r="J71" s="15" t="str">
        <f t="shared" si="14"/>
        <v>11;20102;1</v>
      </c>
      <c r="K71" s="15">
        <v>11</v>
      </c>
      <c r="L71" s="15">
        <v>20102</v>
      </c>
      <c r="M71" s="15">
        <v>1</v>
      </c>
      <c r="N71" s="4">
        <f t="shared" si="15"/>
        <v>0.0220416930623492</v>
      </c>
      <c r="O71" s="4">
        <f t="shared" si="16"/>
        <v>0.032258064516129</v>
      </c>
      <c r="P71" s="4">
        <f t="shared" si="17"/>
        <v>0.000711022356849974</v>
      </c>
    </row>
    <row r="72" spans="1:16">
      <c r="A72" s="15">
        <v>20010</v>
      </c>
      <c r="B72" s="15" t="s">
        <v>45</v>
      </c>
      <c r="C72" s="15">
        <v>0</v>
      </c>
      <c r="D72" s="15">
        <f t="shared" si="18"/>
        <v>2001001</v>
      </c>
      <c r="E72" s="15">
        <f>_xlfn.XLOOKUP(D72-A72*100,[3]盲盒!$E$21:$E$24,[3]盲盒!$H$21:$H$24,0)</f>
        <v>662194</v>
      </c>
      <c r="F72" s="16" t="str">
        <f>CONCATENATE(B72,"-",IF(MOD(ROUNDDOWN(L72/1000,0),10)=5,"限量",""),_xlfn.XLOOKUP(MOD(L72,100),'[2]quality|品质'!$A:$A,'[2]quality|品质'!$B:$B,,0))</f>
        <v>限量款盲盒-C阶</v>
      </c>
      <c r="G72" s="15">
        <v>0</v>
      </c>
      <c r="H72" s="15">
        <v>100</v>
      </c>
      <c r="I72" s="15" t="e" cm="1">
        <f t="array" ref="I72">_xlfn.IFS(K72=2,CONCATENATE("比特币-",M72),K72=3,CONCATENATE("钞票-",M72),K72=4,CONCATENATE("玩家经验-",M72),K72=5,CONCATENATE(_xlfn.XLOOKUP(L72,'[1]item|道具'!$A:$A,'[1]item|道具'!$B:$B),"-",M72),K72=11,CONCATENATE(INDEX('[4]equip_data|装备数据'!$B:$B,MATCH(1,('[4]equip_data|装备数据'!$A:$A=ROUNDDOWN(L72/100,0))*('[4]equip_data|装备数据'!$D:$D=MOD(L72,100)),0)),"-",M72,"件"))</f>
        <v>#N/A</v>
      </c>
      <c r="J72" s="15" t="str">
        <f t="shared" si="14"/>
        <v>11;20202;1</v>
      </c>
      <c r="K72" s="15">
        <v>11</v>
      </c>
      <c r="L72" s="15">
        <v>20202</v>
      </c>
      <c r="M72" s="15">
        <v>1</v>
      </c>
      <c r="N72" s="4">
        <f t="shared" si="15"/>
        <v>0.0220416930623492</v>
      </c>
      <c r="O72" s="4">
        <f t="shared" si="16"/>
        <v>0.032258064516129</v>
      </c>
      <c r="P72" s="4">
        <f t="shared" si="17"/>
        <v>0.000711022356849974</v>
      </c>
    </row>
    <row r="73" spans="1:16">
      <c r="A73" s="15">
        <v>20010</v>
      </c>
      <c r="B73" s="15" t="s">
        <v>45</v>
      </c>
      <c r="C73" s="15">
        <v>0</v>
      </c>
      <c r="D73" s="15">
        <f t="shared" si="18"/>
        <v>2001001</v>
      </c>
      <c r="E73" s="15">
        <f>_xlfn.XLOOKUP(D73-A73*100,[3]盲盒!$E$21:$E$24,[3]盲盒!$H$21:$H$24,0)</f>
        <v>662194</v>
      </c>
      <c r="F73" s="16" t="str">
        <f>CONCATENATE(B73,"-",IF(MOD(ROUNDDOWN(L73/1000,0),10)=5,"限量",""),_xlfn.XLOOKUP(MOD(L73,100),'[2]quality|品质'!$A:$A,'[2]quality|品质'!$B:$B,,0))</f>
        <v>限量款盲盒-C阶</v>
      </c>
      <c r="G73" s="15">
        <v>0</v>
      </c>
      <c r="H73" s="15">
        <v>100</v>
      </c>
      <c r="I73" s="15" t="e" cm="1">
        <f t="array" ref="I73">_xlfn.IFS(K73=2,CONCATENATE("比特币-",M73),K73=3,CONCATENATE("钞票-",M73),K73=4,CONCATENATE("玩家经验-",M73),K73=5,CONCATENATE(_xlfn.XLOOKUP(L73,'[1]item|道具'!$A:$A,'[1]item|道具'!$B:$B),"-",M73),K73=11,CONCATENATE(INDEX('[4]equip_data|装备数据'!$B:$B,MATCH(1,('[4]equip_data|装备数据'!$A:$A=ROUNDDOWN(L73/100,0))*('[4]equip_data|装备数据'!$D:$D=MOD(L73,100)),0)),"-",M73,"件"))</f>
        <v>#N/A</v>
      </c>
      <c r="J73" s="15" t="str">
        <f t="shared" si="14"/>
        <v>11;20302;1</v>
      </c>
      <c r="K73" s="15">
        <v>11</v>
      </c>
      <c r="L73" s="15">
        <v>20302</v>
      </c>
      <c r="M73" s="15">
        <v>1</v>
      </c>
      <c r="N73" s="4">
        <f t="shared" si="15"/>
        <v>0.0220416930623492</v>
      </c>
      <c r="O73" s="4">
        <f t="shared" si="16"/>
        <v>0.032258064516129</v>
      </c>
      <c r="P73" s="4">
        <f t="shared" si="17"/>
        <v>0.000711022356849974</v>
      </c>
    </row>
    <row r="74" spans="1:16">
      <c r="A74" s="15">
        <v>20010</v>
      </c>
      <c r="B74" s="15" t="s">
        <v>45</v>
      </c>
      <c r="C74" s="15">
        <v>0</v>
      </c>
      <c r="D74" s="15">
        <f t="shared" si="18"/>
        <v>2001001</v>
      </c>
      <c r="E74" s="15">
        <f>_xlfn.XLOOKUP(D74-A74*100,[3]盲盒!$E$21:$E$24,[3]盲盒!$H$21:$H$24,0)</f>
        <v>662194</v>
      </c>
      <c r="F74" s="16" t="str">
        <f>CONCATENATE(B74,"-",IF(MOD(ROUNDDOWN(L74/1000,0),10)=5,"限量",""),_xlfn.XLOOKUP(MOD(L74,100),'[2]quality|品质'!$A:$A,'[2]quality|品质'!$B:$B,,0))</f>
        <v>限量款盲盒-C阶</v>
      </c>
      <c r="G74" s="15">
        <v>0</v>
      </c>
      <c r="H74" s="15">
        <v>100</v>
      </c>
      <c r="I74" s="15" t="e" cm="1">
        <f t="array" ref="I74">_xlfn.IFS(K74=2,CONCATENATE("比特币-",M74),K74=3,CONCATENATE("钞票-",M74),K74=4,CONCATENATE("玩家经验-",M74),K74=5,CONCATENATE(_xlfn.XLOOKUP(L74,'[1]item|道具'!$A:$A,'[1]item|道具'!$B:$B),"-",M74),K74=11,CONCATENATE(INDEX('[4]equip_data|装备数据'!$B:$B,MATCH(1,('[4]equip_data|装备数据'!$A:$A=ROUNDDOWN(L74/100,0))*('[4]equip_data|装备数据'!$D:$D=MOD(L74,100)),0)),"-",M74,"件"))</f>
        <v>#N/A</v>
      </c>
      <c r="J74" s="15" t="str">
        <f t="shared" si="14"/>
        <v>11;20402;1</v>
      </c>
      <c r="K74" s="15">
        <v>11</v>
      </c>
      <c r="L74" s="15">
        <v>20402</v>
      </c>
      <c r="M74" s="15">
        <v>1</v>
      </c>
      <c r="N74" s="4">
        <f t="shared" si="15"/>
        <v>0.0220416930623492</v>
      </c>
      <c r="O74" s="4">
        <f t="shared" si="16"/>
        <v>0.032258064516129</v>
      </c>
      <c r="P74" s="4">
        <f t="shared" si="17"/>
        <v>0.000711022356849974</v>
      </c>
    </row>
    <row r="75" spans="1:16">
      <c r="A75" s="15">
        <v>20010</v>
      </c>
      <c r="B75" s="15" t="s">
        <v>45</v>
      </c>
      <c r="C75" s="15">
        <v>0</v>
      </c>
      <c r="D75" s="15">
        <f t="shared" si="18"/>
        <v>2001001</v>
      </c>
      <c r="E75" s="15">
        <f>_xlfn.XLOOKUP(D75-A75*100,[3]盲盒!$E$21:$E$24,[3]盲盒!$H$21:$H$24,0)</f>
        <v>662194</v>
      </c>
      <c r="F75" s="16" t="str">
        <f>CONCATENATE(B75,"-",IF(MOD(ROUNDDOWN(L75/1000,0),10)=5,"限量",""),_xlfn.XLOOKUP(MOD(L75,100),'[2]quality|品质'!$A:$A,'[2]quality|品质'!$B:$B,,0))</f>
        <v>限量款盲盒-C阶</v>
      </c>
      <c r="G75" s="15">
        <v>0</v>
      </c>
      <c r="H75" s="15">
        <v>100</v>
      </c>
      <c r="I75" s="15" t="e" cm="1">
        <f t="array" ref="I75">_xlfn.IFS(K75=2,CONCATENATE("比特币-",M75),K75=3,CONCATENATE("钞票-",M75),K75=4,CONCATENATE("玩家经验-",M75),K75=5,CONCATENATE(_xlfn.XLOOKUP(L75,'[1]item|道具'!$A:$A,'[1]item|道具'!$B:$B),"-",M75),K75=11,CONCATENATE(INDEX('[4]equip_data|装备数据'!$B:$B,MATCH(1,('[4]equip_data|装备数据'!$A:$A=ROUNDDOWN(L75/100,0))*('[4]equip_data|装备数据'!$D:$D=MOD(L75,100)),0)),"-",M75,"件"))</f>
        <v>#N/A</v>
      </c>
      <c r="J75" s="15" t="str">
        <f t="shared" si="14"/>
        <v>11;20502;1</v>
      </c>
      <c r="K75" s="15">
        <v>11</v>
      </c>
      <c r="L75" s="15">
        <v>20502</v>
      </c>
      <c r="M75" s="15">
        <v>1</v>
      </c>
      <c r="N75" s="4">
        <f t="shared" si="15"/>
        <v>0.0220416930623492</v>
      </c>
      <c r="O75" s="4">
        <f t="shared" si="16"/>
        <v>0.032258064516129</v>
      </c>
      <c r="P75" s="4">
        <f t="shared" si="17"/>
        <v>0.000711022356849974</v>
      </c>
    </row>
    <row r="76" spans="1:16">
      <c r="A76" s="15">
        <v>20010</v>
      </c>
      <c r="B76" s="15" t="s">
        <v>45</v>
      </c>
      <c r="C76" s="15">
        <v>0</v>
      </c>
      <c r="D76" s="15">
        <f t="shared" si="18"/>
        <v>2001001</v>
      </c>
      <c r="E76" s="15">
        <f>_xlfn.XLOOKUP(D76-A76*100,[3]盲盒!$E$21:$E$24,[3]盲盒!$H$21:$H$24,0)</f>
        <v>662194</v>
      </c>
      <c r="F76" s="16" t="str">
        <f>CONCATENATE(B76,"-",IF(MOD(ROUNDDOWN(L76/1000,0),10)=5,"限量",""),_xlfn.XLOOKUP(MOD(L76,100),'[2]quality|品质'!$A:$A,'[2]quality|品质'!$B:$B,,0))</f>
        <v>限量款盲盒-C阶</v>
      </c>
      <c r="G76" s="15">
        <v>0</v>
      </c>
      <c r="H76" s="15">
        <v>100</v>
      </c>
      <c r="I76" s="15" t="e" cm="1">
        <f t="array" ref="I76">_xlfn.IFS(K76=2,CONCATENATE("比特币-",M76),K76=3,CONCATENATE("钞票-",M76),K76=4,CONCATENATE("玩家经验-",M76),K76=5,CONCATENATE(_xlfn.XLOOKUP(L76,'[1]item|道具'!$A:$A,'[1]item|道具'!$B:$B),"-",M76),K76=11,CONCATENATE(INDEX('[4]equip_data|装备数据'!$B:$B,MATCH(1,('[4]equip_data|装备数据'!$A:$A=ROUNDDOWN(L76/100,0))*('[4]equip_data|装备数据'!$D:$D=MOD(L76,100)),0)),"-",M76,"件"))</f>
        <v>#N/A</v>
      </c>
      <c r="J76" s="15" t="str">
        <f t="shared" si="14"/>
        <v>11;30102;1</v>
      </c>
      <c r="K76" s="15">
        <v>11</v>
      </c>
      <c r="L76" s="15">
        <v>30102</v>
      </c>
      <c r="M76" s="15">
        <v>1</v>
      </c>
      <c r="N76" s="4">
        <f t="shared" si="15"/>
        <v>0.0220416930623492</v>
      </c>
      <c r="O76" s="4">
        <f t="shared" si="16"/>
        <v>0.032258064516129</v>
      </c>
      <c r="P76" s="4">
        <f t="shared" si="17"/>
        <v>0.000711022356849974</v>
      </c>
    </row>
    <row r="77" spans="1:16">
      <c r="A77" s="15">
        <v>20010</v>
      </c>
      <c r="B77" s="15" t="s">
        <v>45</v>
      </c>
      <c r="C77" s="15">
        <v>0</v>
      </c>
      <c r="D77" s="15">
        <f t="shared" si="18"/>
        <v>2001001</v>
      </c>
      <c r="E77" s="15">
        <f>_xlfn.XLOOKUP(D77-A77*100,[3]盲盒!$E$21:$E$24,[3]盲盒!$H$21:$H$24,0)</f>
        <v>662194</v>
      </c>
      <c r="F77" s="16" t="str">
        <f>CONCATENATE(B77,"-",IF(MOD(ROUNDDOWN(L77/1000,0),10)=5,"限量",""),_xlfn.XLOOKUP(MOD(L77,100),'[2]quality|品质'!$A:$A,'[2]quality|品质'!$B:$B,,0))</f>
        <v>限量款盲盒-C阶</v>
      </c>
      <c r="G77" s="15">
        <v>0</v>
      </c>
      <c r="H77" s="15">
        <v>100</v>
      </c>
      <c r="I77" s="15" t="e" cm="1">
        <f t="array" ref="I77">_xlfn.IFS(K77=2,CONCATENATE("比特币-",M77),K77=3,CONCATENATE("钞票-",M77),K77=4,CONCATENATE("玩家经验-",M77),K77=5,CONCATENATE(_xlfn.XLOOKUP(L77,'[1]item|道具'!$A:$A,'[1]item|道具'!$B:$B),"-",M77),K77=11,CONCATENATE(INDEX('[4]equip_data|装备数据'!$B:$B,MATCH(1,('[4]equip_data|装备数据'!$A:$A=ROUNDDOWN(L77/100,0))*('[4]equip_data|装备数据'!$D:$D=MOD(L77,100)),0)),"-",M77,"件"))</f>
        <v>#N/A</v>
      </c>
      <c r="J77" s="15" t="str">
        <f t="shared" si="14"/>
        <v>11;30202;1</v>
      </c>
      <c r="K77" s="15">
        <v>11</v>
      </c>
      <c r="L77" s="15">
        <v>30202</v>
      </c>
      <c r="M77" s="15">
        <v>1</v>
      </c>
      <c r="N77" s="4">
        <f t="shared" si="15"/>
        <v>0.0220416930623492</v>
      </c>
      <c r="O77" s="4">
        <f t="shared" si="16"/>
        <v>0.032258064516129</v>
      </c>
      <c r="P77" s="4">
        <f t="shared" si="17"/>
        <v>0.000711022356849974</v>
      </c>
    </row>
    <row r="78" spans="1:16">
      <c r="A78" s="15">
        <v>20010</v>
      </c>
      <c r="B78" s="15" t="s">
        <v>45</v>
      </c>
      <c r="C78" s="15">
        <v>0</v>
      </c>
      <c r="D78" s="15">
        <f t="shared" si="18"/>
        <v>2001001</v>
      </c>
      <c r="E78" s="15">
        <f>_xlfn.XLOOKUP(D78-A78*100,[3]盲盒!$E$21:$E$24,[3]盲盒!$H$21:$H$24,0)</f>
        <v>662194</v>
      </c>
      <c r="F78" s="16" t="str">
        <f>CONCATENATE(B78,"-",IF(MOD(ROUNDDOWN(L78/1000,0),10)=5,"限量",""),_xlfn.XLOOKUP(MOD(L78,100),'[2]quality|品质'!$A:$A,'[2]quality|品质'!$B:$B,,0))</f>
        <v>限量款盲盒-C阶</v>
      </c>
      <c r="G78" s="15">
        <v>0</v>
      </c>
      <c r="H78" s="15">
        <v>100</v>
      </c>
      <c r="I78" s="15" t="e" cm="1">
        <f t="array" ref="I78">_xlfn.IFS(K78=2,CONCATENATE("比特币-",M78),K78=3,CONCATENATE("钞票-",M78),K78=4,CONCATENATE("玩家经验-",M78),K78=5,CONCATENATE(_xlfn.XLOOKUP(L78,'[1]item|道具'!$A:$A,'[1]item|道具'!$B:$B),"-",M78),K78=11,CONCATENATE(INDEX('[4]equip_data|装备数据'!$B:$B,MATCH(1,('[4]equip_data|装备数据'!$A:$A=ROUNDDOWN(L78/100,0))*('[4]equip_data|装备数据'!$D:$D=MOD(L78,100)),0)),"-",M78,"件"))</f>
        <v>#N/A</v>
      </c>
      <c r="J78" s="15" t="str">
        <f t="shared" si="14"/>
        <v>11;30302;1</v>
      </c>
      <c r="K78" s="15">
        <v>11</v>
      </c>
      <c r="L78" s="15">
        <v>30302</v>
      </c>
      <c r="M78" s="15">
        <v>1</v>
      </c>
      <c r="N78" s="4">
        <f t="shared" si="15"/>
        <v>0.0220416930623492</v>
      </c>
      <c r="O78" s="4">
        <f t="shared" si="16"/>
        <v>0.032258064516129</v>
      </c>
      <c r="P78" s="4">
        <f t="shared" si="17"/>
        <v>0.000711022356849974</v>
      </c>
    </row>
    <row r="79" spans="1:16">
      <c r="A79" s="15">
        <v>20010</v>
      </c>
      <c r="B79" s="15" t="s">
        <v>45</v>
      </c>
      <c r="C79" s="15">
        <v>0</v>
      </c>
      <c r="D79" s="15">
        <f t="shared" si="18"/>
        <v>2001001</v>
      </c>
      <c r="E79" s="15">
        <f>_xlfn.XLOOKUP(D79-A79*100,[3]盲盒!$E$21:$E$24,[3]盲盒!$H$21:$H$24,0)</f>
        <v>662194</v>
      </c>
      <c r="F79" s="16" t="str">
        <f>CONCATENATE(B79,"-",IF(MOD(ROUNDDOWN(L79/1000,0),10)=5,"限量",""),_xlfn.XLOOKUP(MOD(L79,100),'[2]quality|品质'!$A:$A,'[2]quality|品质'!$B:$B,,0))</f>
        <v>限量款盲盒-C阶</v>
      </c>
      <c r="G79" s="15">
        <v>0</v>
      </c>
      <c r="H79" s="15">
        <v>100</v>
      </c>
      <c r="I79" s="15" t="e" cm="1">
        <f t="array" ref="I79">_xlfn.IFS(K79=2,CONCATENATE("比特币-",M79),K79=3,CONCATENATE("钞票-",M79),K79=4,CONCATENATE("玩家经验-",M79),K79=5,CONCATENATE(_xlfn.XLOOKUP(L79,'[1]item|道具'!$A:$A,'[1]item|道具'!$B:$B),"-",M79),K79=11,CONCATENATE(INDEX('[4]equip_data|装备数据'!$B:$B,MATCH(1,('[4]equip_data|装备数据'!$A:$A=ROUNDDOWN(L79/100,0))*('[4]equip_data|装备数据'!$D:$D=MOD(L79,100)),0)),"-",M79,"件"))</f>
        <v>#N/A</v>
      </c>
      <c r="J79" s="15" t="str">
        <f t="shared" si="14"/>
        <v>11;30402;1</v>
      </c>
      <c r="K79" s="15">
        <v>11</v>
      </c>
      <c r="L79" s="15">
        <v>30402</v>
      </c>
      <c r="M79" s="15">
        <v>1</v>
      </c>
      <c r="N79" s="4">
        <f t="shared" si="15"/>
        <v>0.0220416930623492</v>
      </c>
      <c r="O79" s="4">
        <f t="shared" si="16"/>
        <v>0.032258064516129</v>
      </c>
      <c r="P79" s="4">
        <f t="shared" si="17"/>
        <v>0.000711022356849974</v>
      </c>
    </row>
    <row r="80" spans="1:16">
      <c r="A80" s="15">
        <v>20010</v>
      </c>
      <c r="B80" s="15" t="s">
        <v>45</v>
      </c>
      <c r="C80" s="15">
        <v>0</v>
      </c>
      <c r="D80" s="15">
        <f t="shared" si="18"/>
        <v>2001001</v>
      </c>
      <c r="E80" s="15">
        <f>_xlfn.XLOOKUP(D80-A80*100,[3]盲盒!$E$21:$E$24,[3]盲盒!$H$21:$H$24,0)</f>
        <v>662194</v>
      </c>
      <c r="F80" s="16" t="str">
        <f>CONCATENATE(B80,"-",IF(MOD(ROUNDDOWN(L80/1000,0),10)=5,"限量",""),_xlfn.XLOOKUP(MOD(L80,100),'[2]quality|品质'!$A:$A,'[2]quality|品质'!$B:$B,,0))</f>
        <v>限量款盲盒-C阶</v>
      </c>
      <c r="G80" s="15">
        <v>0</v>
      </c>
      <c r="H80" s="15">
        <v>100</v>
      </c>
      <c r="I80" s="15" t="e" cm="1">
        <f t="array" ref="I80">_xlfn.IFS(K80=2,CONCATENATE("比特币-",M80),K80=3,CONCATENATE("钞票-",M80),K80=4,CONCATENATE("玩家经验-",M80),K80=5,CONCATENATE(_xlfn.XLOOKUP(L80,'[1]item|道具'!$A:$A,'[1]item|道具'!$B:$B),"-",M80),K80=11,CONCATENATE(INDEX('[4]equip_data|装备数据'!$B:$B,MATCH(1,('[4]equip_data|装备数据'!$A:$A=ROUNDDOWN(L80/100,0))*('[4]equip_data|装备数据'!$D:$D=MOD(L80,100)),0)),"-",M80,"件"))</f>
        <v>#N/A</v>
      </c>
      <c r="J80" s="15" t="str">
        <f t="shared" si="14"/>
        <v>11;30502;1</v>
      </c>
      <c r="K80" s="15">
        <v>11</v>
      </c>
      <c r="L80" s="15">
        <v>30502</v>
      </c>
      <c r="M80" s="15">
        <v>1</v>
      </c>
      <c r="N80" s="4">
        <f t="shared" si="15"/>
        <v>0.0220416930623492</v>
      </c>
      <c r="O80" s="4">
        <f t="shared" si="16"/>
        <v>0.032258064516129</v>
      </c>
      <c r="P80" s="4">
        <f t="shared" si="17"/>
        <v>0.000711022356849974</v>
      </c>
    </row>
    <row r="81" spans="1:16">
      <c r="A81" s="15">
        <v>20010</v>
      </c>
      <c r="B81" s="15" t="s">
        <v>45</v>
      </c>
      <c r="C81" s="15">
        <v>0</v>
      </c>
      <c r="D81" s="15">
        <f t="shared" si="18"/>
        <v>2001001</v>
      </c>
      <c r="E81" s="15">
        <f>_xlfn.XLOOKUP(D81-A81*100,[3]盲盒!$E$21:$E$24,[3]盲盒!$H$21:$H$24,0)</f>
        <v>662194</v>
      </c>
      <c r="F81" s="16" t="str">
        <f>CONCATENATE(B81,"-",IF(MOD(ROUNDDOWN(L81/1000,0),10)=5,"限量",""),_xlfn.XLOOKUP(MOD(L81,100),'[2]quality|品质'!$A:$A,'[2]quality|品质'!$B:$B,,0))</f>
        <v>限量款盲盒-C阶</v>
      </c>
      <c r="G81" s="15">
        <v>0</v>
      </c>
      <c r="H81" s="15">
        <v>100</v>
      </c>
      <c r="I81" s="15" t="e" cm="1">
        <f t="array" ref="I81">_xlfn.IFS(K81=2,CONCATENATE("比特币-",M81),K81=3,CONCATENATE("钞票-",M81),K81=4,CONCATENATE("玩家经验-",M81),K81=5,CONCATENATE(_xlfn.XLOOKUP(L81,'[1]item|道具'!$A:$A,'[1]item|道具'!$B:$B),"-",M81),K81=11,CONCATENATE(INDEX('[4]equip_data|装备数据'!$B:$B,MATCH(1,('[4]equip_data|装备数据'!$A:$A=ROUNDDOWN(L81/100,0))*('[4]equip_data|装备数据'!$D:$D=MOD(L81,100)),0)),"-",M81,"件"))</f>
        <v>#N/A</v>
      </c>
      <c r="J81" s="15" t="str">
        <f t="shared" si="14"/>
        <v>11;40102;1</v>
      </c>
      <c r="K81" s="15">
        <v>11</v>
      </c>
      <c r="L81" s="15">
        <v>40102</v>
      </c>
      <c r="M81" s="15">
        <v>1</v>
      </c>
      <c r="N81" s="4">
        <f t="shared" si="15"/>
        <v>0.0220416930623492</v>
      </c>
      <c r="O81" s="4">
        <f t="shared" si="16"/>
        <v>0.032258064516129</v>
      </c>
      <c r="P81" s="4">
        <f t="shared" si="17"/>
        <v>0.000711022356849974</v>
      </c>
    </row>
    <row r="82" spans="1:16">
      <c r="A82" s="15">
        <v>20010</v>
      </c>
      <c r="B82" s="15" t="s">
        <v>45</v>
      </c>
      <c r="C82" s="15">
        <v>0</v>
      </c>
      <c r="D82" s="15">
        <f t="shared" si="18"/>
        <v>2001001</v>
      </c>
      <c r="E82" s="15">
        <f>_xlfn.XLOOKUP(D82-A82*100,[3]盲盒!$E$21:$E$24,[3]盲盒!$H$21:$H$24,0)</f>
        <v>662194</v>
      </c>
      <c r="F82" s="16" t="str">
        <f>CONCATENATE(B82,"-",IF(MOD(ROUNDDOWN(L82/1000,0),10)=5,"限量",""),_xlfn.XLOOKUP(MOD(L82,100),'[2]quality|品质'!$A:$A,'[2]quality|品质'!$B:$B,,0))</f>
        <v>限量款盲盒-C阶</v>
      </c>
      <c r="G82" s="15">
        <v>0</v>
      </c>
      <c r="H82" s="15">
        <v>100</v>
      </c>
      <c r="I82" s="15" t="e" cm="1">
        <f t="array" ref="I82">_xlfn.IFS(K82=2,CONCATENATE("比特币-",M82),K82=3,CONCATENATE("钞票-",M82),K82=4,CONCATENATE("玩家经验-",M82),K82=5,CONCATENATE(_xlfn.XLOOKUP(L82,'[1]item|道具'!$A:$A,'[1]item|道具'!$B:$B),"-",M82),K82=11,CONCATENATE(INDEX('[4]equip_data|装备数据'!$B:$B,MATCH(1,('[4]equip_data|装备数据'!$A:$A=ROUNDDOWN(L82/100,0))*('[4]equip_data|装备数据'!$D:$D=MOD(L82,100)),0)),"-",M82,"件"))</f>
        <v>#N/A</v>
      </c>
      <c r="J82" s="15" t="str">
        <f t="shared" si="14"/>
        <v>11;40202;1</v>
      </c>
      <c r="K82" s="15">
        <v>11</v>
      </c>
      <c r="L82" s="15">
        <v>40202</v>
      </c>
      <c r="M82" s="15">
        <v>1</v>
      </c>
      <c r="N82" s="4">
        <f t="shared" si="15"/>
        <v>0.0220416930623492</v>
      </c>
      <c r="O82" s="4">
        <f t="shared" si="16"/>
        <v>0.032258064516129</v>
      </c>
      <c r="P82" s="4">
        <f t="shared" si="17"/>
        <v>0.000711022356849974</v>
      </c>
    </row>
    <row r="83" spans="1:16">
      <c r="A83" s="15">
        <v>20010</v>
      </c>
      <c r="B83" s="15" t="s">
        <v>45</v>
      </c>
      <c r="C83" s="15">
        <v>0</v>
      </c>
      <c r="D83" s="15">
        <f t="shared" si="18"/>
        <v>2001001</v>
      </c>
      <c r="E83" s="15">
        <f>_xlfn.XLOOKUP(D83-A83*100,[3]盲盒!$E$21:$E$24,[3]盲盒!$H$21:$H$24,0)</f>
        <v>662194</v>
      </c>
      <c r="F83" s="16" t="str">
        <f>CONCATENATE(B83,"-",IF(MOD(ROUNDDOWN(L83/1000,0),10)=5,"限量",""),_xlfn.XLOOKUP(MOD(L83,100),'[2]quality|品质'!$A:$A,'[2]quality|品质'!$B:$B,,0))</f>
        <v>限量款盲盒-C阶</v>
      </c>
      <c r="G83" s="15">
        <v>0</v>
      </c>
      <c r="H83" s="15">
        <v>100</v>
      </c>
      <c r="I83" s="15" t="e" cm="1">
        <f t="array" ref="I83">_xlfn.IFS(K83=2,CONCATENATE("比特币-",M83),K83=3,CONCATENATE("钞票-",M83),K83=4,CONCATENATE("玩家经验-",M83),K83=5,CONCATENATE(_xlfn.XLOOKUP(L83,'[1]item|道具'!$A:$A,'[1]item|道具'!$B:$B),"-",M83),K83=11,CONCATENATE(INDEX('[4]equip_data|装备数据'!$B:$B,MATCH(1,('[4]equip_data|装备数据'!$A:$A=ROUNDDOWN(L83/100,0))*('[4]equip_data|装备数据'!$D:$D=MOD(L83,100)),0)),"-",M83,"件"))</f>
        <v>#N/A</v>
      </c>
      <c r="J83" s="15" t="str">
        <f t="shared" si="14"/>
        <v>11;40302;1</v>
      </c>
      <c r="K83" s="15">
        <v>11</v>
      </c>
      <c r="L83" s="15">
        <v>40302</v>
      </c>
      <c r="M83" s="15">
        <v>1</v>
      </c>
      <c r="N83" s="4">
        <f t="shared" si="15"/>
        <v>0.0220416930623492</v>
      </c>
      <c r="O83" s="4">
        <f t="shared" si="16"/>
        <v>0.032258064516129</v>
      </c>
      <c r="P83" s="4">
        <f t="shared" si="17"/>
        <v>0.000711022356849974</v>
      </c>
    </row>
    <row r="84" spans="1:16">
      <c r="A84" s="15">
        <v>20010</v>
      </c>
      <c r="B84" s="15" t="s">
        <v>45</v>
      </c>
      <c r="C84" s="15">
        <v>0</v>
      </c>
      <c r="D84" s="15">
        <f t="shared" si="18"/>
        <v>2001001</v>
      </c>
      <c r="E84" s="15">
        <f>_xlfn.XLOOKUP(D84-A84*100,[3]盲盒!$E$21:$E$24,[3]盲盒!$H$21:$H$24,0)</f>
        <v>662194</v>
      </c>
      <c r="F84" s="16" t="str">
        <f>CONCATENATE(B84,"-",IF(MOD(ROUNDDOWN(L84/1000,0),10)=5,"限量",""),_xlfn.XLOOKUP(MOD(L84,100),'[2]quality|品质'!$A:$A,'[2]quality|品质'!$B:$B,,0))</f>
        <v>限量款盲盒-C阶</v>
      </c>
      <c r="G84" s="15">
        <v>0</v>
      </c>
      <c r="H84" s="15">
        <v>100</v>
      </c>
      <c r="I84" s="15" t="e" cm="1">
        <f t="array" ref="I84">_xlfn.IFS(K84=2,CONCATENATE("比特币-",M84),K84=3,CONCATENATE("钞票-",M84),K84=4,CONCATENATE("玩家经验-",M84),K84=5,CONCATENATE(_xlfn.XLOOKUP(L84,'[1]item|道具'!$A:$A,'[1]item|道具'!$B:$B),"-",M84),K84=11,CONCATENATE(INDEX('[4]equip_data|装备数据'!$B:$B,MATCH(1,('[4]equip_data|装备数据'!$A:$A=ROUNDDOWN(L84/100,0))*('[4]equip_data|装备数据'!$D:$D=MOD(L84,100)),0)),"-",M84,"件"))</f>
        <v>#N/A</v>
      </c>
      <c r="J84" s="15" t="str">
        <f t="shared" si="14"/>
        <v>11;40402;1</v>
      </c>
      <c r="K84" s="15">
        <v>11</v>
      </c>
      <c r="L84" s="15">
        <v>40402</v>
      </c>
      <c r="M84" s="15">
        <v>1</v>
      </c>
      <c r="N84" s="4">
        <f t="shared" si="15"/>
        <v>0.0220416930623492</v>
      </c>
      <c r="O84" s="4">
        <f t="shared" si="16"/>
        <v>0.032258064516129</v>
      </c>
      <c r="P84" s="4">
        <f t="shared" si="17"/>
        <v>0.000711022356849974</v>
      </c>
    </row>
    <row r="85" spans="1:16">
      <c r="A85" s="15">
        <v>20010</v>
      </c>
      <c r="B85" s="15" t="s">
        <v>45</v>
      </c>
      <c r="C85" s="15">
        <v>0</v>
      </c>
      <c r="D85" s="15">
        <f t="shared" si="18"/>
        <v>2001001</v>
      </c>
      <c r="E85" s="15">
        <f>_xlfn.XLOOKUP(D85-A85*100,[3]盲盒!$E$21:$E$24,[3]盲盒!$H$21:$H$24,0)</f>
        <v>662194</v>
      </c>
      <c r="F85" s="16" t="str">
        <f>CONCATENATE(B85,"-",IF(MOD(ROUNDDOWN(L85/1000,0),10)=5,"限量",""),_xlfn.XLOOKUP(MOD(L85,100),'[2]quality|品质'!$A:$A,'[2]quality|品质'!$B:$B,,0))</f>
        <v>限量款盲盒-C阶</v>
      </c>
      <c r="G85" s="15">
        <v>0</v>
      </c>
      <c r="H85" s="15">
        <v>100</v>
      </c>
      <c r="I85" s="15" t="e" cm="1">
        <f t="array" ref="I85">_xlfn.IFS(K85=2,CONCATENATE("比特币-",M85),K85=3,CONCATENATE("钞票-",M85),K85=4,CONCATENATE("玩家经验-",M85),K85=5,CONCATENATE(_xlfn.XLOOKUP(L85,'[1]item|道具'!$A:$A,'[1]item|道具'!$B:$B),"-",M85),K85=11,CONCATENATE(INDEX('[4]equip_data|装备数据'!$B:$B,MATCH(1,('[4]equip_data|装备数据'!$A:$A=ROUNDDOWN(L85/100,0))*('[4]equip_data|装备数据'!$D:$D=MOD(L85,100)),0)),"-",M85,"件"))</f>
        <v>#N/A</v>
      </c>
      <c r="J85" s="15" t="str">
        <f t="shared" si="14"/>
        <v>11;40502;1</v>
      </c>
      <c r="K85" s="15">
        <v>11</v>
      </c>
      <c r="L85" s="15">
        <v>40502</v>
      </c>
      <c r="M85" s="15">
        <v>1</v>
      </c>
      <c r="N85" s="4">
        <f t="shared" si="15"/>
        <v>0.0220416930623492</v>
      </c>
      <c r="O85" s="4">
        <f t="shared" si="16"/>
        <v>0.032258064516129</v>
      </c>
      <c r="P85" s="4">
        <f t="shared" si="17"/>
        <v>0.000711022356849974</v>
      </c>
    </row>
    <row r="86" spans="1:16">
      <c r="A86" s="15">
        <v>20010</v>
      </c>
      <c r="B86" s="15" t="s">
        <v>45</v>
      </c>
      <c r="C86" s="15">
        <v>0</v>
      </c>
      <c r="D86" s="15">
        <f t="shared" si="18"/>
        <v>2001001</v>
      </c>
      <c r="E86" s="15">
        <f>_xlfn.XLOOKUP(D86-A86*100,[3]盲盒!$E$21:$E$24,[3]盲盒!$H$21:$H$24,0)</f>
        <v>662194</v>
      </c>
      <c r="F86" s="16" t="str">
        <f>CONCATENATE(B86,"-",IF(MOD(ROUNDDOWN(L86/1000,0),10)=5,"限量",""),_xlfn.XLOOKUP(MOD(L86,100),'[2]quality|品质'!$A:$A,'[2]quality|品质'!$B:$B,,0))</f>
        <v>限量款盲盒-C阶</v>
      </c>
      <c r="G86" s="15">
        <v>0</v>
      </c>
      <c r="H86" s="15">
        <v>100</v>
      </c>
      <c r="I86" s="15" t="e" cm="1">
        <f t="array" ref="I86">_xlfn.IFS(K86=2,CONCATENATE("比特币-",M86),K86=3,CONCATENATE("钞票-",M86),K86=4,CONCATENATE("玩家经验-",M86),K86=5,CONCATENATE(_xlfn.XLOOKUP(L86,'[1]item|道具'!$A:$A,'[1]item|道具'!$B:$B),"-",M86),K86=11,CONCATENATE(INDEX('[4]equip_data|装备数据'!$B:$B,MATCH(1,('[4]equip_data|装备数据'!$A:$A=ROUNDDOWN(L86/100,0))*('[4]equip_data|装备数据'!$D:$D=MOD(L86,100)),0)),"-",M86,"件"))</f>
        <v>#N/A</v>
      </c>
      <c r="J86" s="15" t="str">
        <f t="shared" si="14"/>
        <v>11;50102;1</v>
      </c>
      <c r="K86" s="15">
        <v>11</v>
      </c>
      <c r="L86" s="15">
        <v>50102</v>
      </c>
      <c r="M86" s="15">
        <v>1</v>
      </c>
      <c r="N86" s="4">
        <f t="shared" si="15"/>
        <v>0.0220416930623492</v>
      </c>
      <c r="O86" s="4">
        <f t="shared" si="16"/>
        <v>0.032258064516129</v>
      </c>
      <c r="P86" s="4">
        <f t="shared" si="17"/>
        <v>0.000711022356849974</v>
      </c>
    </row>
    <row r="87" spans="1:16">
      <c r="A87" s="15">
        <v>20010</v>
      </c>
      <c r="B87" s="15" t="s">
        <v>45</v>
      </c>
      <c r="C87" s="15">
        <v>0</v>
      </c>
      <c r="D87" s="15">
        <f t="shared" si="18"/>
        <v>2001001</v>
      </c>
      <c r="E87" s="15">
        <f>_xlfn.XLOOKUP(D87-A87*100,[3]盲盒!$E$21:$E$24,[3]盲盒!$H$21:$H$24,0)</f>
        <v>662194</v>
      </c>
      <c r="F87" s="16" t="str">
        <f>CONCATENATE(B87,"-",IF(MOD(ROUNDDOWN(L87/1000,0),10)=5,"限量",""),_xlfn.XLOOKUP(MOD(L87,100),'[2]quality|品质'!$A:$A,'[2]quality|品质'!$B:$B,,0))</f>
        <v>限量款盲盒-C阶</v>
      </c>
      <c r="G87" s="15">
        <v>0</v>
      </c>
      <c r="H87" s="15">
        <v>100</v>
      </c>
      <c r="I87" s="15" t="e" cm="1">
        <f t="array" ref="I87">_xlfn.IFS(K87=2,CONCATENATE("比特币-",M87),K87=3,CONCATENATE("钞票-",M87),K87=4,CONCATENATE("玩家经验-",M87),K87=5,CONCATENATE(_xlfn.XLOOKUP(L87,'[1]item|道具'!$A:$A,'[1]item|道具'!$B:$B),"-",M87),K87=11,CONCATENATE(INDEX('[4]equip_data|装备数据'!$B:$B,MATCH(1,('[4]equip_data|装备数据'!$A:$A=ROUNDDOWN(L87/100,0))*('[4]equip_data|装备数据'!$D:$D=MOD(L87,100)),0)),"-",M87,"件"))</f>
        <v>#N/A</v>
      </c>
      <c r="J87" s="15" t="str">
        <f t="shared" si="14"/>
        <v>11;50202;1</v>
      </c>
      <c r="K87" s="15">
        <v>11</v>
      </c>
      <c r="L87" s="15">
        <v>50202</v>
      </c>
      <c r="M87" s="15">
        <v>1</v>
      </c>
      <c r="N87" s="4">
        <f t="shared" si="15"/>
        <v>0.0220416930623492</v>
      </c>
      <c r="O87" s="4">
        <f t="shared" si="16"/>
        <v>0.032258064516129</v>
      </c>
      <c r="P87" s="4">
        <f t="shared" si="17"/>
        <v>0.000711022356849974</v>
      </c>
    </row>
    <row r="88" spans="1:16">
      <c r="A88" s="15">
        <v>20010</v>
      </c>
      <c r="B88" s="15" t="s">
        <v>45</v>
      </c>
      <c r="C88" s="15">
        <v>0</v>
      </c>
      <c r="D88" s="15">
        <f t="shared" si="18"/>
        <v>2001001</v>
      </c>
      <c r="E88" s="15">
        <f>_xlfn.XLOOKUP(D88-A88*100,[3]盲盒!$E$21:$E$24,[3]盲盒!$H$21:$H$24,0)</f>
        <v>662194</v>
      </c>
      <c r="F88" s="16" t="str">
        <f>CONCATENATE(B88,"-",IF(MOD(ROUNDDOWN(L88/1000,0),10)=5,"限量",""),_xlfn.XLOOKUP(MOD(L88,100),'[2]quality|品质'!$A:$A,'[2]quality|品质'!$B:$B,,0))</f>
        <v>限量款盲盒-C阶</v>
      </c>
      <c r="G88" s="15">
        <v>0</v>
      </c>
      <c r="H88" s="15">
        <v>100</v>
      </c>
      <c r="I88" s="15" t="e" cm="1">
        <f t="array" ref="I88">_xlfn.IFS(K88=2,CONCATENATE("比特币-",M88),K88=3,CONCATENATE("钞票-",M88),K88=4,CONCATENATE("玩家经验-",M88),K88=5,CONCATENATE(_xlfn.XLOOKUP(L88,'[1]item|道具'!$A:$A,'[1]item|道具'!$B:$B),"-",M88),K88=11,CONCATENATE(INDEX('[4]equip_data|装备数据'!$B:$B,MATCH(1,('[4]equip_data|装备数据'!$A:$A=ROUNDDOWN(L88/100,0))*('[4]equip_data|装备数据'!$D:$D=MOD(L88,100)),0)),"-",M88,"件"))</f>
        <v>#N/A</v>
      </c>
      <c r="J88" s="15" t="str">
        <f t="shared" si="14"/>
        <v>11;50302;1</v>
      </c>
      <c r="K88" s="15">
        <v>11</v>
      </c>
      <c r="L88" s="15">
        <v>50302</v>
      </c>
      <c r="M88" s="15">
        <v>1</v>
      </c>
      <c r="N88" s="4">
        <f t="shared" si="15"/>
        <v>0.0220416930623492</v>
      </c>
      <c r="O88" s="4">
        <f t="shared" si="16"/>
        <v>0.032258064516129</v>
      </c>
      <c r="P88" s="4">
        <f t="shared" si="17"/>
        <v>0.000711022356849974</v>
      </c>
    </row>
    <row r="89" spans="1:16">
      <c r="A89" s="15">
        <v>20010</v>
      </c>
      <c r="B89" s="15" t="s">
        <v>45</v>
      </c>
      <c r="C89" s="15">
        <v>0</v>
      </c>
      <c r="D89" s="15">
        <f t="shared" si="18"/>
        <v>2001001</v>
      </c>
      <c r="E89" s="15">
        <f>_xlfn.XLOOKUP(D89-A89*100,[3]盲盒!$E$21:$E$24,[3]盲盒!$H$21:$H$24,0)</f>
        <v>662194</v>
      </c>
      <c r="F89" s="16" t="str">
        <f>CONCATENATE(B89,"-",IF(MOD(ROUNDDOWN(L89/1000,0),10)=5,"限量",""),_xlfn.XLOOKUP(MOD(L89,100),'[2]quality|品质'!$A:$A,'[2]quality|品质'!$B:$B,,0))</f>
        <v>限量款盲盒-C阶</v>
      </c>
      <c r="G89" s="15">
        <v>0</v>
      </c>
      <c r="H89" s="15">
        <v>100</v>
      </c>
      <c r="I89" s="15" t="e" cm="1">
        <f t="array" ref="I89">_xlfn.IFS(K89=2,CONCATENATE("比特币-",M89),K89=3,CONCATENATE("钞票-",M89),K89=4,CONCATENATE("玩家经验-",M89),K89=5,CONCATENATE(_xlfn.XLOOKUP(L89,'[1]item|道具'!$A:$A,'[1]item|道具'!$B:$B),"-",M89),K89=11,CONCATENATE(INDEX('[4]equip_data|装备数据'!$B:$B,MATCH(1,('[4]equip_data|装备数据'!$A:$A=ROUNDDOWN(L89/100,0))*('[4]equip_data|装备数据'!$D:$D=MOD(L89,100)),0)),"-",M89,"件"))</f>
        <v>#N/A</v>
      </c>
      <c r="J89" s="15" t="str">
        <f t="shared" si="14"/>
        <v>11;50402;1</v>
      </c>
      <c r="K89" s="15">
        <v>11</v>
      </c>
      <c r="L89" s="15">
        <v>50402</v>
      </c>
      <c r="M89" s="15">
        <v>1</v>
      </c>
      <c r="N89" s="4">
        <f t="shared" si="15"/>
        <v>0.0220416930623492</v>
      </c>
      <c r="O89" s="4">
        <f t="shared" si="16"/>
        <v>0.032258064516129</v>
      </c>
      <c r="P89" s="4">
        <f t="shared" si="17"/>
        <v>0.000711022356849974</v>
      </c>
    </row>
    <row r="90" spans="1:16">
      <c r="A90" s="15">
        <v>20010</v>
      </c>
      <c r="B90" s="15" t="s">
        <v>45</v>
      </c>
      <c r="C90" s="15">
        <v>0</v>
      </c>
      <c r="D90" s="15">
        <f t="shared" si="18"/>
        <v>2001001</v>
      </c>
      <c r="E90" s="15">
        <f>_xlfn.XLOOKUP(D90-A90*100,[3]盲盒!$E$21:$E$24,[3]盲盒!$H$21:$H$24,0)</f>
        <v>662194</v>
      </c>
      <c r="F90" s="16" t="str">
        <f>CONCATENATE(B90,"-",IF(MOD(ROUNDDOWN(L90/1000,0),10)=5,"限量",""),_xlfn.XLOOKUP(MOD(L90,100),'[2]quality|品质'!$A:$A,'[2]quality|品质'!$B:$B,,0))</f>
        <v>限量款盲盒-C阶</v>
      </c>
      <c r="G90" s="15">
        <v>0</v>
      </c>
      <c r="H90" s="15">
        <v>100</v>
      </c>
      <c r="I90" s="15" t="e" cm="1">
        <f t="array" ref="I90">_xlfn.IFS(K90=2,CONCATENATE("比特币-",M90),K90=3,CONCATENATE("钞票-",M90),K90=4,CONCATENATE("玩家经验-",M90),K90=5,CONCATENATE(_xlfn.XLOOKUP(L90,'[1]item|道具'!$A:$A,'[1]item|道具'!$B:$B),"-",M90),K90=11,CONCATENATE(INDEX('[4]equip_data|装备数据'!$B:$B,MATCH(1,('[4]equip_data|装备数据'!$A:$A=ROUNDDOWN(L90/100,0))*('[4]equip_data|装备数据'!$D:$D=MOD(L90,100)),0)),"-",M90,"件"))</f>
        <v>#N/A</v>
      </c>
      <c r="J90" s="15" t="str">
        <f t="shared" si="14"/>
        <v>11;50502;1</v>
      </c>
      <c r="K90" s="15">
        <v>11</v>
      </c>
      <c r="L90" s="15">
        <v>50502</v>
      </c>
      <c r="M90" s="15">
        <v>1</v>
      </c>
      <c r="N90" s="4">
        <f t="shared" si="15"/>
        <v>0.0220416930623492</v>
      </c>
      <c r="O90" s="4">
        <f t="shared" si="16"/>
        <v>0.032258064516129</v>
      </c>
      <c r="P90" s="4">
        <f t="shared" si="17"/>
        <v>0.000711022356849974</v>
      </c>
    </row>
    <row r="91" spans="1:16">
      <c r="A91" s="15">
        <v>20010</v>
      </c>
      <c r="B91" s="15" t="s">
        <v>45</v>
      </c>
      <c r="C91" s="15">
        <v>0</v>
      </c>
      <c r="D91" s="15">
        <f t="shared" si="18"/>
        <v>2001001</v>
      </c>
      <c r="E91" s="15">
        <f>_xlfn.XLOOKUP(D91-A91*100,[3]盲盒!$E$21:$E$24,[3]盲盒!$H$21:$H$24,0)</f>
        <v>662194</v>
      </c>
      <c r="F91" s="16" t="str">
        <f>CONCATENATE(B91,"-",IF(MOD(ROUNDDOWN(L91/1000,0),10)=5,"限量",""),_xlfn.XLOOKUP(MOD(L91,100),'[2]quality|品质'!$A:$A,'[2]quality|品质'!$B:$B,,0))</f>
        <v>限量款盲盒-C阶</v>
      </c>
      <c r="G91" s="15">
        <v>0</v>
      </c>
      <c r="H91" s="15">
        <v>100</v>
      </c>
      <c r="I91" s="15" t="e" cm="1">
        <f t="array" ref="I91">_xlfn.IFS(K91=2,CONCATENATE("比特币-",M91),K91=3,CONCATENATE("钞票-",M91),K91=4,CONCATENATE("玩家经验-",M91),K91=5,CONCATENATE(_xlfn.XLOOKUP(L91,'[1]item|道具'!$A:$A,'[1]item|道具'!$B:$B),"-",M91),K91=11,CONCATENATE(INDEX('[4]equip_data|装备数据'!$B:$B,MATCH(1,('[4]equip_data|装备数据'!$A:$A=ROUNDDOWN(L91/100,0))*('[4]equip_data|装备数据'!$D:$D=MOD(L91,100)),0)),"-",M91,"件"))</f>
        <v>#N/A</v>
      </c>
      <c r="J91" s="15" t="str">
        <f t="shared" ref="J91:J154" si="19">CONCATENATE(K91,";",L91,";",M91)</f>
        <v>11;60102;1</v>
      </c>
      <c r="K91" s="15">
        <v>11</v>
      </c>
      <c r="L91" s="15">
        <v>60102</v>
      </c>
      <c r="M91" s="15">
        <v>1</v>
      </c>
      <c r="N91" s="4">
        <f t="shared" si="15"/>
        <v>0.0220416930623492</v>
      </c>
      <c r="O91" s="4">
        <f t="shared" si="16"/>
        <v>0.032258064516129</v>
      </c>
      <c r="P91" s="4">
        <f t="shared" si="17"/>
        <v>0.000711022356849974</v>
      </c>
    </row>
    <row r="92" spans="1:16">
      <c r="A92" s="15">
        <v>20010</v>
      </c>
      <c r="B92" s="15" t="s">
        <v>45</v>
      </c>
      <c r="C92" s="15">
        <v>0</v>
      </c>
      <c r="D92" s="15">
        <f t="shared" si="18"/>
        <v>2001001</v>
      </c>
      <c r="E92" s="15">
        <f>_xlfn.XLOOKUP(D92-A92*100,[3]盲盒!$E$21:$E$24,[3]盲盒!$H$21:$H$24,0)</f>
        <v>662194</v>
      </c>
      <c r="F92" s="16" t="str">
        <f>CONCATENATE(B92,"-",IF(MOD(ROUNDDOWN(L92/1000,0),10)=5,"限量",""),_xlfn.XLOOKUP(MOD(L92,100),'[2]quality|品质'!$A:$A,'[2]quality|品质'!$B:$B,,0))</f>
        <v>限量款盲盒-C阶</v>
      </c>
      <c r="G92" s="15">
        <v>0</v>
      </c>
      <c r="H92" s="15">
        <v>100</v>
      </c>
      <c r="I92" s="15" t="e" cm="1">
        <f t="array" ref="I92">_xlfn.IFS(K92=2,CONCATENATE("比特币-",M92),K92=3,CONCATENATE("钞票-",M92),K92=4,CONCATENATE("玩家经验-",M92),K92=5,CONCATENATE(_xlfn.XLOOKUP(L92,'[1]item|道具'!$A:$A,'[1]item|道具'!$B:$B),"-",M92),K92=11,CONCATENATE(INDEX('[4]equip_data|装备数据'!$B:$B,MATCH(1,('[4]equip_data|装备数据'!$A:$A=ROUNDDOWN(L92/100,0))*('[4]equip_data|装备数据'!$D:$D=MOD(L92,100)),0)),"-",M92,"件"))</f>
        <v>#N/A</v>
      </c>
      <c r="J92" s="15" t="str">
        <f t="shared" si="19"/>
        <v>11;60202;1</v>
      </c>
      <c r="K92" s="15">
        <v>11</v>
      </c>
      <c r="L92" s="15">
        <v>60202</v>
      </c>
      <c r="M92" s="15">
        <v>1</v>
      </c>
      <c r="N92" s="4">
        <f t="shared" si="15"/>
        <v>0.0220416930623492</v>
      </c>
      <c r="O92" s="4">
        <f t="shared" si="16"/>
        <v>0.032258064516129</v>
      </c>
      <c r="P92" s="4">
        <f t="shared" si="17"/>
        <v>0.000711022356849974</v>
      </c>
    </row>
    <row r="93" spans="1:16">
      <c r="A93" s="15">
        <v>20010</v>
      </c>
      <c r="B93" s="15" t="s">
        <v>45</v>
      </c>
      <c r="C93" s="15">
        <v>0</v>
      </c>
      <c r="D93" s="15">
        <f t="shared" si="18"/>
        <v>2001001</v>
      </c>
      <c r="E93" s="15">
        <f>_xlfn.XLOOKUP(D93-A93*100,[3]盲盒!$E$21:$E$24,[3]盲盒!$H$21:$H$24,0)</f>
        <v>662194</v>
      </c>
      <c r="F93" s="16" t="str">
        <f>CONCATENATE(B93,"-",IF(MOD(ROUNDDOWN(L93/1000,0),10)=5,"限量",""),_xlfn.XLOOKUP(MOD(L93,100),'[2]quality|品质'!$A:$A,'[2]quality|品质'!$B:$B,,0))</f>
        <v>限量款盲盒-C阶</v>
      </c>
      <c r="G93" s="15">
        <v>0</v>
      </c>
      <c r="H93" s="15">
        <v>100</v>
      </c>
      <c r="I93" s="15" t="e" cm="1">
        <f t="array" ref="I93">_xlfn.IFS(K93=2,CONCATENATE("比特币-",M93),K93=3,CONCATENATE("钞票-",M93),K93=4,CONCATENATE("玩家经验-",M93),K93=5,CONCATENATE(_xlfn.XLOOKUP(L93,'[1]item|道具'!$A:$A,'[1]item|道具'!$B:$B),"-",M93),K93=11,CONCATENATE(INDEX('[4]equip_data|装备数据'!$B:$B,MATCH(1,('[4]equip_data|装备数据'!$A:$A=ROUNDDOWN(L93/100,0))*('[4]equip_data|装备数据'!$D:$D=MOD(L93,100)),0)),"-",M93,"件"))</f>
        <v>#N/A</v>
      </c>
      <c r="J93" s="15" t="str">
        <f t="shared" si="19"/>
        <v>11;60302;1</v>
      </c>
      <c r="K93" s="15">
        <v>11</v>
      </c>
      <c r="L93" s="15">
        <v>60302</v>
      </c>
      <c r="M93" s="15">
        <v>1</v>
      </c>
      <c r="N93" s="4">
        <f t="shared" si="15"/>
        <v>0.0220416930623492</v>
      </c>
      <c r="O93" s="4">
        <f t="shared" si="16"/>
        <v>0.032258064516129</v>
      </c>
      <c r="P93" s="4">
        <f t="shared" si="17"/>
        <v>0.000711022356849974</v>
      </c>
    </row>
    <row r="94" spans="1:16">
      <c r="A94" s="15">
        <v>20010</v>
      </c>
      <c r="B94" s="15" t="s">
        <v>45</v>
      </c>
      <c r="C94" s="15">
        <v>0</v>
      </c>
      <c r="D94" s="15">
        <f t="shared" si="18"/>
        <v>2001001</v>
      </c>
      <c r="E94" s="15">
        <f>_xlfn.XLOOKUP(D94-A94*100,[3]盲盒!$E$21:$E$24,[3]盲盒!$H$21:$H$24,0)</f>
        <v>662194</v>
      </c>
      <c r="F94" s="16" t="str">
        <f>CONCATENATE(B94,"-",IF(MOD(ROUNDDOWN(L94/1000,0),10)=5,"限量",""),_xlfn.XLOOKUP(MOD(L94,100),'[2]quality|品质'!$A:$A,'[2]quality|品质'!$B:$B,,0))</f>
        <v>限量款盲盒-C阶</v>
      </c>
      <c r="G94" s="15">
        <v>0</v>
      </c>
      <c r="H94" s="15">
        <v>100</v>
      </c>
      <c r="I94" s="15" t="e" cm="1">
        <f t="array" ref="I94">_xlfn.IFS(K94=2,CONCATENATE("比特币-",M94),K94=3,CONCATENATE("钞票-",M94),K94=4,CONCATENATE("玩家经验-",M94),K94=5,CONCATENATE(_xlfn.XLOOKUP(L94,'[1]item|道具'!$A:$A,'[1]item|道具'!$B:$B),"-",M94),K94=11,CONCATENATE(INDEX('[4]equip_data|装备数据'!$B:$B,MATCH(1,('[4]equip_data|装备数据'!$A:$A=ROUNDDOWN(L94/100,0))*('[4]equip_data|装备数据'!$D:$D=MOD(L94,100)),0)),"-",M94,"件"))</f>
        <v>#N/A</v>
      </c>
      <c r="J94" s="15" t="str">
        <f t="shared" si="19"/>
        <v>11;60402;1</v>
      </c>
      <c r="K94" s="15">
        <v>11</v>
      </c>
      <c r="L94" s="15">
        <v>60402</v>
      </c>
      <c r="M94" s="15">
        <v>1</v>
      </c>
      <c r="N94" s="4">
        <f t="shared" si="15"/>
        <v>0.0220416930623492</v>
      </c>
      <c r="O94" s="4">
        <f t="shared" si="16"/>
        <v>0.032258064516129</v>
      </c>
      <c r="P94" s="4">
        <f t="shared" si="17"/>
        <v>0.000711022356849974</v>
      </c>
    </row>
    <row r="95" spans="1:16">
      <c r="A95" s="15">
        <v>20010</v>
      </c>
      <c r="B95" s="15" t="s">
        <v>45</v>
      </c>
      <c r="C95" s="15">
        <v>0</v>
      </c>
      <c r="D95" s="15">
        <f t="shared" si="18"/>
        <v>2001001</v>
      </c>
      <c r="E95" s="15">
        <f>_xlfn.XLOOKUP(D95-A95*100,[3]盲盒!$E$21:$E$24,[3]盲盒!$H$21:$H$24,0)</f>
        <v>662194</v>
      </c>
      <c r="F95" s="16" t="str">
        <f>CONCATENATE(B95,"-",IF(MOD(ROUNDDOWN(L95/1000,0),10)=5,"限量",""),_xlfn.XLOOKUP(MOD(L95,100),'[2]quality|品质'!$A:$A,'[2]quality|品质'!$B:$B,,0))</f>
        <v>限量款盲盒-C阶</v>
      </c>
      <c r="G95" s="15">
        <v>0</v>
      </c>
      <c r="H95" s="15">
        <v>100</v>
      </c>
      <c r="I95" s="15" t="e" cm="1">
        <f t="array" ref="I95">_xlfn.IFS(K95=2,CONCATENATE("比特币-",M95),K95=3,CONCATENATE("钞票-",M95),K95=4,CONCATENATE("玩家经验-",M95),K95=5,CONCATENATE(_xlfn.XLOOKUP(L95,'[1]item|道具'!$A:$A,'[1]item|道具'!$B:$B),"-",M95),K95=11,CONCATENATE(INDEX('[4]equip_data|装备数据'!$B:$B,MATCH(1,('[4]equip_data|装备数据'!$A:$A=ROUNDDOWN(L95/100,0))*('[4]equip_data|装备数据'!$D:$D=MOD(L95,100)),0)),"-",M95,"件"))</f>
        <v>#N/A</v>
      </c>
      <c r="J95" s="15" t="str">
        <f t="shared" si="19"/>
        <v>11;60502;1</v>
      </c>
      <c r="K95" s="15">
        <v>11</v>
      </c>
      <c r="L95" s="15">
        <v>60502</v>
      </c>
      <c r="M95" s="15">
        <v>1</v>
      </c>
      <c r="N95" s="4">
        <f t="shared" si="15"/>
        <v>0.0220416930623492</v>
      </c>
      <c r="O95" s="4">
        <f t="shared" si="16"/>
        <v>0.032258064516129</v>
      </c>
      <c r="P95" s="4">
        <f t="shared" si="17"/>
        <v>0.000711022356849974</v>
      </c>
    </row>
    <row r="96" spans="1:16">
      <c r="A96" s="15">
        <v>20010</v>
      </c>
      <c r="B96" s="15" t="s">
        <v>45</v>
      </c>
      <c r="C96" s="15">
        <v>0</v>
      </c>
      <c r="D96" s="15">
        <f>A96*100+1</f>
        <v>2001001</v>
      </c>
      <c r="E96" s="15">
        <f>_xlfn.XLOOKUP(D96-A96*100,[3]盲盒!$E$21:$E$24,[3]盲盒!$H$21:$H$24,0)</f>
        <v>662194</v>
      </c>
      <c r="F96" s="16" t="str">
        <f>CONCATENATE(B96,"-",IF(MOD(ROUNDDOWN(L96/1000,0),10)=5,"限量",""),_xlfn.XLOOKUP(MOD(L96,100),'[2]quality|品质'!$A:$A,'[2]quality|品质'!$B:$B,,0))</f>
        <v>限量款盲盒-B阶</v>
      </c>
      <c r="G96" s="15">
        <v>0</v>
      </c>
      <c r="H96" s="15">
        <v>100</v>
      </c>
      <c r="I96" s="15" t="e" cm="1">
        <f t="array" ref="I96">_xlfn.IFS(K96=2,CONCATENATE("比特币-",M96),K96=3,CONCATENATE("钞票-",M96),K96=4,CONCATENATE("玩家经验-",M96),K96=5,CONCATENATE(_xlfn.XLOOKUP(L96,'[1]item|道具'!$A:$A,'[1]item|道具'!$B:$B),"-",M96),K96=11,CONCATENATE(INDEX('[4]equip_data|装备数据'!$B:$B,MATCH(1,('[4]equip_data|装备数据'!$A:$A=ROUNDDOWN(L96/100,0))*('[4]equip_data|装备数据'!$D:$D=MOD(L96,100)),0)),"-",M96,"件"))</f>
        <v>#N/A</v>
      </c>
      <c r="J96" s="15" t="str">
        <f t="shared" si="19"/>
        <v>11;10103;1</v>
      </c>
      <c r="K96" s="15">
        <v>11</v>
      </c>
      <c r="L96" s="15">
        <v>10103</v>
      </c>
      <c r="M96" s="15">
        <v>1</v>
      </c>
      <c r="N96" s="4">
        <f t="shared" si="15"/>
        <v>0.0220416930623492</v>
      </c>
      <c r="O96" s="4">
        <f t="shared" si="16"/>
        <v>0.032258064516129</v>
      </c>
      <c r="P96" s="4">
        <f t="shared" si="17"/>
        <v>0.000711022356849974</v>
      </c>
    </row>
    <row r="97" spans="1:16">
      <c r="A97" s="15">
        <v>20010</v>
      </c>
      <c r="B97" s="15" t="s">
        <v>45</v>
      </c>
      <c r="C97" s="15">
        <v>0</v>
      </c>
      <c r="D97" s="15">
        <f>A97*100+2</f>
        <v>2001002</v>
      </c>
      <c r="E97" s="15">
        <f>_xlfn.XLOOKUP(D97-A97*100,[3]盲盒!$E$21:$E$24,[3]盲盒!$H$21:$H$24,0)</f>
        <v>309772</v>
      </c>
      <c r="F97" s="16" t="str">
        <f>CONCATENATE(B97,"-",IF(MOD(ROUNDDOWN(L97/1000,0),10)=5,"限量",""),_xlfn.XLOOKUP(MOD(L97,100),'[2]quality|品质'!$A:$A,'[2]quality|品质'!$B:$B,,0))</f>
        <v>限量款盲盒-B阶</v>
      </c>
      <c r="G97" s="15">
        <v>0</v>
      </c>
      <c r="H97" s="15">
        <v>100</v>
      </c>
      <c r="I97" s="15" t="e" cm="1">
        <f t="array" ref="I97">_xlfn.IFS(K97=2,CONCATENATE("比特币-",M97),K97=3,CONCATENATE("钞票-",M97),K97=4,CONCATENATE("玩家经验-",M97),K97=5,CONCATENATE(_xlfn.XLOOKUP(L97,'[1]item|道具'!$A:$A,'[1]item|道具'!$B:$B),"-",M97),K97=11,CONCATENATE(INDEX('[4]equip_data|装备数据'!$B:$B,MATCH(1,('[4]equip_data|装备数据'!$A:$A=ROUNDDOWN(L97/100,0))*('[4]equip_data|装备数据'!$D:$D=MOD(L97,100)),0)),"-",M97,"件"))</f>
        <v>#N/A</v>
      </c>
      <c r="J97" s="15" t="str">
        <f t="shared" si="19"/>
        <v>11;10203;1</v>
      </c>
      <c r="K97" s="15">
        <v>11</v>
      </c>
      <c r="L97" s="15">
        <v>10203</v>
      </c>
      <c r="M97" s="15">
        <v>1</v>
      </c>
      <c r="N97" s="4">
        <f t="shared" si="15"/>
        <v>0.0103110256862944</v>
      </c>
      <c r="O97" s="4">
        <f t="shared" si="16"/>
        <v>0.0344827586206897</v>
      </c>
      <c r="P97" s="4">
        <f t="shared" si="17"/>
        <v>0.000355552609872221</v>
      </c>
    </row>
    <row r="98" spans="1:16">
      <c r="A98" s="15">
        <v>20010</v>
      </c>
      <c r="B98" s="15" t="s">
        <v>45</v>
      </c>
      <c r="C98" s="15">
        <v>0</v>
      </c>
      <c r="D98" s="15">
        <f t="shared" ref="D98:D125" si="20">D97</f>
        <v>2001002</v>
      </c>
      <c r="E98" s="15">
        <f>_xlfn.XLOOKUP(D98-A98*100,[3]盲盒!$E$21:$E$24,[3]盲盒!$H$21:$H$24,0)</f>
        <v>309772</v>
      </c>
      <c r="F98" s="16" t="str">
        <f>CONCATENATE(B98,"-",IF(MOD(ROUNDDOWN(L98/1000,0),10)=5,"限量",""),_xlfn.XLOOKUP(MOD(L98,100),'[2]quality|品质'!$A:$A,'[2]quality|品质'!$B:$B,,0))</f>
        <v>限量款盲盒-B阶</v>
      </c>
      <c r="G98" s="15">
        <v>0</v>
      </c>
      <c r="H98" s="15">
        <v>100</v>
      </c>
      <c r="I98" s="15" t="e" cm="1">
        <f t="array" ref="I98">_xlfn.IFS(K98=2,CONCATENATE("比特币-",M98),K98=3,CONCATENATE("钞票-",M98),K98=4,CONCATENATE("玩家经验-",M98),K98=5,CONCATENATE(_xlfn.XLOOKUP(L98,'[1]item|道具'!$A:$A,'[1]item|道具'!$B:$B),"-",M98),K98=11,CONCATENATE(INDEX('[4]equip_data|装备数据'!$B:$B,MATCH(1,('[4]equip_data|装备数据'!$A:$A=ROUNDDOWN(L98/100,0))*('[4]equip_data|装备数据'!$D:$D=MOD(L98,100)),0)),"-",M98,"件"))</f>
        <v>#N/A</v>
      </c>
      <c r="J98" s="15" t="str">
        <f t="shared" si="19"/>
        <v>11;10303;1</v>
      </c>
      <c r="K98" s="15">
        <v>11</v>
      </c>
      <c r="L98" s="15">
        <v>10303</v>
      </c>
      <c r="M98" s="15">
        <v>1</v>
      </c>
      <c r="N98" s="4">
        <f t="shared" si="15"/>
        <v>0.0103110256862944</v>
      </c>
      <c r="O98" s="4">
        <f t="shared" si="16"/>
        <v>0.0344827586206897</v>
      </c>
      <c r="P98" s="4">
        <f t="shared" si="17"/>
        <v>0.000355552609872221</v>
      </c>
    </row>
    <row r="99" spans="1:16">
      <c r="A99" s="15">
        <v>20010</v>
      </c>
      <c r="B99" s="15" t="s">
        <v>45</v>
      </c>
      <c r="C99" s="15">
        <v>0</v>
      </c>
      <c r="D99" s="15">
        <f t="shared" si="20"/>
        <v>2001002</v>
      </c>
      <c r="E99" s="15">
        <f>_xlfn.XLOOKUP(D99-A99*100,[3]盲盒!$E$21:$E$24,[3]盲盒!$H$21:$H$24,0)</f>
        <v>309772</v>
      </c>
      <c r="F99" s="16" t="str">
        <f>CONCATENATE(B99,"-",IF(MOD(ROUNDDOWN(L99/1000,0),10)=5,"限量",""),_xlfn.XLOOKUP(MOD(L99,100),'[2]quality|品质'!$A:$A,'[2]quality|品质'!$B:$B,,0))</f>
        <v>限量款盲盒-B阶</v>
      </c>
      <c r="G99" s="15">
        <v>0</v>
      </c>
      <c r="H99" s="15">
        <v>100</v>
      </c>
      <c r="I99" s="15" t="e" cm="1">
        <f t="array" ref="I99">_xlfn.IFS(K99=2,CONCATENATE("比特币-",M99),K99=3,CONCATENATE("钞票-",M99),K99=4,CONCATENATE("玩家经验-",M99),K99=5,CONCATENATE(_xlfn.XLOOKUP(L99,'[1]item|道具'!$A:$A,'[1]item|道具'!$B:$B),"-",M99),K99=11,CONCATENATE(INDEX('[4]equip_data|装备数据'!$B:$B,MATCH(1,('[4]equip_data|装备数据'!$A:$A=ROUNDDOWN(L99/100,0))*('[4]equip_data|装备数据'!$D:$D=MOD(L99,100)),0)),"-",M99,"件"))</f>
        <v>#N/A</v>
      </c>
      <c r="J99" s="15" t="str">
        <f t="shared" si="19"/>
        <v>11;10403;1</v>
      </c>
      <c r="K99" s="15">
        <v>11</v>
      </c>
      <c r="L99" s="15">
        <v>10403</v>
      </c>
      <c r="M99" s="15">
        <v>1</v>
      </c>
      <c r="N99" s="4">
        <f t="shared" si="15"/>
        <v>0.0103110256862944</v>
      </c>
      <c r="O99" s="4">
        <f t="shared" si="16"/>
        <v>0.0344827586206897</v>
      </c>
      <c r="P99" s="4">
        <f t="shared" si="17"/>
        <v>0.000355552609872221</v>
      </c>
    </row>
    <row r="100" spans="1:16">
      <c r="A100" s="15">
        <v>20010</v>
      </c>
      <c r="B100" s="15" t="s">
        <v>45</v>
      </c>
      <c r="C100" s="15">
        <v>0</v>
      </c>
      <c r="D100" s="15">
        <f t="shared" si="20"/>
        <v>2001002</v>
      </c>
      <c r="E100" s="15">
        <f>_xlfn.XLOOKUP(D100-A100*100,[3]盲盒!$E$21:$E$24,[3]盲盒!$H$21:$H$24,0)</f>
        <v>309772</v>
      </c>
      <c r="F100" s="16" t="str">
        <f>CONCATENATE(B100,"-",IF(MOD(ROUNDDOWN(L100/1000,0),10)=5,"限量",""),_xlfn.XLOOKUP(MOD(L100,100),'[2]quality|品质'!$A:$A,'[2]quality|品质'!$B:$B,,0))</f>
        <v>限量款盲盒-B阶</v>
      </c>
      <c r="G100" s="15">
        <v>0</v>
      </c>
      <c r="H100" s="15">
        <v>100</v>
      </c>
      <c r="I100" s="15" t="e" cm="1">
        <f t="array" ref="I100">_xlfn.IFS(K100=2,CONCATENATE("比特币-",M100),K100=3,CONCATENATE("钞票-",M100),K100=4,CONCATENATE("玩家经验-",M100),K100=5,CONCATENATE(_xlfn.XLOOKUP(L100,'[1]item|道具'!$A:$A,'[1]item|道具'!$B:$B),"-",M100),K100=11,CONCATENATE(INDEX('[4]equip_data|装备数据'!$B:$B,MATCH(1,('[4]equip_data|装备数据'!$A:$A=ROUNDDOWN(L100/100,0))*('[4]equip_data|装备数据'!$D:$D=MOD(L100,100)),0)),"-",M100,"件"))</f>
        <v>#N/A</v>
      </c>
      <c r="J100" s="15" t="str">
        <f t="shared" si="19"/>
        <v>11;10503;1</v>
      </c>
      <c r="K100" s="15">
        <v>11</v>
      </c>
      <c r="L100" s="15">
        <v>10503</v>
      </c>
      <c r="M100" s="15">
        <v>1</v>
      </c>
      <c r="N100" s="4">
        <f t="shared" si="15"/>
        <v>0.0103110256862944</v>
      </c>
      <c r="O100" s="4">
        <f t="shared" si="16"/>
        <v>0.0344827586206897</v>
      </c>
      <c r="P100" s="4">
        <f t="shared" si="17"/>
        <v>0.000355552609872221</v>
      </c>
    </row>
    <row r="101" spans="1:16">
      <c r="A101" s="15">
        <v>20010</v>
      </c>
      <c r="B101" s="15" t="s">
        <v>45</v>
      </c>
      <c r="C101" s="15">
        <v>0</v>
      </c>
      <c r="D101" s="15">
        <f t="shared" si="20"/>
        <v>2001002</v>
      </c>
      <c r="E101" s="15">
        <f>_xlfn.XLOOKUP(D101-A101*100,[3]盲盒!$E$21:$E$24,[3]盲盒!$H$21:$H$24,0)</f>
        <v>309772</v>
      </c>
      <c r="F101" s="16" t="str">
        <f>CONCATENATE(B101,"-",IF(MOD(ROUNDDOWN(L101/1000,0),10)=5,"限量",""),_xlfn.XLOOKUP(MOD(L101,100),'[2]quality|品质'!$A:$A,'[2]quality|品质'!$B:$B,,0))</f>
        <v>限量款盲盒-B阶</v>
      </c>
      <c r="G101" s="15">
        <v>0</v>
      </c>
      <c r="H101" s="15">
        <v>100</v>
      </c>
      <c r="I101" s="15" t="e" cm="1">
        <f t="array" ref="I101">_xlfn.IFS(K101=2,CONCATENATE("比特币-",M101),K101=3,CONCATENATE("钞票-",M101),K101=4,CONCATENATE("玩家经验-",M101),K101=5,CONCATENATE(_xlfn.XLOOKUP(L101,'[1]item|道具'!$A:$A,'[1]item|道具'!$B:$B),"-",M101),K101=11,CONCATENATE(INDEX('[4]equip_data|装备数据'!$B:$B,MATCH(1,('[4]equip_data|装备数据'!$A:$A=ROUNDDOWN(L101/100,0))*('[4]equip_data|装备数据'!$D:$D=MOD(L101,100)),0)),"-",M101,"件"))</f>
        <v>#N/A</v>
      </c>
      <c r="J101" s="15" t="str">
        <f t="shared" si="19"/>
        <v>11;20103;1</v>
      </c>
      <c r="K101" s="15">
        <v>11</v>
      </c>
      <c r="L101" s="15">
        <v>20103</v>
      </c>
      <c r="M101" s="15">
        <v>1</v>
      </c>
      <c r="N101" s="4">
        <f t="shared" si="15"/>
        <v>0.0103110256862944</v>
      </c>
      <c r="O101" s="4">
        <f t="shared" si="16"/>
        <v>0.0344827586206897</v>
      </c>
      <c r="P101" s="4">
        <f t="shared" si="17"/>
        <v>0.000355552609872221</v>
      </c>
    </row>
    <row r="102" spans="1:16">
      <c r="A102" s="15">
        <v>20010</v>
      </c>
      <c r="B102" s="15" t="s">
        <v>45</v>
      </c>
      <c r="C102" s="15">
        <v>0</v>
      </c>
      <c r="D102" s="15">
        <f t="shared" si="20"/>
        <v>2001002</v>
      </c>
      <c r="E102" s="15">
        <f>_xlfn.XLOOKUP(D102-A102*100,[3]盲盒!$E$21:$E$24,[3]盲盒!$H$21:$H$24,0)</f>
        <v>309772</v>
      </c>
      <c r="F102" s="16" t="str">
        <f>CONCATENATE(B102,"-",IF(MOD(ROUNDDOWN(L102/1000,0),10)=5,"限量",""),_xlfn.XLOOKUP(MOD(L102,100),'[2]quality|品质'!$A:$A,'[2]quality|品质'!$B:$B,,0))</f>
        <v>限量款盲盒-B阶</v>
      </c>
      <c r="G102" s="15">
        <v>0</v>
      </c>
      <c r="H102" s="15">
        <v>100</v>
      </c>
      <c r="I102" s="15" t="e" cm="1">
        <f t="array" ref="I102">_xlfn.IFS(K102=2,CONCATENATE("比特币-",M102),K102=3,CONCATENATE("钞票-",M102),K102=4,CONCATENATE("玩家经验-",M102),K102=5,CONCATENATE(_xlfn.XLOOKUP(L102,'[1]item|道具'!$A:$A,'[1]item|道具'!$B:$B),"-",M102),K102=11,CONCATENATE(INDEX('[4]equip_data|装备数据'!$B:$B,MATCH(1,('[4]equip_data|装备数据'!$A:$A=ROUNDDOWN(L102/100,0))*('[4]equip_data|装备数据'!$D:$D=MOD(L102,100)),0)),"-",M102,"件"))</f>
        <v>#N/A</v>
      </c>
      <c r="J102" s="15" t="str">
        <f t="shared" si="19"/>
        <v>11;20203;1</v>
      </c>
      <c r="K102" s="15">
        <v>11</v>
      </c>
      <c r="L102" s="15">
        <v>20203</v>
      </c>
      <c r="M102" s="15">
        <v>1</v>
      </c>
      <c r="N102" s="4">
        <f t="shared" si="15"/>
        <v>0.0103110256862944</v>
      </c>
      <c r="O102" s="4">
        <f t="shared" si="16"/>
        <v>0.0344827586206897</v>
      </c>
      <c r="P102" s="4">
        <f t="shared" si="17"/>
        <v>0.000355552609872221</v>
      </c>
    </row>
    <row r="103" spans="1:16">
      <c r="A103" s="15">
        <v>20010</v>
      </c>
      <c r="B103" s="15" t="s">
        <v>45</v>
      </c>
      <c r="C103" s="15">
        <v>0</v>
      </c>
      <c r="D103" s="15">
        <f t="shared" si="20"/>
        <v>2001002</v>
      </c>
      <c r="E103" s="15">
        <f>_xlfn.XLOOKUP(D103-A103*100,[3]盲盒!$E$21:$E$24,[3]盲盒!$H$21:$H$24,0)</f>
        <v>309772</v>
      </c>
      <c r="F103" s="16" t="str">
        <f>CONCATENATE(B103,"-",IF(MOD(ROUNDDOWN(L103/1000,0),10)=5,"限量",""),_xlfn.XLOOKUP(MOD(L103,100),'[2]quality|品质'!$A:$A,'[2]quality|品质'!$B:$B,,0))</f>
        <v>限量款盲盒-B阶</v>
      </c>
      <c r="G103" s="15">
        <v>0</v>
      </c>
      <c r="H103" s="15">
        <v>100</v>
      </c>
      <c r="I103" s="15" t="e" cm="1">
        <f t="array" ref="I103">_xlfn.IFS(K103=2,CONCATENATE("比特币-",M103),K103=3,CONCATENATE("钞票-",M103),K103=4,CONCATENATE("玩家经验-",M103),K103=5,CONCATENATE(_xlfn.XLOOKUP(L103,'[1]item|道具'!$A:$A,'[1]item|道具'!$B:$B),"-",M103),K103=11,CONCATENATE(INDEX('[4]equip_data|装备数据'!$B:$B,MATCH(1,('[4]equip_data|装备数据'!$A:$A=ROUNDDOWN(L103/100,0))*('[4]equip_data|装备数据'!$D:$D=MOD(L103,100)),0)),"-",M103,"件"))</f>
        <v>#N/A</v>
      </c>
      <c r="J103" s="15" t="str">
        <f t="shared" si="19"/>
        <v>11;20303;1</v>
      </c>
      <c r="K103" s="15">
        <v>11</v>
      </c>
      <c r="L103" s="15">
        <v>20303</v>
      </c>
      <c r="M103" s="15">
        <v>1</v>
      </c>
      <c r="N103" s="4">
        <f t="shared" si="15"/>
        <v>0.0103110256862944</v>
      </c>
      <c r="O103" s="4">
        <f t="shared" si="16"/>
        <v>0.0344827586206897</v>
      </c>
      <c r="P103" s="4">
        <f t="shared" si="17"/>
        <v>0.000355552609872221</v>
      </c>
    </row>
    <row r="104" spans="1:16">
      <c r="A104" s="15">
        <v>20010</v>
      </c>
      <c r="B104" s="15" t="s">
        <v>45</v>
      </c>
      <c r="C104" s="15">
        <v>0</v>
      </c>
      <c r="D104" s="15">
        <f t="shared" si="20"/>
        <v>2001002</v>
      </c>
      <c r="E104" s="15">
        <f>_xlfn.XLOOKUP(D104-A104*100,[3]盲盒!$E$21:$E$24,[3]盲盒!$H$21:$H$24,0)</f>
        <v>309772</v>
      </c>
      <c r="F104" s="16" t="str">
        <f>CONCATENATE(B104,"-",IF(MOD(ROUNDDOWN(L104/1000,0),10)=5,"限量",""),_xlfn.XLOOKUP(MOD(L104,100),'[2]quality|品质'!$A:$A,'[2]quality|品质'!$B:$B,,0))</f>
        <v>限量款盲盒-B阶</v>
      </c>
      <c r="G104" s="15">
        <v>0</v>
      </c>
      <c r="H104" s="15">
        <v>100</v>
      </c>
      <c r="I104" s="15" t="e" cm="1">
        <f t="array" ref="I104">_xlfn.IFS(K104=2,CONCATENATE("比特币-",M104),K104=3,CONCATENATE("钞票-",M104),K104=4,CONCATENATE("玩家经验-",M104),K104=5,CONCATENATE(_xlfn.XLOOKUP(L104,'[1]item|道具'!$A:$A,'[1]item|道具'!$B:$B),"-",M104),K104=11,CONCATENATE(INDEX('[4]equip_data|装备数据'!$B:$B,MATCH(1,('[4]equip_data|装备数据'!$A:$A=ROUNDDOWN(L104/100,0))*('[4]equip_data|装备数据'!$D:$D=MOD(L104,100)),0)),"-",M104,"件"))</f>
        <v>#N/A</v>
      </c>
      <c r="J104" s="15" t="str">
        <f t="shared" si="19"/>
        <v>11;20403;1</v>
      </c>
      <c r="K104" s="15">
        <v>11</v>
      </c>
      <c r="L104" s="15">
        <v>20403</v>
      </c>
      <c r="M104" s="15">
        <v>1</v>
      </c>
      <c r="N104" s="4">
        <f t="shared" si="15"/>
        <v>0.0103110256862944</v>
      </c>
      <c r="O104" s="4">
        <f t="shared" si="16"/>
        <v>0.0344827586206897</v>
      </c>
      <c r="P104" s="4">
        <f t="shared" si="17"/>
        <v>0.000355552609872221</v>
      </c>
    </row>
    <row r="105" spans="1:16">
      <c r="A105" s="15">
        <v>20010</v>
      </c>
      <c r="B105" s="15" t="s">
        <v>45</v>
      </c>
      <c r="C105" s="15">
        <v>0</v>
      </c>
      <c r="D105" s="15">
        <f t="shared" si="20"/>
        <v>2001002</v>
      </c>
      <c r="E105" s="15">
        <f>_xlfn.XLOOKUP(D105-A105*100,[3]盲盒!$E$21:$E$24,[3]盲盒!$H$21:$H$24,0)</f>
        <v>309772</v>
      </c>
      <c r="F105" s="16" t="str">
        <f>CONCATENATE(B105,"-",IF(MOD(ROUNDDOWN(L105/1000,0),10)=5,"限量",""),_xlfn.XLOOKUP(MOD(L105,100),'[2]quality|品质'!$A:$A,'[2]quality|品质'!$B:$B,,0))</f>
        <v>限量款盲盒-B阶</v>
      </c>
      <c r="G105" s="15">
        <v>0</v>
      </c>
      <c r="H105" s="15">
        <v>100</v>
      </c>
      <c r="I105" s="15" t="e" cm="1">
        <f t="array" ref="I105">_xlfn.IFS(K105=2,CONCATENATE("比特币-",M105),K105=3,CONCATENATE("钞票-",M105),K105=4,CONCATENATE("玩家经验-",M105),K105=5,CONCATENATE(_xlfn.XLOOKUP(L105,'[1]item|道具'!$A:$A,'[1]item|道具'!$B:$B),"-",M105),K105=11,CONCATENATE(INDEX('[4]equip_data|装备数据'!$B:$B,MATCH(1,('[4]equip_data|装备数据'!$A:$A=ROUNDDOWN(L105/100,0))*('[4]equip_data|装备数据'!$D:$D=MOD(L105,100)),0)),"-",M105,"件"))</f>
        <v>#N/A</v>
      </c>
      <c r="J105" s="15" t="str">
        <f t="shared" si="19"/>
        <v>11;20503;1</v>
      </c>
      <c r="K105" s="15">
        <v>11</v>
      </c>
      <c r="L105" s="15">
        <v>20503</v>
      </c>
      <c r="M105" s="15">
        <v>1</v>
      </c>
      <c r="N105" s="4">
        <f t="shared" si="15"/>
        <v>0.0103110256862944</v>
      </c>
      <c r="O105" s="4">
        <f t="shared" si="16"/>
        <v>0.0344827586206897</v>
      </c>
      <c r="P105" s="4">
        <f t="shared" si="17"/>
        <v>0.000355552609872221</v>
      </c>
    </row>
    <row r="106" spans="1:16">
      <c r="A106" s="15">
        <v>20010</v>
      </c>
      <c r="B106" s="15" t="s">
        <v>45</v>
      </c>
      <c r="C106" s="15">
        <v>0</v>
      </c>
      <c r="D106" s="15">
        <f t="shared" si="20"/>
        <v>2001002</v>
      </c>
      <c r="E106" s="15">
        <f>_xlfn.XLOOKUP(D106-A106*100,[3]盲盒!$E$21:$E$24,[3]盲盒!$H$21:$H$24,0)</f>
        <v>309772</v>
      </c>
      <c r="F106" s="16" t="str">
        <f>CONCATENATE(B106,"-",IF(MOD(ROUNDDOWN(L106/1000,0),10)=5,"限量",""),_xlfn.XLOOKUP(MOD(L106,100),'[2]quality|品质'!$A:$A,'[2]quality|品质'!$B:$B,,0))</f>
        <v>限量款盲盒-B阶</v>
      </c>
      <c r="G106" s="15">
        <v>0</v>
      </c>
      <c r="H106" s="15">
        <v>100</v>
      </c>
      <c r="I106" s="15" t="e" cm="1">
        <f t="array" ref="I106">_xlfn.IFS(K106=2,CONCATENATE("比特币-",M106),K106=3,CONCATENATE("钞票-",M106),K106=4,CONCATENATE("玩家经验-",M106),K106=5,CONCATENATE(_xlfn.XLOOKUP(L106,'[1]item|道具'!$A:$A,'[1]item|道具'!$B:$B),"-",M106),K106=11,CONCATENATE(INDEX('[4]equip_data|装备数据'!$B:$B,MATCH(1,('[4]equip_data|装备数据'!$A:$A=ROUNDDOWN(L106/100,0))*('[4]equip_data|装备数据'!$D:$D=MOD(L106,100)),0)),"-",M106,"件"))</f>
        <v>#N/A</v>
      </c>
      <c r="J106" s="15" t="str">
        <f t="shared" si="19"/>
        <v>11;30103;1</v>
      </c>
      <c r="K106" s="15">
        <v>11</v>
      </c>
      <c r="L106" s="15">
        <v>30103</v>
      </c>
      <c r="M106" s="15">
        <v>1</v>
      </c>
      <c r="N106" s="4">
        <f t="shared" si="15"/>
        <v>0.0103110256862944</v>
      </c>
      <c r="O106" s="4">
        <f t="shared" si="16"/>
        <v>0.0344827586206897</v>
      </c>
      <c r="P106" s="4">
        <f t="shared" si="17"/>
        <v>0.000355552609872221</v>
      </c>
    </row>
    <row r="107" spans="1:16">
      <c r="A107" s="15">
        <v>20010</v>
      </c>
      <c r="B107" s="15" t="s">
        <v>45</v>
      </c>
      <c r="C107" s="15">
        <v>0</v>
      </c>
      <c r="D107" s="15">
        <f t="shared" si="20"/>
        <v>2001002</v>
      </c>
      <c r="E107" s="15">
        <f>_xlfn.XLOOKUP(D107-A107*100,[3]盲盒!$E$21:$E$24,[3]盲盒!$H$21:$H$24,0)</f>
        <v>309772</v>
      </c>
      <c r="F107" s="16" t="str">
        <f>CONCATENATE(B107,"-",IF(MOD(ROUNDDOWN(L107/1000,0),10)=5,"限量",""),_xlfn.XLOOKUP(MOD(L107,100),'[2]quality|品质'!$A:$A,'[2]quality|品质'!$B:$B,,0))</f>
        <v>限量款盲盒-B阶</v>
      </c>
      <c r="G107" s="15">
        <v>0</v>
      </c>
      <c r="H107" s="15">
        <v>100</v>
      </c>
      <c r="I107" s="15" t="e" cm="1">
        <f t="array" ref="I107">_xlfn.IFS(K107=2,CONCATENATE("比特币-",M107),K107=3,CONCATENATE("钞票-",M107),K107=4,CONCATENATE("玩家经验-",M107),K107=5,CONCATENATE(_xlfn.XLOOKUP(L107,'[1]item|道具'!$A:$A,'[1]item|道具'!$B:$B),"-",M107),K107=11,CONCATENATE(INDEX('[4]equip_data|装备数据'!$B:$B,MATCH(1,('[4]equip_data|装备数据'!$A:$A=ROUNDDOWN(L107/100,0))*('[4]equip_data|装备数据'!$D:$D=MOD(L107,100)),0)),"-",M107,"件"))</f>
        <v>#N/A</v>
      </c>
      <c r="J107" s="15" t="str">
        <f t="shared" si="19"/>
        <v>11;30203;1</v>
      </c>
      <c r="K107" s="15">
        <v>11</v>
      </c>
      <c r="L107" s="15">
        <v>30203</v>
      </c>
      <c r="M107" s="15">
        <v>1</v>
      </c>
      <c r="N107" s="4">
        <f t="shared" si="15"/>
        <v>0.0103110256862944</v>
      </c>
      <c r="O107" s="4">
        <f t="shared" si="16"/>
        <v>0.0344827586206897</v>
      </c>
      <c r="P107" s="4">
        <f t="shared" si="17"/>
        <v>0.000355552609872221</v>
      </c>
    </row>
    <row r="108" spans="1:16">
      <c r="A108" s="15">
        <v>20010</v>
      </c>
      <c r="B108" s="15" t="s">
        <v>45</v>
      </c>
      <c r="C108" s="15">
        <v>0</v>
      </c>
      <c r="D108" s="15">
        <f t="shared" si="20"/>
        <v>2001002</v>
      </c>
      <c r="E108" s="15">
        <f>_xlfn.XLOOKUP(D108-A108*100,[3]盲盒!$E$21:$E$24,[3]盲盒!$H$21:$H$24,0)</f>
        <v>309772</v>
      </c>
      <c r="F108" s="16" t="str">
        <f>CONCATENATE(B108,"-",IF(MOD(ROUNDDOWN(L108/1000,0),10)=5,"限量",""),_xlfn.XLOOKUP(MOD(L108,100),'[2]quality|品质'!$A:$A,'[2]quality|品质'!$B:$B,,0))</f>
        <v>限量款盲盒-B阶</v>
      </c>
      <c r="G108" s="15">
        <v>0</v>
      </c>
      <c r="H108" s="15">
        <v>100</v>
      </c>
      <c r="I108" s="15" t="e" cm="1">
        <f t="array" ref="I108">_xlfn.IFS(K108=2,CONCATENATE("比特币-",M108),K108=3,CONCATENATE("钞票-",M108),K108=4,CONCATENATE("玩家经验-",M108),K108=5,CONCATENATE(_xlfn.XLOOKUP(L108,'[1]item|道具'!$A:$A,'[1]item|道具'!$B:$B),"-",M108),K108=11,CONCATENATE(INDEX('[4]equip_data|装备数据'!$B:$B,MATCH(1,('[4]equip_data|装备数据'!$A:$A=ROUNDDOWN(L108/100,0))*('[4]equip_data|装备数据'!$D:$D=MOD(L108,100)),0)),"-",M108,"件"))</f>
        <v>#N/A</v>
      </c>
      <c r="J108" s="15" t="str">
        <f t="shared" si="19"/>
        <v>11;30303;1</v>
      </c>
      <c r="K108" s="15">
        <v>11</v>
      </c>
      <c r="L108" s="15">
        <v>30303</v>
      </c>
      <c r="M108" s="15">
        <v>1</v>
      </c>
      <c r="N108" s="4">
        <f t="shared" si="15"/>
        <v>0.0103110256862944</v>
      </c>
      <c r="O108" s="4">
        <f t="shared" si="16"/>
        <v>0.0344827586206897</v>
      </c>
      <c r="P108" s="4">
        <f t="shared" si="17"/>
        <v>0.000355552609872221</v>
      </c>
    </row>
    <row r="109" spans="1:16">
      <c r="A109" s="15">
        <v>20010</v>
      </c>
      <c r="B109" s="15" t="s">
        <v>45</v>
      </c>
      <c r="C109" s="15">
        <v>0</v>
      </c>
      <c r="D109" s="15">
        <f t="shared" si="20"/>
        <v>2001002</v>
      </c>
      <c r="E109" s="15">
        <f>_xlfn.XLOOKUP(D109-A109*100,[3]盲盒!$E$21:$E$24,[3]盲盒!$H$21:$H$24,0)</f>
        <v>309772</v>
      </c>
      <c r="F109" s="16" t="str">
        <f>CONCATENATE(B109,"-",IF(MOD(ROUNDDOWN(L109/1000,0),10)=5,"限量",""),_xlfn.XLOOKUP(MOD(L109,100),'[2]quality|品质'!$A:$A,'[2]quality|品质'!$B:$B,,0))</f>
        <v>限量款盲盒-B阶</v>
      </c>
      <c r="G109" s="15">
        <v>0</v>
      </c>
      <c r="H109" s="15">
        <v>100</v>
      </c>
      <c r="I109" s="15" t="e" cm="1">
        <f t="array" ref="I109">_xlfn.IFS(K109=2,CONCATENATE("比特币-",M109),K109=3,CONCATENATE("钞票-",M109),K109=4,CONCATENATE("玩家经验-",M109),K109=5,CONCATENATE(_xlfn.XLOOKUP(L109,'[1]item|道具'!$A:$A,'[1]item|道具'!$B:$B),"-",M109),K109=11,CONCATENATE(INDEX('[4]equip_data|装备数据'!$B:$B,MATCH(1,('[4]equip_data|装备数据'!$A:$A=ROUNDDOWN(L109/100,0))*('[4]equip_data|装备数据'!$D:$D=MOD(L109,100)),0)),"-",M109,"件"))</f>
        <v>#N/A</v>
      </c>
      <c r="J109" s="15" t="str">
        <f t="shared" si="19"/>
        <v>11;30403;1</v>
      </c>
      <c r="K109" s="15">
        <v>11</v>
      </c>
      <c r="L109" s="15">
        <v>30403</v>
      </c>
      <c r="M109" s="15">
        <v>1</v>
      </c>
      <c r="N109" s="4">
        <f t="shared" si="15"/>
        <v>0.0103110256862944</v>
      </c>
      <c r="O109" s="4">
        <f t="shared" si="16"/>
        <v>0.0344827586206897</v>
      </c>
      <c r="P109" s="4">
        <f t="shared" si="17"/>
        <v>0.000355552609872221</v>
      </c>
    </row>
    <row r="110" spans="1:16">
      <c r="A110" s="15">
        <v>20010</v>
      </c>
      <c r="B110" s="15" t="s">
        <v>45</v>
      </c>
      <c r="C110" s="15">
        <v>0</v>
      </c>
      <c r="D110" s="15">
        <f t="shared" si="20"/>
        <v>2001002</v>
      </c>
      <c r="E110" s="15">
        <f>_xlfn.XLOOKUP(D110-A110*100,[3]盲盒!$E$21:$E$24,[3]盲盒!$H$21:$H$24,0)</f>
        <v>309772</v>
      </c>
      <c r="F110" s="16" t="str">
        <f>CONCATENATE(B110,"-",IF(MOD(ROUNDDOWN(L110/1000,0),10)=5,"限量",""),_xlfn.XLOOKUP(MOD(L110,100),'[2]quality|品质'!$A:$A,'[2]quality|品质'!$B:$B,,0))</f>
        <v>限量款盲盒-B阶</v>
      </c>
      <c r="G110" s="15">
        <v>0</v>
      </c>
      <c r="H110" s="15">
        <v>100</v>
      </c>
      <c r="I110" s="15" t="e" cm="1">
        <f t="array" ref="I110">_xlfn.IFS(K110=2,CONCATENATE("比特币-",M110),K110=3,CONCATENATE("钞票-",M110),K110=4,CONCATENATE("玩家经验-",M110),K110=5,CONCATENATE(_xlfn.XLOOKUP(L110,'[1]item|道具'!$A:$A,'[1]item|道具'!$B:$B),"-",M110),K110=11,CONCATENATE(INDEX('[4]equip_data|装备数据'!$B:$B,MATCH(1,('[4]equip_data|装备数据'!$A:$A=ROUNDDOWN(L110/100,0))*('[4]equip_data|装备数据'!$D:$D=MOD(L110,100)),0)),"-",M110,"件"))</f>
        <v>#N/A</v>
      </c>
      <c r="J110" s="15" t="str">
        <f t="shared" si="19"/>
        <v>11;30503;1</v>
      </c>
      <c r="K110" s="15">
        <v>11</v>
      </c>
      <c r="L110" s="15">
        <v>30503</v>
      </c>
      <c r="M110" s="15">
        <v>1</v>
      </c>
      <c r="N110" s="4">
        <f t="shared" si="15"/>
        <v>0.0103110256862944</v>
      </c>
      <c r="O110" s="4">
        <f t="shared" si="16"/>
        <v>0.0344827586206897</v>
      </c>
      <c r="P110" s="4">
        <f t="shared" si="17"/>
        <v>0.000355552609872221</v>
      </c>
    </row>
    <row r="111" spans="1:16">
      <c r="A111" s="15">
        <v>20010</v>
      </c>
      <c r="B111" s="15" t="s">
        <v>45</v>
      </c>
      <c r="C111" s="15">
        <v>0</v>
      </c>
      <c r="D111" s="15">
        <f t="shared" si="20"/>
        <v>2001002</v>
      </c>
      <c r="E111" s="15">
        <f>_xlfn.XLOOKUP(D111-A111*100,[3]盲盒!$E$21:$E$24,[3]盲盒!$H$21:$H$24,0)</f>
        <v>309772</v>
      </c>
      <c r="F111" s="16" t="str">
        <f>CONCATENATE(B111,"-",IF(MOD(ROUNDDOWN(L111/1000,0),10)=5,"限量",""),_xlfn.XLOOKUP(MOD(L111,100),'[2]quality|品质'!$A:$A,'[2]quality|品质'!$B:$B,,0))</f>
        <v>限量款盲盒-B阶</v>
      </c>
      <c r="G111" s="15">
        <v>0</v>
      </c>
      <c r="H111" s="15">
        <v>100</v>
      </c>
      <c r="I111" s="15" t="e" cm="1">
        <f t="array" ref="I111">_xlfn.IFS(K111=2,CONCATENATE("比特币-",M111),K111=3,CONCATENATE("钞票-",M111),K111=4,CONCATENATE("玩家经验-",M111),K111=5,CONCATENATE(_xlfn.XLOOKUP(L111,'[1]item|道具'!$A:$A,'[1]item|道具'!$B:$B),"-",M111),K111=11,CONCATENATE(INDEX('[4]equip_data|装备数据'!$B:$B,MATCH(1,('[4]equip_data|装备数据'!$A:$A=ROUNDDOWN(L111/100,0))*('[4]equip_data|装备数据'!$D:$D=MOD(L111,100)),0)),"-",M111,"件"))</f>
        <v>#N/A</v>
      </c>
      <c r="J111" s="15" t="str">
        <f t="shared" si="19"/>
        <v>11;40103;1</v>
      </c>
      <c r="K111" s="15">
        <v>11</v>
      </c>
      <c r="L111" s="15">
        <v>40103</v>
      </c>
      <c r="M111" s="15">
        <v>1</v>
      </c>
      <c r="N111" s="4">
        <f t="shared" si="15"/>
        <v>0.0103110256862944</v>
      </c>
      <c r="O111" s="4">
        <f t="shared" si="16"/>
        <v>0.0344827586206897</v>
      </c>
      <c r="P111" s="4">
        <f t="shared" si="17"/>
        <v>0.000355552609872221</v>
      </c>
    </row>
    <row r="112" spans="1:16">
      <c r="A112" s="15">
        <v>20010</v>
      </c>
      <c r="B112" s="15" t="s">
        <v>45</v>
      </c>
      <c r="C112" s="15">
        <v>0</v>
      </c>
      <c r="D112" s="15">
        <f t="shared" si="20"/>
        <v>2001002</v>
      </c>
      <c r="E112" s="15">
        <f>_xlfn.XLOOKUP(D112-A112*100,[3]盲盒!$E$21:$E$24,[3]盲盒!$H$21:$H$24,0)</f>
        <v>309772</v>
      </c>
      <c r="F112" s="16" t="str">
        <f>CONCATENATE(B112,"-",IF(MOD(ROUNDDOWN(L112/1000,0),10)=5,"限量",""),_xlfn.XLOOKUP(MOD(L112,100),'[2]quality|品质'!$A:$A,'[2]quality|品质'!$B:$B,,0))</f>
        <v>限量款盲盒-B阶</v>
      </c>
      <c r="G112" s="15">
        <v>0</v>
      </c>
      <c r="H112" s="15">
        <v>100</v>
      </c>
      <c r="I112" s="15" t="e" cm="1">
        <f t="array" ref="I112">_xlfn.IFS(K112=2,CONCATENATE("比特币-",M112),K112=3,CONCATENATE("钞票-",M112),K112=4,CONCATENATE("玩家经验-",M112),K112=5,CONCATENATE(_xlfn.XLOOKUP(L112,'[1]item|道具'!$A:$A,'[1]item|道具'!$B:$B),"-",M112),K112=11,CONCATENATE(INDEX('[4]equip_data|装备数据'!$B:$B,MATCH(1,('[4]equip_data|装备数据'!$A:$A=ROUNDDOWN(L112/100,0))*('[4]equip_data|装备数据'!$D:$D=MOD(L112,100)),0)),"-",M112,"件"))</f>
        <v>#N/A</v>
      </c>
      <c r="J112" s="15" t="str">
        <f t="shared" si="19"/>
        <v>11;40203;1</v>
      </c>
      <c r="K112" s="15">
        <v>11</v>
      </c>
      <c r="L112" s="15">
        <v>40203</v>
      </c>
      <c r="M112" s="15">
        <v>1</v>
      </c>
      <c r="N112" s="4">
        <f t="shared" si="15"/>
        <v>0.0103110256862944</v>
      </c>
      <c r="O112" s="4">
        <f t="shared" si="16"/>
        <v>0.0344827586206897</v>
      </c>
      <c r="P112" s="4">
        <f t="shared" si="17"/>
        <v>0.000355552609872221</v>
      </c>
    </row>
    <row r="113" spans="1:16">
      <c r="A113" s="15">
        <v>20010</v>
      </c>
      <c r="B113" s="15" t="s">
        <v>45</v>
      </c>
      <c r="C113" s="15">
        <v>0</v>
      </c>
      <c r="D113" s="15">
        <f t="shared" si="20"/>
        <v>2001002</v>
      </c>
      <c r="E113" s="15">
        <f>_xlfn.XLOOKUP(D113-A113*100,[3]盲盒!$E$21:$E$24,[3]盲盒!$H$21:$H$24,0)</f>
        <v>309772</v>
      </c>
      <c r="F113" s="16" t="str">
        <f>CONCATENATE(B113,"-",IF(MOD(ROUNDDOWN(L113/1000,0),10)=5,"限量",""),_xlfn.XLOOKUP(MOD(L113,100),'[2]quality|品质'!$A:$A,'[2]quality|品质'!$B:$B,,0))</f>
        <v>限量款盲盒-B阶</v>
      </c>
      <c r="G113" s="15">
        <v>0</v>
      </c>
      <c r="H113" s="15">
        <v>100</v>
      </c>
      <c r="I113" s="15" t="e" cm="1">
        <f t="array" ref="I113">_xlfn.IFS(K113=2,CONCATENATE("比特币-",M113),K113=3,CONCATENATE("钞票-",M113),K113=4,CONCATENATE("玩家经验-",M113),K113=5,CONCATENATE(_xlfn.XLOOKUP(L113,'[1]item|道具'!$A:$A,'[1]item|道具'!$B:$B),"-",M113),K113=11,CONCATENATE(INDEX('[4]equip_data|装备数据'!$B:$B,MATCH(1,('[4]equip_data|装备数据'!$A:$A=ROUNDDOWN(L113/100,0))*('[4]equip_data|装备数据'!$D:$D=MOD(L113,100)),0)),"-",M113,"件"))</f>
        <v>#N/A</v>
      </c>
      <c r="J113" s="15" t="str">
        <f t="shared" si="19"/>
        <v>11;40303;1</v>
      </c>
      <c r="K113" s="15">
        <v>11</v>
      </c>
      <c r="L113" s="15">
        <v>40303</v>
      </c>
      <c r="M113" s="15">
        <v>1</v>
      </c>
      <c r="N113" s="4">
        <f t="shared" si="15"/>
        <v>0.0103110256862944</v>
      </c>
      <c r="O113" s="4">
        <f t="shared" si="16"/>
        <v>0.0344827586206897</v>
      </c>
      <c r="P113" s="4">
        <f t="shared" si="17"/>
        <v>0.000355552609872221</v>
      </c>
    </row>
    <row r="114" spans="1:16">
      <c r="A114" s="15">
        <v>20010</v>
      </c>
      <c r="B114" s="15" t="s">
        <v>45</v>
      </c>
      <c r="C114" s="15">
        <v>0</v>
      </c>
      <c r="D114" s="15">
        <f t="shared" si="20"/>
        <v>2001002</v>
      </c>
      <c r="E114" s="15">
        <f>_xlfn.XLOOKUP(D114-A114*100,[3]盲盒!$E$21:$E$24,[3]盲盒!$H$21:$H$24,0)</f>
        <v>309772</v>
      </c>
      <c r="F114" s="16" t="str">
        <f>CONCATENATE(B114,"-",IF(MOD(ROUNDDOWN(L114/1000,0),10)=5,"限量",""),_xlfn.XLOOKUP(MOD(L114,100),'[2]quality|品质'!$A:$A,'[2]quality|品质'!$B:$B,,0))</f>
        <v>限量款盲盒-B阶</v>
      </c>
      <c r="G114" s="15">
        <v>0</v>
      </c>
      <c r="H114" s="15">
        <v>100</v>
      </c>
      <c r="I114" s="15" t="e" cm="1">
        <f t="array" ref="I114">_xlfn.IFS(K114=2,CONCATENATE("比特币-",M114),K114=3,CONCATENATE("钞票-",M114),K114=4,CONCATENATE("玩家经验-",M114),K114=5,CONCATENATE(_xlfn.XLOOKUP(L114,'[1]item|道具'!$A:$A,'[1]item|道具'!$B:$B),"-",M114),K114=11,CONCATENATE(INDEX('[4]equip_data|装备数据'!$B:$B,MATCH(1,('[4]equip_data|装备数据'!$A:$A=ROUNDDOWN(L114/100,0))*('[4]equip_data|装备数据'!$D:$D=MOD(L114,100)),0)),"-",M114,"件"))</f>
        <v>#N/A</v>
      </c>
      <c r="J114" s="15" t="str">
        <f t="shared" si="19"/>
        <v>11;40403;1</v>
      </c>
      <c r="K114" s="15">
        <v>11</v>
      </c>
      <c r="L114" s="15">
        <v>40403</v>
      </c>
      <c r="M114" s="15">
        <v>1</v>
      </c>
      <c r="N114" s="4">
        <f t="shared" si="15"/>
        <v>0.0103110256862944</v>
      </c>
      <c r="O114" s="4">
        <f t="shared" si="16"/>
        <v>0.0344827586206897</v>
      </c>
      <c r="P114" s="4">
        <f t="shared" si="17"/>
        <v>0.000355552609872221</v>
      </c>
    </row>
    <row r="115" spans="1:16">
      <c r="A115" s="15">
        <v>20010</v>
      </c>
      <c r="B115" s="15" t="s">
        <v>45</v>
      </c>
      <c r="C115" s="15">
        <v>0</v>
      </c>
      <c r="D115" s="15">
        <f t="shared" si="20"/>
        <v>2001002</v>
      </c>
      <c r="E115" s="15">
        <f>_xlfn.XLOOKUP(D115-A115*100,[3]盲盒!$E$21:$E$24,[3]盲盒!$H$21:$H$24,0)</f>
        <v>309772</v>
      </c>
      <c r="F115" s="16" t="str">
        <f>CONCATENATE(B115,"-",IF(MOD(ROUNDDOWN(L115/1000,0),10)=5,"限量",""),_xlfn.XLOOKUP(MOD(L115,100),'[2]quality|品质'!$A:$A,'[2]quality|品质'!$B:$B,,0))</f>
        <v>限量款盲盒-B阶</v>
      </c>
      <c r="G115" s="15">
        <v>0</v>
      </c>
      <c r="H115" s="15">
        <v>100</v>
      </c>
      <c r="I115" s="15" t="e" cm="1">
        <f t="array" ref="I115">_xlfn.IFS(K115=2,CONCATENATE("比特币-",M115),K115=3,CONCATENATE("钞票-",M115),K115=4,CONCATENATE("玩家经验-",M115),K115=5,CONCATENATE(_xlfn.XLOOKUP(L115,'[1]item|道具'!$A:$A,'[1]item|道具'!$B:$B),"-",M115),K115=11,CONCATENATE(INDEX('[4]equip_data|装备数据'!$B:$B,MATCH(1,('[4]equip_data|装备数据'!$A:$A=ROUNDDOWN(L115/100,0))*('[4]equip_data|装备数据'!$D:$D=MOD(L115,100)),0)),"-",M115,"件"))</f>
        <v>#N/A</v>
      </c>
      <c r="J115" s="15" t="str">
        <f t="shared" si="19"/>
        <v>11;40503;1</v>
      </c>
      <c r="K115" s="15">
        <v>11</v>
      </c>
      <c r="L115" s="15">
        <v>40503</v>
      </c>
      <c r="M115" s="15">
        <v>1</v>
      </c>
      <c r="N115" s="4">
        <f t="shared" si="15"/>
        <v>0.0103110256862944</v>
      </c>
      <c r="O115" s="4">
        <f t="shared" si="16"/>
        <v>0.0344827586206897</v>
      </c>
      <c r="P115" s="4">
        <f t="shared" si="17"/>
        <v>0.000355552609872221</v>
      </c>
    </row>
    <row r="116" spans="1:16">
      <c r="A116" s="15">
        <v>20010</v>
      </c>
      <c r="B116" s="15" t="s">
        <v>45</v>
      </c>
      <c r="C116" s="15">
        <v>0</v>
      </c>
      <c r="D116" s="15">
        <f t="shared" si="20"/>
        <v>2001002</v>
      </c>
      <c r="E116" s="15">
        <f>_xlfn.XLOOKUP(D116-A116*100,[3]盲盒!$E$21:$E$24,[3]盲盒!$H$21:$H$24,0)</f>
        <v>309772</v>
      </c>
      <c r="F116" s="16" t="str">
        <f>CONCATENATE(B116,"-",IF(MOD(ROUNDDOWN(L116/1000,0),10)=5,"限量",""),_xlfn.XLOOKUP(MOD(L116,100),'[2]quality|品质'!$A:$A,'[2]quality|品质'!$B:$B,,0))</f>
        <v>限量款盲盒-B阶</v>
      </c>
      <c r="G116" s="15">
        <v>0</v>
      </c>
      <c r="H116" s="15">
        <v>100</v>
      </c>
      <c r="I116" s="15" t="e" cm="1">
        <f t="array" ref="I116">_xlfn.IFS(K116=2,CONCATENATE("比特币-",M116),K116=3,CONCATENATE("钞票-",M116),K116=4,CONCATENATE("玩家经验-",M116),K116=5,CONCATENATE(_xlfn.XLOOKUP(L116,'[1]item|道具'!$A:$A,'[1]item|道具'!$B:$B),"-",M116),K116=11,CONCATENATE(INDEX('[4]equip_data|装备数据'!$B:$B,MATCH(1,('[4]equip_data|装备数据'!$A:$A=ROUNDDOWN(L116/100,0))*('[4]equip_data|装备数据'!$D:$D=MOD(L116,100)),0)),"-",M116,"件"))</f>
        <v>#N/A</v>
      </c>
      <c r="J116" s="15" t="str">
        <f t="shared" si="19"/>
        <v>11;50103;1</v>
      </c>
      <c r="K116" s="15">
        <v>11</v>
      </c>
      <c r="L116" s="15">
        <v>50103</v>
      </c>
      <c r="M116" s="15">
        <v>1</v>
      </c>
      <c r="N116" s="4">
        <f t="shared" si="15"/>
        <v>0.0103110256862944</v>
      </c>
      <c r="O116" s="4">
        <f t="shared" si="16"/>
        <v>0.0344827586206897</v>
      </c>
      <c r="P116" s="4">
        <f t="shared" si="17"/>
        <v>0.000355552609872221</v>
      </c>
    </row>
    <row r="117" spans="1:16">
      <c r="A117" s="15">
        <v>20010</v>
      </c>
      <c r="B117" s="15" t="s">
        <v>45</v>
      </c>
      <c r="C117" s="15">
        <v>0</v>
      </c>
      <c r="D117" s="15">
        <f t="shared" si="20"/>
        <v>2001002</v>
      </c>
      <c r="E117" s="15">
        <f>_xlfn.XLOOKUP(D117-A117*100,[3]盲盒!$E$21:$E$24,[3]盲盒!$H$21:$H$24,0)</f>
        <v>309772</v>
      </c>
      <c r="F117" s="16" t="str">
        <f>CONCATENATE(B117,"-",IF(MOD(ROUNDDOWN(L117/1000,0),10)=5,"限量",""),_xlfn.XLOOKUP(MOD(L117,100),'[2]quality|品质'!$A:$A,'[2]quality|品质'!$B:$B,,0))</f>
        <v>限量款盲盒-B阶</v>
      </c>
      <c r="G117" s="15">
        <v>0</v>
      </c>
      <c r="H117" s="15">
        <v>100</v>
      </c>
      <c r="I117" s="15" t="e" cm="1">
        <f t="array" ref="I117">_xlfn.IFS(K117=2,CONCATENATE("比特币-",M117),K117=3,CONCATENATE("钞票-",M117),K117=4,CONCATENATE("玩家经验-",M117),K117=5,CONCATENATE(_xlfn.XLOOKUP(L117,'[1]item|道具'!$A:$A,'[1]item|道具'!$B:$B),"-",M117),K117=11,CONCATENATE(INDEX('[4]equip_data|装备数据'!$B:$B,MATCH(1,('[4]equip_data|装备数据'!$A:$A=ROUNDDOWN(L117/100,0))*('[4]equip_data|装备数据'!$D:$D=MOD(L117,100)),0)),"-",M117,"件"))</f>
        <v>#N/A</v>
      </c>
      <c r="J117" s="15" t="str">
        <f t="shared" si="19"/>
        <v>11;50203;1</v>
      </c>
      <c r="K117" s="15">
        <v>11</v>
      </c>
      <c r="L117" s="15">
        <v>50203</v>
      </c>
      <c r="M117" s="15">
        <v>1</v>
      </c>
      <c r="N117" s="4">
        <f t="shared" si="15"/>
        <v>0.0103110256862944</v>
      </c>
      <c r="O117" s="4">
        <f t="shared" si="16"/>
        <v>0.0344827586206897</v>
      </c>
      <c r="P117" s="4">
        <f t="shared" si="17"/>
        <v>0.000355552609872221</v>
      </c>
    </row>
    <row r="118" spans="1:16">
      <c r="A118" s="15">
        <v>20010</v>
      </c>
      <c r="B118" s="15" t="s">
        <v>45</v>
      </c>
      <c r="C118" s="15">
        <v>0</v>
      </c>
      <c r="D118" s="15">
        <f t="shared" si="20"/>
        <v>2001002</v>
      </c>
      <c r="E118" s="15">
        <f>_xlfn.XLOOKUP(D118-A118*100,[3]盲盒!$E$21:$E$24,[3]盲盒!$H$21:$H$24,0)</f>
        <v>309772</v>
      </c>
      <c r="F118" s="16" t="str">
        <f>CONCATENATE(B118,"-",IF(MOD(ROUNDDOWN(L118/1000,0),10)=5,"限量",""),_xlfn.XLOOKUP(MOD(L118,100),'[2]quality|品质'!$A:$A,'[2]quality|品质'!$B:$B,,0))</f>
        <v>限量款盲盒-B阶</v>
      </c>
      <c r="G118" s="15">
        <v>0</v>
      </c>
      <c r="H118" s="15">
        <v>100</v>
      </c>
      <c r="I118" s="15" t="e" cm="1">
        <f t="array" ref="I118">_xlfn.IFS(K118=2,CONCATENATE("比特币-",M118),K118=3,CONCATENATE("钞票-",M118),K118=4,CONCATENATE("玩家经验-",M118),K118=5,CONCATENATE(_xlfn.XLOOKUP(L118,'[1]item|道具'!$A:$A,'[1]item|道具'!$B:$B),"-",M118),K118=11,CONCATENATE(INDEX('[4]equip_data|装备数据'!$B:$B,MATCH(1,('[4]equip_data|装备数据'!$A:$A=ROUNDDOWN(L118/100,0))*('[4]equip_data|装备数据'!$D:$D=MOD(L118,100)),0)),"-",M118,"件"))</f>
        <v>#N/A</v>
      </c>
      <c r="J118" s="15" t="str">
        <f t="shared" si="19"/>
        <v>11;50303;1</v>
      </c>
      <c r="K118" s="15">
        <v>11</v>
      </c>
      <c r="L118" s="15">
        <v>50303</v>
      </c>
      <c r="M118" s="15">
        <v>1</v>
      </c>
      <c r="N118" s="4">
        <f t="shared" si="15"/>
        <v>0.0103110256862944</v>
      </c>
      <c r="O118" s="4">
        <f t="shared" si="16"/>
        <v>0.0344827586206897</v>
      </c>
      <c r="P118" s="4">
        <f t="shared" si="17"/>
        <v>0.000355552609872221</v>
      </c>
    </row>
    <row r="119" spans="1:16">
      <c r="A119" s="15">
        <v>20010</v>
      </c>
      <c r="B119" s="15" t="s">
        <v>45</v>
      </c>
      <c r="C119" s="15">
        <v>0</v>
      </c>
      <c r="D119" s="15">
        <f t="shared" si="20"/>
        <v>2001002</v>
      </c>
      <c r="E119" s="15">
        <f>_xlfn.XLOOKUP(D119-A119*100,[3]盲盒!$E$21:$E$24,[3]盲盒!$H$21:$H$24,0)</f>
        <v>309772</v>
      </c>
      <c r="F119" s="16" t="str">
        <f>CONCATENATE(B119,"-",IF(MOD(ROUNDDOWN(L119/1000,0),10)=5,"限量",""),_xlfn.XLOOKUP(MOD(L119,100),'[2]quality|品质'!$A:$A,'[2]quality|品质'!$B:$B,,0))</f>
        <v>限量款盲盒-B阶</v>
      </c>
      <c r="G119" s="15">
        <v>0</v>
      </c>
      <c r="H119" s="15">
        <v>100</v>
      </c>
      <c r="I119" s="15" t="e" cm="1">
        <f t="array" ref="I119">_xlfn.IFS(K119=2,CONCATENATE("比特币-",M119),K119=3,CONCATENATE("钞票-",M119),K119=4,CONCATENATE("玩家经验-",M119),K119=5,CONCATENATE(_xlfn.XLOOKUP(L119,'[1]item|道具'!$A:$A,'[1]item|道具'!$B:$B),"-",M119),K119=11,CONCATENATE(INDEX('[4]equip_data|装备数据'!$B:$B,MATCH(1,('[4]equip_data|装备数据'!$A:$A=ROUNDDOWN(L119/100,0))*('[4]equip_data|装备数据'!$D:$D=MOD(L119,100)),0)),"-",M119,"件"))</f>
        <v>#N/A</v>
      </c>
      <c r="J119" s="15" t="str">
        <f t="shared" si="19"/>
        <v>11;50403;1</v>
      </c>
      <c r="K119" s="15">
        <v>11</v>
      </c>
      <c r="L119" s="15">
        <v>50403</v>
      </c>
      <c r="M119" s="15">
        <v>1</v>
      </c>
      <c r="N119" s="4">
        <f t="shared" si="15"/>
        <v>0.0103110256862944</v>
      </c>
      <c r="O119" s="4">
        <f t="shared" si="16"/>
        <v>0.0344827586206897</v>
      </c>
      <c r="P119" s="4">
        <f t="shared" si="17"/>
        <v>0.000355552609872221</v>
      </c>
    </row>
    <row r="120" spans="1:16">
      <c r="A120" s="15">
        <v>20010</v>
      </c>
      <c r="B120" s="15" t="s">
        <v>45</v>
      </c>
      <c r="C120" s="15">
        <v>0</v>
      </c>
      <c r="D120" s="15">
        <f t="shared" si="20"/>
        <v>2001002</v>
      </c>
      <c r="E120" s="15">
        <f>_xlfn.XLOOKUP(D120-A120*100,[3]盲盒!$E$21:$E$24,[3]盲盒!$H$21:$H$24,0)</f>
        <v>309772</v>
      </c>
      <c r="F120" s="16" t="str">
        <f>CONCATENATE(B120,"-",IF(MOD(ROUNDDOWN(L120/1000,0),10)=5,"限量",""),_xlfn.XLOOKUP(MOD(L120,100),'[2]quality|品质'!$A:$A,'[2]quality|品质'!$B:$B,,0))</f>
        <v>限量款盲盒-B阶</v>
      </c>
      <c r="G120" s="15">
        <v>0</v>
      </c>
      <c r="H120" s="15">
        <v>100</v>
      </c>
      <c r="I120" s="15" t="e" cm="1">
        <f t="array" ref="I120">_xlfn.IFS(K120=2,CONCATENATE("比特币-",M120),K120=3,CONCATENATE("钞票-",M120),K120=4,CONCATENATE("玩家经验-",M120),K120=5,CONCATENATE(_xlfn.XLOOKUP(L120,'[1]item|道具'!$A:$A,'[1]item|道具'!$B:$B),"-",M120),K120=11,CONCATENATE(INDEX('[4]equip_data|装备数据'!$B:$B,MATCH(1,('[4]equip_data|装备数据'!$A:$A=ROUNDDOWN(L120/100,0))*('[4]equip_data|装备数据'!$D:$D=MOD(L120,100)),0)),"-",M120,"件"))</f>
        <v>#N/A</v>
      </c>
      <c r="J120" s="15" t="str">
        <f t="shared" si="19"/>
        <v>11;50503;1</v>
      </c>
      <c r="K120" s="15">
        <v>11</v>
      </c>
      <c r="L120" s="15">
        <v>50503</v>
      </c>
      <c r="M120" s="15">
        <v>1</v>
      </c>
      <c r="N120" s="4">
        <f t="shared" si="15"/>
        <v>0.0103110256862944</v>
      </c>
      <c r="O120" s="4">
        <f t="shared" si="16"/>
        <v>0.0344827586206897</v>
      </c>
      <c r="P120" s="4">
        <f t="shared" si="17"/>
        <v>0.000355552609872221</v>
      </c>
    </row>
    <row r="121" spans="1:16">
      <c r="A121" s="15">
        <v>20010</v>
      </c>
      <c r="B121" s="15" t="s">
        <v>45</v>
      </c>
      <c r="C121" s="15">
        <v>0</v>
      </c>
      <c r="D121" s="15">
        <f t="shared" si="20"/>
        <v>2001002</v>
      </c>
      <c r="E121" s="15">
        <f>_xlfn.XLOOKUP(D121-A121*100,[3]盲盒!$E$21:$E$24,[3]盲盒!$H$21:$H$24,0)</f>
        <v>309772</v>
      </c>
      <c r="F121" s="16" t="str">
        <f>CONCATENATE(B121,"-",IF(MOD(ROUNDDOWN(L121/1000,0),10)=5,"限量",""),_xlfn.XLOOKUP(MOD(L121,100),'[2]quality|品质'!$A:$A,'[2]quality|品质'!$B:$B,,0))</f>
        <v>限量款盲盒-B阶</v>
      </c>
      <c r="G121" s="15">
        <v>0</v>
      </c>
      <c r="H121" s="15">
        <v>100</v>
      </c>
      <c r="I121" s="15" t="e" cm="1">
        <f t="array" ref="I121">_xlfn.IFS(K121=2,CONCATENATE("比特币-",M121),K121=3,CONCATENATE("钞票-",M121),K121=4,CONCATENATE("玩家经验-",M121),K121=5,CONCATENATE(_xlfn.XLOOKUP(L121,'[1]item|道具'!$A:$A,'[1]item|道具'!$B:$B),"-",M121),K121=11,CONCATENATE(INDEX('[4]equip_data|装备数据'!$B:$B,MATCH(1,('[4]equip_data|装备数据'!$A:$A=ROUNDDOWN(L121/100,0))*('[4]equip_data|装备数据'!$D:$D=MOD(L121,100)),0)),"-",M121,"件"))</f>
        <v>#N/A</v>
      </c>
      <c r="J121" s="15" t="str">
        <f t="shared" si="19"/>
        <v>11;60103;1</v>
      </c>
      <c r="K121" s="15">
        <v>11</v>
      </c>
      <c r="L121" s="15">
        <v>60103</v>
      </c>
      <c r="M121" s="15">
        <v>1</v>
      </c>
      <c r="N121" s="4">
        <f t="shared" si="15"/>
        <v>0.0103110256862944</v>
      </c>
      <c r="O121" s="4">
        <f t="shared" si="16"/>
        <v>0.0344827586206897</v>
      </c>
      <c r="P121" s="4">
        <f t="shared" si="17"/>
        <v>0.000355552609872221</v>
      </c>
    </row>
    <row r="122" spans="1:16">
      <c r="A122" s="15">
        <v>20010</v>
      </c>
      <c r="B122" s="15" t="s">
        <v>45</v>
      </c>
      <c r="C122" s="15">
        <v>0</v>
      </c>
      <c r="D122" s="15">
        <f t="shared" si="20"/>
        <v>2001002</v>
      </c>
      <c r="E122" s="15">
        <f>_xlfn.XLOOKUP(D122-A122*100,[3]盲盒!$E$21:$E$24,[3]盲盒!$H$21:$H$24,0)</f>
        <v>309772</v>
      </c>
      <c r="F122" s="16" t="str">
        <f>CONCATENATE(B122,"-",IF(MOD(ROUNDDOWN(L122/1000,0),10)=5,"限量",""),_xlfn.XLOOKUP(MOD(L122,100),'[2]quality|品质'!$A:$A,'[2]quality|品质'!$B:$B,,0))</f>
        <v>限量款盲盒-B阶</v>
      </c>
      <c r="G122" s="15">
        <v>0</v>
      </c>
      <c r="H122" s="15">
        <v>100</v>
      </c>
      <c r="I122" s="15" t="e" cm="1">
        <f t="array" ref="I122">_xlfn.IFS(K122=2,CONCATENATE("比特币-",M122),K122=3,CONCATENATE("钞票-",M122),K122=4,CONCATENATE("玩家经验-",M122),K122=5,CONCATENATE(_xlfn.XLOOKUP(L122,'[1]item|道具'!$A:$A,'[1]item|道具'!$B:$B),"-",M122),K122=11,CONCATENATE(INDEX('[4]equip_data|装备数据'!$B:$B,MATCH(1,('[4]equip_data|装备数据'!$A:$A=ROUNDDOWN(L122/100,0))*('[4]equip_data|装备数据'!$D:$D=MOD(L122,100)),0)),"-",M122,"件"))</f>
        <v>#N/A</v>
      </c>
      <c r="J122" s="15" t="str">
        <f t="shared" si="19"/>
        <v>11;60203;1</v>
      </c>
      <c r="K122" s="15">
        <v>11</v>
      </c>
      <c r="L122" s="15">
        <v>60203</v>
      </c>
      <c r="M122" s="15">
        <v>1</v>
      </c>
      <c r="N122" s="4">
        <f t="shared" si="15"/>
        <v>0.0103110256862944</v>
      </c>
      <c r="O122" s="4">
        <f t="shared" si="16"/>
        <v>0.0344827586206897</v>
      </c>
      <c r="P122" s="4">
        <f t="shared" si="17"/>
        <v>0.000355552609872221</v>
      </c>
    </row>
    <row r="123" spans="1:16">
      <c r="A123" s="15">
        <v>20010</v>
      </c>
      <c r="B123" s="15" t="s">
        <v>45</v>
      </c>
      <c r="C123" s="15">
        <v>0</v>
      </c>
      <c r="D123" s="15">
        <f t="shared" si="20"/>
        <v>2001002</v>
      </c>
      <c r="E123" s="15">
        <f>_xlfn.XLOOKUP(D123-A123*100,[3]盲盒!$E$21:$E$24,[3]盲盒!$H$21:$H$24,0)</f>
        <v>309772</v>
      </c>
      <c r="F123" s="16" t="str">
        <f>CONCATENATE(B123,"-",IF(MOD(ROUNDDOWN(L123/1000,0),10)=5,"限量",""),_xlfn.XLOOKUP(MOD(L123,100),'[2]quality|品质'!$A:$A,'[2]quality|品质'!$B:$B,,0))</f>
        <v>限量款盲盒-B阶</v>
      </c>
      <c r="G123" s="15">
        <v>0</v>
      </c>
      <c r="H123" s="15">
        <v>100</v>
      </c>
      <c r="I123" s="15" t="e" cm="1">
        <f t="array" ref="I123">_xlfn.IFS(K123=2,CONCATENATE("比特币-",M123),K123=3,CONCATENATE("钞票-",M123),K123=4,CONCATENATE("玩家经验-",M123),K123=5,CONCATENATE(_xlfn.XLOOKUP(L123,'[1]item|道具'!$A:$A,'[1]item|道具'!$B:$B),"-",M123),K123=11,CONCATENATE(INDEX('[4]equip_data|装备数据'!$B:$B,MATCH(1,('[4]equip_data|装备数据'!$A:$A=ROUNDDOWN(L123/100,0))*('[4]equip_data|装备数据'!$D:$D=MOD(L123,100)),0)),"-",M123,"件"))</f>
        <v>#N/A</v>
      </c>
      <c r="J123" s="15" t="str">
        <f t="shared" si="19"/>
        <v>11;60303;1</v>
      </c>
      <c r="K123" s="15">
        <v>11</v>
      </c>
      <c r="L123" s="15">
        <v>60303</v>
      </c>
      <c r="M123" s="15">
        <v>1</v>
      </c>
      <c r="N123" s="4">
        <f t="shared" si="15"/>
        <v>0.0103110256862944</v>
      </c>
      <c r="O123" s="4">
        <f t="shared" si="16"/>
        <v>0.0344827586206897</v>
      </c>
      <c r="P123" s="4">
        <f t="shared" si="17"/>
        <v>0.000355552609872221</v>
      </c>
    </row>
    <row r="124" spans="1:16">
      <c r="A124" s="15">
        <v>20010</v>
      </c>
      <c r="B124" s="15" t="s">
        <v>45</v>
      </c>
      <c r="C124" s="15">
        <v>0</v>
      </c>
      <c r="D124" s="15">
        <f t="shared" si="20"/>
        <v>2001002</v>
      </c>
      <c r="E124" s="15">
        <f>_xlfn.XLOOKUP(D124-A124*100,[3]盲盒!$E$21:$E$24,[3]盲盒!$H$21:$H$24,0)</f>
        <v>309772</v>
      </c>
      <c r="F124" s="16" t="str">
        <f>CONCATENATE(B124,"-",IF(MOD(ROUNDDOWN(L124/1000,0),10)=5,"限量",""),_xlfn.XLOOKUP(MOD(L124,100),'[2]quality|品质'!$A:$A,'[2]quality|品质'!$B:$B,,0))</f>
        <v>限量款盲盒-B阶</v>
      </c>
      <c r="G124" s="15">
        <v>0</v>
      </c>
      <c r="H124" s="15">
        <v>100</v>
      </c>
      <c r="I124" s="15" t="e" cm="1">
        <f t="array" ref="I124">_xlfn.IFS(K124=2,CONCATENATE("比特币-",M124),K124=3,CONCATENATE("钞票-",M124),K124=4,CONCATENATE("玩家经验-",M124),K124=5,CONCATENATE(_xlfn.XLOOKUP(L124,'[1]item|道具'!$A:$A,'[1]item|道具'!$B:$B),"-",M124),K124=11,CONCATENATE(INDEX('[4]equip_data|装备数据'!$B:$B,MATCH(1,('[4]equip_data|装备数据'!$A:$A=ROUNDDOWN(L124/100,0))*('[4]equip_data|装备数据'!$D:$D=MOD(L124,100)),0)),"-",M124,"件"))</f>
        <v>#N/A</v>
      </c>
      <c r="J124" s="15" t="str">
        <f t="shared" si="19"/>
        <v>11;60403;1</v>
      </c>
      <c r="K124" s="15">
        <v>11</v>
      </c>
      <c r="L124" s="15">
        <v>60403</v>
      </c>
      <c r="M124" s="15">
        <v>1</v>
      </c>
      <c r="N124" s="4">
        <f t="shared" si="15"/>
        <v>0.0103110256862944</v>
      </c>
      <c r="O124" s="4">
        <f t="shared" si="16"/>
        <v>0.0344827586206897</v>
      </c>
      <c r="P124" s="4">
        <f t="shared" si="17"/>
        <v>0.000355552609872221</v>
      </c>
    </row>
    <row r="125" spans="1:16">
      <c r="A125" s="15">
        <v>20010</v>
      </c>
      <c r="B125" s="15" t="s">
        <v>45</v>
      </c>
      <c r="C125" s="15">
        <v>0</v>
      </c>
      <c r="D125" s="15">
        <f t="shared" si="20"/>
        <v>2001002</v>
      </c>
      <c r="E125" s="15">
        <f>_xlfn.XLOOKUP(D125-A125*100,[3]盲盒!$E$21:$E$24,[3]盲盒!$H$21:$H$24,0)</f>
        <v>309772</v>
      </c>
      <c r="F125" s="16" t="str">
        <f>CONCATENATE(B125,"-",IF(MOD(ROUNDDOWN(L125/1000,0),10)=5,"限量",""),_xlfn.XLOOKUP(MOD(L125,100),'[2]quality|品质'!$A:$A,'[2]quality|品质'!$B:$B,,0))</f>
        <v>限量款盲盒-B阶</v>
      </c>
      <c r="G125" s="15">
        <v>0</v>
      </c>
      <c r="H125" s="15">
        <v>100</v>
      </c>
      <c r="I125" s="15" t="e" cm="1">
        <f t="array" ref="I125">_xlfn.IFS(K125=2,CONCATENATE("比特币-",M125),K125=3,CONCATENATE("钞票-",M125),K125=4,CONCATENATE("玩家经验-",M125),K125=5,CONCATENATE(_xlfn.XLOOKUP(L125,'[1]item|道具'!$A:$A,'[1]item|道具'!$B:$B),"-",M125),K125=11,CONCATENATE(INDEX('[4]equip_data|装备数据'!$B:$B,MATCH(1,('[4]equip_data|装备数据'!$A:$A=ROUNDDOWN(L125/100,0))*('[4]equip_data|装备数据'!$D:$D=MOD(L125,100)),0)),"-",M125,"件"))</f>
        <v>#N/A</v>
      </c>
      <c r="J125" s="15" t="str">
        <f t="shared" si="19"/>
        <v>11;60503;1</v>
      </c>
      <c r="K125" s="15">
        <v>11</v>
      </c>
      <c r="L125" s="15">
        <v>60503</v>
      </c>
      <c r="M125" s="15">
        <v>1</v>
      </c>
      <c r="N125" s="4">
        <f t="shared" si="15"/>
        <v>0.0103110256862944</v>
      </c>
      <c r="O125" s="4">
        <f t="shared" si="16"/>
        <v>0.0344827586206897</v>
      </c>
      <c r="P125" s="4">
        <f t="shared" si="17"/>
        <v>0.000355552609872221</v>
      </c>
    </row>
    <row r="126" spans="1:16">
      <c r="A126" s="15">
        <v>20010</v>
      </c>
      <c r="B126" s="15" t="s">
        <v>45</v>
      </c>
      <c r="C126" s="15">
        <v>0</v>
      </c>
      <c r="D126" s="15">
        <f>A126*100+3</f>
        <v>2001003</v>
      </c>
      <c r="E126" s="15">
        <f>_xlfn.XLOOKUP(D126-A126*100,[3]盲盒!$E$21:$E$24,[3]盲盒!$H$21:$H$24,0)</f>
        <v>15133</v>
      </c>
      <c r="F126" s="16" t="str">
        <f>CONCATENATE(B126,"-",IF(MOD(ROUNDDOWN(L126/1000,0),10)=5,"限量",""),_xlfn.XLOOKUP(MOD(L126,100),'[2]quality|品质'!$A:$A,'[2]quality|品质'!$B:$B,,0))</f>
        <v>限量款盲盒-A阶</v>
      </c>
      <c r="G126" s="15">
        <v>0</v>
      </c>
      <c r="H126" s="15">
        <v>100</v>
      </c>
      <c r="I126" s="15" t="e" cm="1">
        <f t="array" ref="I126">_xlfn.IFS(K126=2,CONCATENATE("比特币-",M126),K126=3,CONCATENATE("钞票-",M126),K126=4,CONCATENATE("玩家经验-",M126),K126=5,CONCATENATE(_xlfn.XLOOKUP(L126,'[1]item|道具'!$A:$A,'[1]item|道具'!$B:$B),"-",M126),K126=11,CONCATENATE(INDEX('[4]equip_data|装备数据'!$B:$B,MATCH(1,('[4]equip_data|装备数据'!$A:$A=ROUNDDOWN(L126/100,0))*('[4]equip_data|装备数据'!$D:$D=MOD(L126,100)),0)),"-",M126,"件"))</f>
        <v>#N/A</v>
      </c>
      <c r="J126" s="15" t="str">
        <f t="shared" si="19"/>
        <v>11;10104;1</v>
      </c>
      <c r="K126" s="15">
        <v>11</v>
      </c>
      <c r="L126" s="15">
        <v>10104</v>
      </c>
      <c r="M126" s="15">
        <v>1</v>
      </c>
      <c r="N126" s="4">
        <f t="shared" si="15"/>
        <v>0.000503714834493412</v>
      </c>
      <c r="O126" s="4">
        <f t="shared" si="16"/>
        <v>0.0333333333333333</v>
      </c>
      <c r="P126" s="4">
        <f t="shared" si="17"/>
        <v>1.67904944831137e-5</v>
      </c>
    </row>
    <row r="127" spans="1:16">
      <c r="A127" s="15">
        <v>20010</v>
      </c>
      <c r="B127" s="15" t="s">
        <v>45</v>
      </c>
      <c r="C127" s="15">
        <v>0</v>
      </c>
      <c r="D127" s="15">
        <f t="shared" ref="D127:D155" si="21">D126</f>
        <v>2001003</v>
      </c>
      <c r="E127" s="15">
        <f>_xlfn.XLOOKUP(D127-A127*100,[3]盲盒!$E$21:$E$24,[3]盲盒!$H$21:$H$24,0)</f>
        <v>15133</v>
      </c>
      <c r="F127" s="16" t="str">
        <f>CONCATENATE(B127,"-",IF(MOD(ROUNDDOWN(L127/1000,0),10)=5,"限量",""),_xlfn.XLOOKUP(MOD(L127,100),'[2]quality|品质'!$A:$A,'[2]quality|品质'!$B:$B,,0))</f>
        <v>限量款盲盒-A阶</v>
      </c>
      <c r="G127" s="15">
        <v>0</v>
      </c>
      <c r="H127" s="15">
        <v>100</v>
      </c>
      <c r="I127" s="15" t="e" cm="1">
        <f t="array" ref="I127">_xlfn.IFS(K127=2,CONCATENATE("比特币-",M127),K127=3,CONCATENATE("钞票-",M127),K127=4,CONCATENATE("玩家经验-",M127),K127=5,CONCATENATE(_xlfn.XLOOKUP(L127,'[1]item|道具'!$A:$A,'[1]item|道具'!$B:$B),"-",M127),K127=11,CONCATENATE(INDEX('[4]equip_data|装备数据'!$B:$B,MATCH(1,('[4]equip_data|装备数据'!$A:$A=ROUNDDOWN(L127/100,0))*('[4]equip_data|装备数据'!$D:$D=MOD(L127,100)),0)),"-",M127,"件"))</f>
        <v>#N/A</v>
      </c>
      <c r="J127" s="15" t="str">
        <f t="shared" si="19"/>
        <v>11;10204;1</v>
      </c>
      <c r="K127" s="15">
        <v>11</v>
      </c>
      <c r="L127" s="15">
        <v>10204</v>
      </c>
      <c r="M127" s="15">
        <v>1</v>
      </c>
      <c r="N127" s="4">
        <f t="shared" si="15"/>
        <v>0.000503714834493412</v>
      </c>
      <c r="O127" s="4">
        <f t="shared" si="16"/>
        <v>0.0333333333333333</v>
      </c>
      <c r="P127" s="4">
        <f t="shared" si="17"/>
        <v>1.67904944831137e-5</v>
      </c>
    </row>
    <row r="128" spans="1:16">
      <c r="A128" s="15">
        <v>20010</v>
      </c>
      <c r="B128" s="15" t="s">
        <v>45</v>
      </c>
      <c r="C128" s="15">
        <v>0</v>
      </c>
      <c r="D128" s="15">
        <f t="shared" si="21"/>
        <v>2001003</v>
      </c>
      <c r="E128" s="15">
        <f>_xlfn.XLOOKUP(D128-A128*100,[3]盲盒!$E$21:$E$24,[3]盲盒!$H$21:$H$24,0)</f>
        <v>15133</v>
      </c>
      <c r="F128" s="16" t="str">
        <f>CONCATENATE(B128,"-",IF(MOD(ROUNDDOWN(L128/1000,0),10)=5,"限量",""),_xlfn.XLOOKUP(MOD(L128,100),'[2]quality|品质'!$A:$A,'[2]quality|品质'!$B:$B,,0))</f>
        <v>限量款盲盒-A阶</v>
      </c>
      <c r="G128" s="15">
        <v>0</v>
      </c>
      <c r="H128" s="15">
        <v>100</v>
      </c>
      <c r="I128" s="15" t="e" cm="1">
        <f t="array" ref="I128">_xlfn.IFS(K128=2,CONCATENATE("比特币-",M128),K128=3,CONCATENATE("钞票-",M128),K128=4,CONCATENATE("玩家经验-",M128),K128=5,CONCATENATE(_xlfn.XLOOKUP(L128,'[1]item|道具'!$A:$A,'[1]item|道具'!$B:$B),"-",M128),K128=11,CONCATENATE(INDEX('[4]equip_data|装备数据'!$B:$B,MATCH(1,('[4]equip_data|装备数据'!$A:$A=ROUNDDOWN(L128/100,0))*('[4]equip_data|装备数据'!$D:$D=MOD(L128,100)),0)),"-",M128,"件"))</f>
        <v>#N/A</v>
      </c>
      <c r="J128" s="15" t="str">
        <f t="shared" si="19"/>
        <v>11;10304;1</v>
      </c>
      <c r="K128" s="15">
        <v>11</v>
      </c>
      <c r="L128" s="15">
        <v>10304</v>
      </c>
      <c r="M128" s="15">
        <v>1</v>
      </c>
      <c r="N128" s="4">
        <f t="shared" si="15"/>
        <v>0.000503714834493412</v>
      </c>
      <c r="O128" s="4">
        <f t="shared" si="16"/>
        <v>0.0333333333333333</v>
      </c>
      <c r="P128" s="4">
        <f t="shared" si="17"/>
        <v>1.67904944831137e-5</v>
      </c>
    </row>
    <row r="129" spans="1:16">
      <c r="A129" s="15">
        <v>20010</v>
      </c>
      <c r="B129" s="15" t="s">
        <v>45</v>
      </c>
      <c r="C129" s="15">
        <v>0</v>
      </c>
      <c r="D129" s="15">
        <f t="shared" si="21"/>
        <v>2001003</v>
      </c>
      <c r="E129" s="15">
        <f>_xlfn.XLOOKUP(D129-A129*100,[3]盲盒!$E$21:$E$24,[3]盲盒!$H$21:$H$24,0)</f>
        <v>15133</v>
      </c>
      <c r="F129" s="16" t="str">
        <f>CONCATENATE(B129,"-",IF(MOD(ROUNDDOWN(L129/1000,0),10)=5,"限量",""),_xlfn.XLOOKUP(MOD(L129,100),'[2]quality|品质'!$A:$A,'[2]quality|品质'!$B:$B,,0))</f>
        <v>限量款盲盒-A阶</v>
      </c>
      <c r="G129" s="15">
        <v>0</v>
      </c>
      <c r="H129" s="15">
        <v>100</v>
      </c>
      <c r="I129" s="15" t="e" cm="1">
        <f t="array" ref="I129">_xlfn.IFS(K129=2,CONCATENATE("比特币-",M129),K129=3,CONCATENATE("钞票-",M129),K129=4,CONCATENATE("玩家经验-",M129),K129=5,CONCATENATE(_xlfn.XLOOKUP(L129,'[1]item|道具'!$A:$A,'[1]item|道具'!$B:$B),"-",M129),K129=11,CONCATENATE(INDEX('[4]equip_data|装备数据'!$B:$B,MATCH(1,('[4]equip_data|装备数据'!$A:$A=ROUNDDOWN(L129/100,0))*('[4]equip_data|装备数据'!$D:$D=MOD(L129,100)),0)),"-",M129,"件"))</f>
        <v>#N/A</v>
      </c>
      <c r="J129" s="15" t="str">
        <f t="shared" si="19"/>
        <v>11;10404;1</v>
      </c>
      <c r="K129" s="15">
        <v>11</v>
      </c>
      <c r="L129" s="15">
        <v>10404</v>
      </c>
      <c r="M129" s="15">
        <v>1</v>
      </c>
      <c r="N129" s="4">
        <f t="shared" si="15"/>
        <v>0.000503714834493412</v>
      </c>
      <c r="O129" s="4">
        <f t="shared" si="16"/>
        <v>0.0333333333333333</v>
      </c>
      <c r="P129" s="4">
        <f t="shared" si="17"/>
        <v>1.67904944831137e-5</v>
      </c>
    </row>
    <row r="130" spans="1:16">
      <c r="A130" s="15">
        <v>20010</v>
      </c>
      <c r="B130" s="15" t="s">
        <v>45</v>
      </c>
      <c r="C130" s="15">
        <v>0</v>
      </c>
      <c r="D130" s="15">
        <f t="shared" si="21"/>
        <v>2001003</v>
      </c>
      <c r="E130" s="15">
        <f>_xlfn.XLOOKUP(D130-A130*100,[3]盲盒!$E$21:$E$24,[3]盲盒!$H$21:$H$24,0)</f>
        <v>15133</v>
      </c>
      <c r="F130" s="16" t="str">
        <f>CONCATENATE(B130,"-",IF(MOD(ROUNDDOWN(L130/1000,0),10)=5,"限量",""),_xlfn.XLOOKUP(MOD(L130,100),'[2]quality|品质'!$A:$A,'[2]quality|品质'!$B:$B,,0))</f>
        <v>限量款盲盒-A阶</v>
      </c>
      <c r="G130" s="15">
        <v>0</v>
      </c>
      <c r="H130" s="15">
        <v>100</v>
      </c>
      <c r="I130" s="15" t="e" cm="1">
        <f t="array" ref="I130">_xlfn.IFS(K130=2,CONCATENATE("比特币-",M130),K130=3,CONCATENATE("钞票-",M130),K130=4,CONCATENATE("玩家经验-",M130),K130=5,CONCATENATE(_xlfn.XLOOKUP(L130,'[1]item|道具'!$A:$A,'[1]item|道具'!$B:$B),"-",M130),K130=11,CONCATENATE(INDEX('[4]equip_data|装备数据'!$B:$B,MATCH(1,('[4]equip_data|装备数据'!$A:$A=ROUNDDOWN(L130/100,0))*('[4]equip_data|装备数据'!$D:$D=MOD(L130,100)),0)),"-",M130,"件"))</f>
        <v>#N/A</v>
      </c>
      <c r="J130" s="15" t="str">
        <f t="shared" si="19"/>
        <v>11;10504;1</v>
      </c>
      <c r="K130" s="15">
        <v>11</v>
      </c>
      <c r="L130" s="15">
        <v>10504</v>
      </c>
      <c r="M130" s="15">
        <v>1</v>
      </c>
      <c r="N130" s="4">
        <f t="shared" ref="N130:N193" si="22">_xlfn.IFS(C130=0,E130/SUMIFS(E:E,A:A,A130,C:C,0),C130=1,E130/1000000,C130=2,1)</f>
        <v>0.000503714834493412</v>
      </c>
      <c r="O130" s="4">
        <f t="shared" ref="O130:O193" si="23">IF(C130=2,1,H130/SUMIF(D:D,D130,H:H))</f>
        <v>0.0333333333333333</v>
      </c>
      <c r="P130" s="4">
        <f t="shared" ref="P130:P193" si="24">N130*O130</f>
        <v>1.67904944831137e-5</v>
      </c>
    </row>
    <row r="131" spans="1:16">
      <c r="A131" s="15">
        <v>20010</v>
      </c>
      <c r="B131" s="15" t="s">
        <v>45</v>
      </c>
      <c r="C131" s="15">
        <v>0</v>
      </c>
      <c r="D131" s="15">
        <f t="shared" si="21"/>
        <v>2001003</v>
      </c>
      <c r="E131" s="15">
        <f>_xlfn.XLOOKUP(D131-A131*100,[3]盲盒!$E$21:$E$24,[3]盲盒!$H$21:$H$24,0)</f>
        <v>15133</v>
      </c>
      <c r="F131" s="16" t="str">
        <f>CONCATENATE(B131,"-",IF(MOD(ROUNDDOWN(L131/1000,0),10)=5,"限量",""),_xlfn.XLOOKUP(MOD(L131,100),'[2]quality|品质'!$A:$A,'[2]quality|品质'!$B:$B,,0))</f>
        <v>限量款盲盒-A阶</v>
      </c>
      <c r="G131" s="15">
        <v>0</v>
      </c>
      <c r="H131" s="15">
        <v>100</v>
      </c>
      <c r="I131" s="15" t="e" cm="1">
        <f t="array" ref="I131">_xlfn.IFS(K131=2,CONCATENATE("比特币-",M131),K131=3,CONCATENATE("钞票-",M131),K131=4,CONCATENATE("玩家经验-",M131),K131=5,CONCATENATE(_xlfn.XLOOKUP(L131,'[1]item|道具'!$A:$A,'[1]item|道具'!$B:$B),"-",M131),K131=11,CONCATENATE(INDEX('[4]equip_data|装备数据'!$B:$B,MATCH(1,('[4]equip_data|装备数据'!$A:$A=ROUNDDOWN(L131/100,0))*('[4]equip_data|装备数据'!$D:$D=MOD(L131,100)),0)),"-",M131,"件"))</f>
        <v>#N/A</v>
      </c>
      <c r="J131" s="15" t="str">
        <f t="shared" si="19"/>
        <v>11;20104;1</v>
      </c>
      <c r="K131" s="15">
        <v>11</v>
      </c>
      <c r="L131" s="15">
        <v>20104</v>
      </c>
      <c r="M131" s="15">
        <v>1</v>
      </c>
      <c r="N131" s="4">
        <f t="shared" si="22"/>
        <v>0.000503714834493412</v>
      </c>
      <c r="O131" s="4">
        <f t="shared" si="23"/>
        <v>0.0333333333333333</v>
      </c>
      <c r="P131" s="4">
        <f t="shared" si="24"/>
        <v>1.67904944831137e-5</v>
      </c>
    </row>
    <row r="132" spans="1:16">
      <c r="A132" s="15">
        <v>20010</v>
      </c>
      <c r="B132" s="15" t="s">
        <v>45</v>
      </c>
      <c r="C132" s="15">
        <v>0</v>
      </c>
      <c r="D132" s="15">
        <f t="shared" si="21"/>
        <v>2001003</v>
      </c>
      <c r="E132" s="15">
        <f>_xlfn.XLOOKUP(D132-A132*100,[3]盲盒!$E$21:$E$24,[3]盲盒!$H$21:$H$24,0)</f>
        <v>15133</v>
      </c>
      <c r="F132" s="16" t="str">
        <f>CONCATENATE(B132,"-",IF(MOD(ROUNDDOWN(L132/1000,0),10)=5,"限量",""),_xlfn.XLOOKUP(MOD(L132,100),'[2]quality|品质'!$A:$A,'[2]quality|品质'!$B:$B,,0))</f>
        <v>限量款盲盒-A阶</v>
      </c>
      <c r="G132" s="15">
        <v>0</v>
      </c>
      <c r="H132" s="15">
        <v>100</v>
      </c>
      <c r="I132" s="15" t="e" cm="1">
        <f t="array" ref="I132">_xlfn.IFS(K132=2,CONCATENATE("比特币-",M132),K132=3,CONCATENATE("钞票-",M132),K132=4,CONCATENATE("玩家经验-",M132),K132=5,CONCATENATE(_xlfn.XLOOKUP(L132,'[1]item|道具'!$A:$A,'[1]item|道具'!$B:$B),"-",M132),K132=11,CONCATENATE(INDEX('[4]equip_data|装备数据'!$B:$B,MATCH(1,('[4]equip_data|装备数据'!$A:$A=ROUNDDOWN(L132/100,0))*('[4]equip_data|装备数据'!$D:$D=MOD(L132,100)),0)),"-",M132,"件"))</f>
        <v>#N/A</v>
      </c>
      <c r="J132" s="15" t="str">
        <f t="shared" si="19"/>
        <v>11;20204;1</v>
      </c>
      <c r="K132" s="15">
        <v>11</v>
      </c>
      <c r="L132" s="15">
        <v>20204</v>
      </c>
      <c r="M132" s="15">
        <v>1</v>
      </c>
      <c r="N132" s="4">
        <f t="shared" si="22"/>
        <v>0.000503714834493412</v>
      </c>
      <c r="O132" s="4">
        <f t="shared" si="23"/>
        <v>0.0333333333333333</v>
      </c>
      <c r="P132" s="4">
        <f t="shared" si="24"/>
        <v>1.67904944831137e-5</v>
      </c>
    </row>
    <row r="133" spans="1:16">
      <c r="A133" s="15">
        <v>20010</v>
      </c>
      <c r="B133" s="15" t="s">
        <v>45</v>
      </c>
      <c r="C133" s="15">
        <v>0</v>
      </c>
      <c r="D133" s="15">
        <f t="shared" si="21"/>
        <v>2001003</v>
      </c>
      <c r="E133" s="15">
        <f>_xlfn.XLOOKUP(D133-A133*100,[3]盲盒!$E$21:$E$24,[3]盲盒!$H$21:$H$24,0)</f>
        <v>15133</v>
      </c>
      <c r="F133" s="16" t="str">
        <f>CONCATENATE(B133,"-",IF(MOD(ROUNDDOWN(L133/1000,0),10)=5,"限量",""),_xlfn.XLOOKUP(MOD(L133,100),'[2]quality|品质'!$A:$A,'[2]quality|品质'!$B:$B,,0))</f>
        <v>限量款盲盒-A阶</v>
      </c>
      <c r="G133" s="15">
        <v>0</v>
      </c>
      <c r="H133" s="15">
        <v>100</v>
      </c>
      <c r="I133" s="15" t="e" cm="1">
        <f t="array" ref="I133">_xlfn.IFS(K133=2,CONCATENATE("比特币-",M133),K133=3,CONCATENATE("钞票-",M133),K133=4,CONCATENATE("玩家经验-",M133),K133=5,CONCATENATE(_xlfn.XLOOKUP(L133,'[1]item|道具'!$A:$A,'[1]item|道具'!$B:$B),"-",M133),K133=11,CONCATENATE(INDEX('[4]equip_data|装备数据'!$B:$B,MATCH(1,('[4]equip_data|装备数据'!$A:$A=ROUNDDOWN(L133/100,0))*('[4]equip_data|装备数据'!$D:$D=MOD(L133,100)),0)),"-",M133,"件"))</f>
        <v>#N/A</v>
      </c>
      <c r="J133" s="15" t="str">
        <f t="shared" si="19"/>
        <v>11;20304;1</v>
      </c>
      <c r="K133" s="15">
        <v>11</v>
      </c>
      <c r="L133" s="15">
        <v>20304</v>
      </c>
      <c r="M133" s="15">
        <v>1</v>
      </c>
      <c r="N133" s="4">
        <f t="shared" si="22"/>
        <v>0.000503714834493412</v>
      </c>
      <c r="O133" s="4">
        <f t="shared" si="23"/>
        <v>0.0333333333333333</v>
      </c>
      <c r="P133" s="4">
        <f t="shared" si="24"/>
        <v>1.67904944831137e-5</v>
      </c>
    </row>
    <row r="134" spans="1:16">
      <c r="A134" s="15">
        <v>20010</v>
      </c>
      <c r="B134" s="15" t="s">
        <v>45</v>
      </c>
      <c r="C134" s="15">
        <v>0</v>
      </c>
      <c r="D134" s="15">
        <f t="shared" si="21"/>
        <v>2001003</v>
      </c>
      <c r="E134" s="15">
        <f>_xlfn.XLOOKUP(D134-A134*100,[3]盲盒!$E$21:$E$24,[3]盲盒!$H$21:$H$24,0)</f>
        <v>15133</v>
      </c>
      <c r="F134" s="16" t="str">
        <f>CONCATENATE(B134,"-",IF(MOD(ROUNDDOWN(L134/1000,0),10)=5,"限量",""),_xlfn.XLOOKUP(MOD(L134,100),'[2]quality|品质'!$A:$A,'[2]quality|品质'!$B:$B,,0))</f>
        <v>限量款盲盒-A阶</v>
      </c>
      <c r="G134" s="15">
        <v>0</v>
      </c>
      <c r="H134" s="15">
        <v>100</v>
      </c>
      <c r="I134" s="15" t="e" cm="1">
        <f t="array" ref="I134">_xlfn.IFS(K134=2,CONCATENATE("比特币-",M134),K134=3,CONCATENATE("钞票-",M134),K134=4,CONCATENATE("玩家经验-",M134),K134=5,CONCATENATE(_xlfn.XLOOKUP(L134,'[1]item|道具'!$A:$A,'[1]item|道具'!$B:$B),"-",M134),K134=11,CONCATENATE(INDEX('[4]equip_data|装备数据'!$B:$B,MATCH(1,('[4]equip_data|装备数据'!$A:$A=ROUNDDOWN(L134/100,0))*('[4]equip_data|装备数据'!$D:$D=MOD(L134,100)),0)),"-",M134,"件"))</f>
        <v>#N/A</v>
      </c>
      <c r="J134" s="15" t="str">
        <f t="shared" si="19"/>
        <v>11;20404;1</v>
      </c>
      <c r="K134" s="15">
        <v>11</v>
      </c>
      <c r="L134" s="15">
        <v>20404</v>
      </c>
      <c r="M134" s="15">
        <v>1</v>
      </c>
      <c r="N134" s="4">
        <f t="shared" si="22"/>
        <v>0.000503714834493412</v>
      </c>
      <c r="O134" s="4">
        <f t="shared" si="23"/>
        <v>0.0333333333333333</v>
      </c>
      <c r="P134" s="4">
        <f t="shared" si="24"/>
        <v>1.67904944831137e-5</v>
      </c>
    </row>
    <row r="135" spans="1:16">
      <c r="A135" s="15">
        <v>20010</v>
      </c>
      <c r="B135" s="15" t="s">
        <v>45</v>
      </c>
      <c r="C135" s="15">
        <v>0</v>
      </c>
      <c r="D135" s="15">
        <f t="shared" si="21"/>
        <v>2001003</v>
      </c>
      <c r="E135" s="15">
        <f>_xlfn.XLOOKUP(D135-A135*100,[3]盲盒!$E$21:$E$24,[3]盲盒!$H$21:$H$24,0)</f>
        <v>15133</v>
      </c>
      <c r="F135" s="16" t="str">
        <f>CONCATENATE(B135,"-",IF(MOD(ROUNDDOWN(L135/1000,0),10)=5,"限量",""),_xlfn.XLOOKUP(MOD(L135,100),'[2]quality|品质'!$A:$A,'[2]quality|品质'!$B:$B,,0))</f>
        <v>限量款盲盒-A阶</v>
      </c>
      <c r="G135" s="15">
        <v>0</v>
      </c>
      <c r="H135" s="15">
        <v>100</v>
      </c>
      <c r="I135" s="15" t="e" cm="1">
        <f t="array" ref="I135">_xlfn.IFS(K135=2,CONCATENATE("比特币-",M135),K135=3,CONCATENATE("钞票-",M135),K135=4,CONCATENATE("玩家经验-",M135),K135=5,CONCATENATE(_xlfn.XLOOKUP(L135,'[1]item|道具'!$A:$A,'[1]item|道具'!$B:$B),"-",M135),K135=11,CONCATENATE(INDEX('[4]equip_data|装备数据'!$B:$B,MATCH(1,('[4]equip_data|装备数据'!$A:$A=ROUNDDOWN(L135/100,0))*('[4]equip_data|装备数据'!$D:$D=MOD(L135,100)),0)),"-",M135,"件"))</f>
        <v>#N/A</v>
      </c>
      <c r="J135" s="15" t="str">
        <f t="shared" si="19"/>
        <v>11;20504;1</v>
      </c>
      <c r="K135" s="15">
        <v>11</v>
      </c>
      <c r="L135" s="15">
        <v>20504</v>
      </c>
      <c r="M135" s="15">
        <v>1</v>
      </c>
      <c r="N135" s="4">
        <f t="shared" si="22"/>
        <v>0.000503714834493412</v>
      </c>
      <c r="O135" s="4">
        <f t="shared" si="23"/>
        <v>0.0333333333333333</v>
      </c>
      <c r="P135" s="4">
        <f t="shared" si="24"/>
        <v>1.67904944831137e-5</v>
      </c>
    </row>
    <row r="136" spans="1:16">
      <c r="A136" s="15">
        <v>20010</v>
      </c>
      <c r="B136" s="15" t="s">
        <v>45</v>
      </c>
      <c r="C136" s="15">
        <v>0</v>
      </c>
      <c r="D136" s="15">
        <f t="shared" si="21"/>
        <v>2001003</v>
      </c>
      <c r="E136" s="15">
        <f>_xlfn.XLOOKUP(D136-A136*100,[3]盲盒!$E$21:$E$24,[3]盲盒!$H$21:$H$24,0)</f>
        <v>15133</v>
      </c>
      <c r="F136" s="16" t="str">
        <f>CONCATENATE(B136,"-",IF(MOD(ROUNDDOWN(L136/1000,0),10)=5,"限量",""),_xlfn.XLOOKUP(MOD(L136,100),'[2]quality|品质'!$A:$A,'[2]quality|品质'!$B:$B,,0))</f>
        <v>限量款盲盒-A阶</v>
      </c>
      <c r="G136" s="15">
        <v>0</v>
      </c>
      <c r="H136" s="15">
        <v>100</v>
      </c>
      <c r="I136" s="15" t="e" cm="1">
        <f t="array" ref="I136">_xlfn.IFS(K136=2,CONCATENATE("比特币-",M136),K136=3,CONCATENATE("钞票-",M136),K136=4,CONCATENATE("玩家经验-",M136),K136=5,CONCATENATE(_xlfn.XLOOKUP(L136,'[1]item|道具'!$A:$A,'[1]item|道具'!$B:$B),"-",M136),K136=11,CONCATENATE(INDEX('[4]equip_data|装备数据'!$B:$B,MATCH(1,('[4]equip_data|装备数据'!$A:$A=ROUNDDOWN(L136/100,0))*('[4]equip_data|装备数据'!$D:$D=MOD(L136,100)),0)),"-",M136,"件"))</f>
        <v>#N/A</v>
      </c>
      <c r="J136" s="15" t="str">
        <f t="shared" si="19"/>
        <v>11;30104;1</v>
      </c>
      <c r="K136" s="15">
        <v>11</v>
      </c>
      <c r="L136" s="15">
        <v>30104</v>
      </c>
      <c r="M136" s="15">
        <v>1</v>
      </c>
      <c r="N136" s="4">
        <f t="shared" si="22"/>
        <v>0.000503714834493412</v>
      </c>
      <c r="O136" s="4">
        <f t="shared" si="23"/>
        <v>0.0333333333333333</v>
      </c>
      <c r="P136" s="4">
        <f t="shared" si="24"/>
        <v>1.67904944831137e-5</v>
      </c>
    </row>
    <row r="137" spans="1:16">
      <c r="A137" s="15">
        <v>20010</v>
      </c>
      <c r="B137" s="15" t="s">
        <v>45</v>
      </c>
      <c r="C137" s="15">
        <v>0</v>
      </c>
      <c r="D137" s="15">
        <f t="shared" si="21"/>
        <v>2001003</v>
      </c>
      <c r="E137" s="15">
        <f>_xlfn.XLOOKUP(D137-A137*100,[3]盲盒!$E$21:$E$24,[3]盲盒!$H$21:$H$24,0)</f>
        <v>15133</v>
      </c>
      <c r="F137" s="16" t="str">
        <f>CONCATENATE(B137,"-",IF(MOD(ROUNDDOWN(L137/1000,0),10)=5,"限量",""),_xlfn.XLOOKUP(MOD(L137,100),'[2]quality|品质'!$A:$A,'[2]quality|品质'!$B:$B,,0))</f>
        <v>限量款盲盒-A阶</v>
      </c>
      <c r="G137" s="15">
        <v>0</v>
      </c>
      <c r="H137" s="15">
        <v>100</v>
      </c>
      <c r="I137" s="15" t="e" cm="1">
        <f t="array" ref="I137">_xlfn.IFS(K137=2,CONCATENATE("比特币-",M137),K137=3,CONCATENATE("钞票-",M137),K137=4,CONCATENATE("玩家经验-",M137),K137=5,CONCATENATE(_xlfn.XLOOKUP(L137,'[1]item|道具'!$A:$A,'[1]item|道具'!$B:$B),"-",M137),K137=11,CONCATENATE(INDEX('[4]equip_data|装备数据'!$B:$B,MATCH(1,('[4]equip_data|装备数据'!$A:$A=ROUNDDOWN(L137/100,0))*('[4]equip_data|装备数据'!$D:$D=MOD(L137,100)),0)),"-",M137,"件"))</f>
        <v>#N/A</v>
      </c>
      <c r="J137" s="15" t="str">
        <f t="shared" si="19"/>
        <v>11;30204;1</v>
      </c>
      <c r="K137" s="15">
        <v>11</v>
      </c>
      <c r="L137" s="15">
        <v>30204</v>
      </c>
      <c r="M137" s="15">
        <v>1</v>
      </c>
      <c r="N137" s="4">
        <f t="shared" si="22"/>
        <v>0.000503714834493412</v>
      </c>
      <c r="O137" s="4">
        <f t="shared" si="23"/>
        <v>0.0333333333333333</v>
      </c>
      <c r="P137" s="4">
        <f t="shared" si="24"/>
        <v>1.67904944831137e-5</v>
      </c>
    </row>
    <row r="138" spans="1:16">
      <c r="A138" s="15">
        <v>20010</v>
      </c>
      <c r="B138" s="15" t="s">
        <v>45</v>
      </c>
      <c r="C138" s="15">
        <v>0</v>
      </c>
      <c r="D138" s="15">
        <f t="shared" si="21"/>
        <v>2001003</v>
      </c>
      <c r="E138" s="15">
        <f>_xlfn.XLOOKUP(D138-A138*100,[3]盲盒!$E$21:$E$24,[3]盲盒!$H$21:$H$24,0)</f>
        <v>15133</v>
      </c>
      <c r="F138" s="16" t="str">
        <f>CONCATENATE(B138,"-",IF(MOD(ROUNDDOWN(L138/1000,0),10)=5,"限量",""),_xlfn.XLOOKUP(MOD(L138,100),'[2]quality|品质'!$A:$A,'[2]quality|品质'!$B:$B,,0))</f>
        <v>限量款盲盒-A阶</v>
      </c>
      <c r="G138" s="15">
        <v>0</v>
      </c>
      <c r="H138" s="15">
        <v>100</v>
      </c>
      <c r="I138" s="15" t="e" cm="1">
        <f t="array" ref="I138">_xlfn.IFS(K138=2,CONCATENATE("比特币-",M138),K138=3,CONCATENATE("钞票-",M138),K138=4,CONCATENATE("玩家经验-",M138),K138=5,CONCATENATE(_xlfn.XLOOKUP(L138,'[1]item|道具'!$A:$A,'[1]item|道具'!$B:$B),"-",M138),K138=11,CONCATENATE(INDEX('[4]equip_data|装备数据'!$B:$B,MATCH(1,('[4]equip_data|装备数据'!$A:$A=ROUNDDOWN(L138/100,0))*('[4]equip_data|装备数据'!$D:$D=MOD(L138,100)),0)),"-",M138,"件"))</f>
        <v>#N/A</v>
      </c>
      <c r="J138" s="15" t="str">
        <f t="shared" si="19"/>
        <v>11;30304;1</v>
      </c>
      <c r="K138" s="15">
        <v>11</v>
      </c>
      <c r="L138" s="15">
        <v>30304</v>
      </c>
      <c r="M138" s="15">
        <v>1</v>
      </c>
      <c r="N138" s="4">
        <f t="shared" si="22"/>
        <v>0.000503714834493412</v>
      </c>
      <c r="O138" s="4">
        <f t="shared" si="23"/>
        <v>0.0333333333333333</v>
      </c>
      <c r="P138" s="4">
        <f t="shared" si="24"/>
        <v>1.67904944831137e-5</v>
      </c>
    </row>
    <row r="139" spans="1:16">
      <c r="A139" s="15">
        <v>20010</v>
      </c>
      <c r="B139" s="15" t="s">
        <v>45</v>
      </c>
      <c r="C139" s="15">
        <v>0</v>
      </c>
      <c r="D139" s="15">
        <f t="shared" si="21"/>
        <v>2001003</v>
      </c>
      <c r="E139" s="15">
        <f>_xlfn.XLOOKUP(D139-A139*100,[3]盲盒!$E$21:$E$24,[3]盲盒!$H$21:$H$24,0)</f>
        <v>15133</v>
      </c>
      <c r="F139" s="16" t="str">
        <f>CONCATENATE(B139,"-",IF(MOD(ROUNDDOWN(L139/1000,0),10)=5,"限量",""),_xlfn.XLOOKUP(MOD(L139,100),'[2]quality|品质'!$A:$A,'[2]quality|品质'!$B:$B,,0))</f>
        <v>限量款盲盒-A阶</v>
      </c>
      <c r="G139" s="15">
        <v>0</v>
      </c>
      <c r="H139" s="15">
        <v>100</v>
      </c>
      <c r="I139" s="15" t="e" cm="1">
        <f t="array" ref="I139">_xlfn.IFS(K139=2,CONCATENATE("比特币-",M139),K139=3,CONCATENATE("钞票-",M139),K139=4,CONCATENATE("玩家经验-",M139),K139=5,CONCATENATE(_xlfn.XLOOKUP(L139,'[1]item|道具'!$A:$A,'[1]item|道具'!$B:$B),"-",M139),K139=11,CONCATENATE(INDEX('[4]equip_data|装备数据'!$B:$B,MATCH(1,('[4]equip_data|装备数据'!$A:$A=ROUNDDOWN(L139/100,0))*('[4]equip_data|装备数据'!$D:$D=MOD(L139,100)),0)),"-",M139,"件"))</f>
        <v>#N/A</v>
      </c>
      <c r="J139" s="15" t="str">
        <f t="shared" si="19"/>
        <v>11;30404;1</v>
      </c>
      <c r="K139" s="15">
        <v>11</v>
      </c>
      <c r="L139" s="15">
        <v>30404</v>
      </c>
      <c r="M139" s="15">
        <v>1</v>
      </c>
      <c r="N139" s="4">
        <f t="shared" si="22"/>
        <v>0.000503714834493412</v>
      </c>
      <c r="O139" s="4">
        <f t="shared" si="23"/>
        <v>0.0333333333333333</v>
      </c>
      <c r="P139" s="4">
        <f t="shared" si="24"/>
        <v>1.67904944831137e-5</v>
      </c>
    </row>
    <row r="140" spans="1:16">
      <c r="A140" s="15">
        <v>20010</v>
      </c>
      <c r="B140" s="15" t="s">
        <v>45</v>
      </c>
      <c r="C140" s="15">
        <v>0</v>
      </c>
      <c r="D140" s="15">
        <f t="shared" si="21"/>
        <v>2001003</v>
      </c>
      <c r="E140" s="15">
        <f>_xlfn.XLOOKUP(D140-A140*100,[3]盲盒!$E$21:$E$24,[3]盲盒!$H$21:$H$24,0)</f>
        <v>15133</v>
      </c>
      <c r="F140" s="16" t="str">
        <f>CONCATENATE(B140,"-",IF(MOD(ROUNDDOWN(L140/1000,0),10)=5,"限量",""),_xlfn.XLOOKUP(MOD(L140,100),'[2]quality|品质'!$A:$A,'[2]quality|品质'!$B:$B,,0))</f>
        <v>限量款盲盒-A阶</v>
      </c>
      <c r="G140" s="15">
        <v>0</v>
      </c>
      <c r="H140" s="15">
        <v>100</v>
      </c>
      <c r="I140" s="15" t="e" cm="1">
        <f t="array" ref="I140">_xlfn.IFS(K140=2,CONCATENATE("比特币-",M140),K140=3,CONCATENATE("钞票-",M140),K140=4,CONCATENATE("玩家经验-",M140),K140=5,CONCATENATE(_xlfn.XLOOKUP(L140,'[1]item|道具'!$A:$A,'[1]item|道具'!$B:$B),"-",M140),K140=11,CONCATENATE(INDEX('[4]equip_data|装备数据'!$B:$B,MATCH(1,('[4]equip_data|装备数据'!$A:$A=ROUNDDOWN(L140/100,0))*('[4]equip_data|装备数据'!$D:$D=MOD(L140,100)),0)),"-",M140,"件"))</f>
        <v>#N/A</v>
      </c>
      <c r="J140" s="15" t="str">
        <f t="shared" si="19"/>
        <v>11;30504;1</v>
      </c>
      <c r="K140" s="15">
        <v>11</v>
      </c>
      <c r="L140" s="15">
        <v>30504</v>
      </c>
      <c r="M140" s="15">
        <v>1</v>
      </c>
      <c r="N140" s="4">
        <f t="shared" si="22"/>
        <v>0.000503714834493412</v>
      </c>
      <c r="O140" s="4">
        <f t="shared" si="23"/>
        <v>0.0333333333333333</v>
      </c>
      <c r="P140" s="4">
        <f t="shared" si="24"/>
        <v>1.67904944831137e-5</v>
      </c>
    </row>
    <row r="141" spans="1:16">
      <c r="A141" s="15">
        <v>20010</v>
      </c>
      <c r="B141" s="15" t="s">
        <v>45</v>
      </c>
      <c r="C141" s="15">
        <v>0</v>
      </c>
      <c r="D141" s="15">
        <f t="shared" si="21"/>
        <v>2001003</v>
      </c>
      <c r="E141" s="15">
        <f>_xlfn.XLOOKUP(D141-A141*100,[3]盲盒!$E$21:$E$24,[3]盲盒!$H$21:$H$24,0)</f>
        <v>15133</v>
      </c>
      <c r="F141" s="16" t="str">
        <f>CONCATENATE(B141,"-",IF(MOD(ROUNDDOWN(L141/1000,0),10)=5,"限量",""),_xlfn.XLOOKUP(MOD(L141,100),'[2]quality|品质'!$A:$A,'[2]quality|品质'!$B:$B,,0))</f>
        <v>限量款盲盒-A阶</v>
      </c>
      <c r="G141" s="15">
        <v>0</v>
      </c>
      <c r="H141" s="15">
        <v>100</v>
      </c>
      <c r="I141" s="15" t="e" cm="1">
        <f t="array" ref="I141">_xlfn.IFS(K141=2,CONCATENATE("比特币-",M141),K141=3,CONCATENATE("钞票-",M141),K141=4,CONCATENATE("玩家经验-",M141),K141=5,CONCATENATE(_xlfn.XLOOKUP(L141,'[1]item|道具'!$A:$A,'[1]item|道具'!$B:$B),"-",M141),K141=11,CONCATENATE(INDEX('[4]equip_data|装备数据'!$B:$B,MATCH(1,('[4]equip_data|装备数据'!$A:$A=ROUNDDOWN(L141/100,0))*('[4]equip_data|装备数据'!$D:$D=MOD(L141,100)),0)),"-",M141,"件"))</f>
        <v>#N/A</v>
      </c>
      <c r="J141" s="15" t="str">
        <f t="shared" si="19"/>
        <v>11;40104;1</v>
      </c>
      <c r="K141" s="15">
        <v>11</v>
      </c>
      <c r="L141" s="15">
        <v>40104</v>
      </c>
      <c r="M141" s="15">
        <v>1</v>
      </c>
      <c r="N141" s="4">
        <f t="shared" si="22"/>
        <v>0.000503714834493412</v>
      </c>
      <c r="O141" s="4">
        <f t="shared" si="23"/>
        <v>0.0333333333333333</v>
      </c>
      <c r="P141" s="4">
        <f t="shared" si="24"/>
        <v>1.67904944831137e-5</v>
      </c>
    </row>
    <row r="142" spans="1:16">
      <c r="A142" s="15">
        <v>20010</v>
      </c>
      <c r="B142" s="15" t="s">
        <v>45</v>
      </c>
      <c r="C142" s="15">
        <v>0</v>
      </c>
      <c r="D142" s="15">
        <f t="shared" si="21"/>
        <v>2001003</v>
      </c>
      <c r="E142" s="15">
        <f>_xlfn.XLOOKUP(D142-A142*100,[3]盲盒!$E$21:$E$24,[3]盲盒!$H$21:$H$24,0)</f>
        <v>15133</v>
      </c>
      <c r="F142" s="16" t="str">
        <f>CONCATENATE(B142,"-",IF(MOD(ROUNDDOWN(L142/1000,0),10)=5,"限量",""),_xlfn.XLOOKUP(MOD(L142,100),'[2]quality|品质'!$A:$A,'[2]quality|品质'!$B:$B,,0))</f>
        <v>限量款盲盒-A阶</v>
      </c>
      <c r="G142" s="15">
        <v>0</v>
      </c>
      <c r="H142" s="15">
        <v>100</v>
      </c>
      <c r="I142" s="15" t="e" cm="1">
        <f t="array" ref="I142">_xlfn.IFS(K142=2,CONCATENATE("比特币-",M142),K142=3,CONCATENATE("钞票-",M142),K142=4,CONCATENATE("玩家经验-",M142),K142=5,CONCATENATE(_xlfn.XLOOKUP(L142,'[1]item|道具'!$A:$A,'[1]item|道具'!$B:$B),"-",M142),K142=11,CONCATENATE(INDEX('[4]equip_data|装备数据'!$B:$B,MATCH(1,('[4]equip_data|装备数据'!$A:$A=ROUNDDOWN(L142/100,0))*('[4]equip_data|装备数据'!$D:$D=MOD(L142,100)),0)),"-",M142,"件"))</f>
        <v>#N/A</v>
      </c>
      <c r="J142" s="15" t="str">
        <f t="shared" si="19"/>
        <v>11;40204;1</v>
      </c>
      <c r="K142" s="15">
        <v>11</v>
      </c>
      <c r="L142" s="15">
        <v>40204</v>
      </c>
      <c r="M142" s="15">
        <v>1</v>
      </c>
      <c r="N142" s="4">
        <f t="shared" si="22"/>
        <v>0.000503714834493412</v>
      </c>
      <c r="O142" s="4">
        <f t="shared" si="23"/>
        <v>0.0333333333333333</v>
      </c>
      <c r="P142" s="4">
        <f t="shared" si="24"/>
        <v>1.67904944831137e-5</v>
      </c>
    </row>
    <row r="143" spans="1:16">
      <c r="A143" s="15">
        <v>20010</v>
      </c>
      <c r="B143" s="15" t="s">
        <v>45</v>
      </c>
      <c r="C143" s="15">
        <v>0</v>
      </c>
      <c r="D143" s="15">
        <f t="shared" si="21"/>
        <v>2001003</v>
      </c>
      <c r="E143" s="15">
        <f>_xlfn.XLOOKUP(D143-A143*100,[3]盲盒!$E$21:$E$24,[3]盲盒!$H$21:$H$24,0)</f>
        <v>15133</v>
      </c>
      <c r="F143" s="16" t="str">
        <f>CONCATENATE(B143,"-",IF(MOD(ROUNDDOWN(L143/1000,0),10)=5,"限量",""),_xlfn.XLOOKUP(MOD(L143,100),'[2]quality|品质'!$A:$A,'[2]quality|品质'!$B:$B,,0))</f>
        <v>限量款盲盒-A阶</v>
      </c>
      <c r="G143" s="15">
        <v>0</v>
      </c>
      <c r="H143" s="15">
        <v>100</v>
      </c>
      <c r="I143" s="15" t="e" cm="1">
        <f t="array" ref="I143">_xlfn.IFS(K143=2,CONCATENATE("比特币-",M143),K143=3,CONCATENATE("钞票-",M143),K143=4,CONCATENATE("玩家经验-",M143),K143=5,CONCATENATE(_xlfn.XLOOKUP(L143,'[1]item|道具'!$A:$A,'[1]item|道具'!$B:$B),"-",M143),K143=11,CONCATENATE(INDEX('[4]equip_data|装备数据'!$B:$B,MATCH(1,('[4]equip_data|装备数据'!$A:$A=ROUNDDOWN(L143/100,0))*('[4]equip_data|装备数据'!$D:$D=MOD(L143,100)),0)),"-",M143,"件"))</f>
        <v>#N/A</v>
      </c>
      <c r="J143" s="15" t="str">
        <f t="shared" si="19"/>
        <v>11;40304;1</v>
      </c>
      <c r="K143" s="15">
        <v>11</v>
      </c>
      <c r="L143" s="15">
        <v>40304</v>
      </c>
      <c r="M143" s="15">
        <v>1</v>
      </c>
      <c r="N143" s="4">
        <f t="shared" si="22"/>
        <v>0.000503714834493412</v>
      </c>
      <c r="O143" s="4">
        <f t="shared" si="23"/>
        <v>0.0333333333333333</v>
      </c>
      <c r="P143" s="4">
        <f t="shared" si="24"/>
        <v>1.67904944831137e-5</v>
      </c>
    </row>
    <row r="144" spans="1:16">
      <c r="A144" s="15">
        <v>20010</v>
      </c>
      <c r="B144" s="15" t="s">
        <v>45</v>
      </c>
      <c r="C144" s="15">
        <v>0</v>
      </c>
      <c r="D144" s="15">
        <f t="shared" si="21"/>
        <v>2001003</v>
      </c>
      <c r="E144" s="15">
        <f>_xlfn.XLOOKUP(D144-A144*100,[3]盲盒!$E$21:$E$24,[3]盲盒!$H$21:$H$24,0)</f>
        <v>15133</v>
      </c>
      <c r="F144" s="16" t="str">
        <f>CONCATENATE(B144,"-",IF(MOD(ROUNDDOWN(L144/1000,0),10)=5,"限量",""),_xlfn.XLOOKUP(MOD(L144,100),'[2]quality|品质'!$A:$A,'[2]quality|品质'!$B:$B,,0))</f>
        <v>限量款盲盒-A阶</v>
      </c>
      <c r="G144" s="15">
        <v>0</v>
      </c>
      <c r="H144" s="15">
        <v>100</v>
      </c>
      <c r="I144" s="15" t="e" cm="1">
        <f t="array" ref="I144">_xlfn.IFS(K144=2,CONCATENATE("比特币-",M144),K144=3,CONCATENATE("钞票-",M144),K144=4,CONCATENATE("玩家经验-",M144),K144=5,CONCATENATE(_xlfn.XLOOKUP(L144,'[1]item|道具'!$A:$A,'[1]item|道具'!$B:$B),"-",M144),K144=11,CONCATENATE(INDEX('[4]equip_data|装备数据'!$B:$B,MATCH(1,('[4]equip_data|装备数据'!$A:$A=ROUNDDOWN(L144/100,0))*('[4]equip_data|装备数据'!$D:$D=MOD(L144,100)),0)),"-",M144,"件"))</f>
        <v>#N/A</v>
      </c>
      <c r="J144" s="15" t="str">
        <f t="shared" si="19"/>
        <v>11;40404;1</v>
      </c>
      <c r="K144" s="15">
        <v>11</v>
      </c>
      <c r="L144" s="15">
        <v>40404</v>
      </c>
      <c r="M144" s="15">
        <v>1</v>
      </c>
      <c r="N144" s="4">
        <f t="shared" si="22"/>
        <v>0.000503714834493412</v>
      </c>
      <c r="O144" s="4">
        <f t="shared" si="23"/>
        <v>0.0333333333333333</v>
      </c>
      <c r="P144" s="4">
        <f t="shared" si="24"/>
        <v>1.67904944831137e-5</v>
      </c>
    </row>
    <row r="145" spans="1:16">
      <c r="A145" s="15">
        <v>20010</v>
      </c>
      <c r="B145" s="15" t="s">
        <v>45</v>
      </c>
      <c r="C145" s="15">
        <v>0</v>
      </c>
      <c r="D145" s="15">
        <f t="shared" si="21"/>
        <v>2001003</v>
      </c>
      <c r="E145" s="15">
        <f>_xlfn.XLOOKUP(D145-A145*100,[3]盲盒!$E$21:$E$24,[3]盲盒!$H$21:$H$24,0)</f>
        <v>15133</v>
      </c>
      <c r="F145" s="16" t="str">
        <f>CONCATENATE(B145,"-",IF(MOD(ROUNDDOWN(L145/1000,0),10)=5,"限量",""),_xlfn.XLOOKUP(MOD(L145,100),'[2]quality|品质'!$A:$A,'[2]quality|品质'!$B:$B,,0))</f>
        <v>限量款盲盒-A阶</v>
      </c>
      <c r="G145" s="15">
        <v>0</v>
      </c>
      <c r="H145" s="15">
        <v>100</v>
      </c>
      <c r="I145" s="15" t="e" cm="1">
        <f t="array" ref="I145">_xlfn.IFS(K145=2,CONCATENATE("比特币-",M145),K145=3,CONCATENATE("钞票-",M145),K145=4,CONCATENATE("玩家经验-",M145),K145=5,CONCATENATE(_xlfn.XLOOKUP(L145,'[1]item|道具'!$A:$A,'[1]item|道具'!$B:$B),"-",M145),K145=11,CONCATENATE(INDEX('[4]equip_data|装备数据'!$B:$B,MATCH(1,('[4]equip_data|装备数据'!$A:$A=ROUNDDOWN(L145/100,0))*('[4]equip_data|装备数据'!$D:$D=MOD(L145,100)),0)),"-",M145,"件"))</f>
        <v>#N/A</v>
      </c>
      <c r="J145" s="15" t="str">
        <f t="shared" si="19"/>
        <v>11;40504;1</v>
      </c>
      <c r="K145" s="15">
        <v>11</v>
      </c>
      <c r="L145" s="15">
        <v>40504</v>
      </c>
      <c r="M145" s="15">
        <v>1</v>
      </c>
      <c r="N145" s="4">
        <f t="shared" si="22"/>
        <v>0.000503714834493412</v>
      </c>
      <c r="O145" s="4">
        <f t="shared" si="23"/>
        <v>0.0333333333333333</v>
      </c>
      <c r="P145" s="4">
        <f t="shared" si="24"/>
        <v>1.67904944831137e-5</v>
      </c>
    </row>
    <row r="146" spans="1:16">
      <c r="A146" s="15">
        <v>20010</v>
      </c>
      <c r="B146" s="15" t="s">
        <v>45</v>
      </c>
      <c r="C146" s="15">
        <v>0</v>
      </c>
      <c r="D146" s="15">
        <f t="shared" si="21"/>
        <v>2001003</v>
      </c>
      <c r="E146" s="15">
        <f>_xlfn.XLOOKUP(D146-A146*100,[3]盲盒!$E$21:$E$24,[3]盲盒!$H$21:$H$24,0)</f>
        <v>15133</v>
      </c>
      <c r="F146" s="16" t="str">
        <f>CONCATENATE(B146,"-",IF(MOD(ROUNDDOWN(L146/1000,0),10)=5,"限量",""),_xlfn.XLOOKUP(MOD(L146,100),'[2]quality|品质'!$A:$A,'[2]quality|品质'!$B:$B,,0))</f>
        <v>限量款盲盒-A阶</v>
      </c>
      <c r="G146" s="15">
        <v>0</v>
      </c>
      <c r="H146" s="15">
        <v>100</v>
      </c>
      <c r="I146" s="15" t="e" cm="1">
        <f t="array" ref="I146">_xlfn.IFS(K146=2,CONCATENATE("比特币-",M146),K146=3,CONCATENATE("钞票-",M146),K146=4,CONCATENATE("玩家经验-",M146),K146=5,CONCATENATE(_xlfn.XLOOKUP(L146,'[1]item|道具'!$A:$A,'[1]item|道具'!$B:$B),"-",M146),K146=11,CONCATENATE(INDEX('[4]equip_data|装备数据'!$B:$B,MATCH(1,('[4]equip_data|装备数据'!$A:$A=ROUNDDOWN(L146/100,0))*('[4]equip_data|装备数据'!$D:$D=MOD(L146,100)),0)),"-",M146,"件"))</f>
        <v>#N/A</v>
      </c>
      <c r="J146" s="15" t="str">
        <f t="shared" si="19"/>
        <v>11;50104;1</v>
      </c>
      <c r="K146" s="15">
        <v>11</v>
      </c>
      <c r="L146" s="15">
        <v>50104</v>
      </c>
      <c r="M146" s="15">
        <v>1</v>
      </c>
      <c r="N146" s="4">
        <f t="shared" si="22"/>
        <v>0.000503714834493412</v>
      </c>
      <c r="O146" s="4">
        <f t="shared" si="23"/>
        <v>0.0333333333333333</v>
      </c>
      <c r="P146" s="4">
        <f t="shared" si="24"/>
        <v>1.67904944831137e-5</v>
      </c>
    </row>
    <row r="147" spans="1:16">
      <c r="A147" s="15">
        <v>20010</v>
      </c>
      <c r="B147" s="15" t="s">
        <v>45</v>
      </c>
      <c r="C147" s="15">
        <v>0</v>
      </c>
      <c r="D147" s="15">
        <f t="shared" si="21"/>
        <v>2001003</v>
      </c>
      <c r="E147" s="15">
        <f>_xlfn.XLOOKUP(D147-A147*100,[3]盲盒!$E$21:$E$24,[3]盲盒!$H$21:$H$24,0)</f>
        <v>15133</v>
      </c>
      <c r="F147" s="16" t="str">
        <f>CONCATENATE(B147,"-",IF(MOD(ROUNDDOWN(L147/1000,0),10)=5,"限量",""),_xlfn.XLOOKUP(MOD(L147,100),'[2]quality|品质'!$A:$A,'[2]quality|品质'!$B:$B,,0))</f>
        <v>限量款盲盒-A阶</v>
      </c>
      <c r="G147" s="15">
        <v>0</v>
      </c>
      <c r="H147" s="15">
        <v>100</v>
      </c>
      <c r="I147" s="15" t="e" cm="1">
        <f t="array" ref="I147">_xlfn.IFS(K147=2,CONCATENATE("比特币-",M147),K147=3,CONCATENATE("钞票-",M147),K147=4,CONCATENATE("玩家经验-",M147),K147=5,CONCATENATE(_xlfn.XLOOKUP(L147,'[1]item|道具'!$A:$A,'[1]item|道具'!$B:$B),"-",M147),K147=11,CONCATENATE(INDEX('[4]equip_data|装备数据'!$B:$B,MATCH(1,('[4]equip_data|装备数据'!$A:$A=ROUNDDOWN(L147/100,0))*('[4]equip_data|装备数据'!$D:$D=MOD(L147,100)),0)),"-",M147,"件"))</f>
        <v>#N/A</v>
      </c>
      <c r="J147" s="15" t="str">
        <f t="shared" si="19"/>
        <v>11;50204;1</v>
      </c>
      <c r="K147" s="15">
        <v>11</v>
      </c>
      <c r="L147" s="15">
        <v>50204</v>
      </c>
      <c r="M147" s="15">
        <v>1</v>
      </c>
      <c r="N147" s="4">
        <f t="shared" si="22"/>
        <v>0.000503714834493412</v>
      </c>
      <c r="O147" s="4">
        <f t="shared" si="23"/>
        <v>0.0333333333333333</v>
      </c>
      <c r="P147" s="4">
        <f t="shared" si="24"/>
        <v>1.67904944831137e-5</v>
      </c>
    </row>
    <row r="148" spans="1:16">
      <c r="A148" s="15">
        <v>20010</v>
      </c>
      <c r="B148" s="15" t="s">
        <v>45</v>
      </c>
      <c r="C148" s="15">
        <v>0</v>
      </c>
      <c r="D148" s="15">
        <f t="shared" si="21"/>
        <v>2001003</v>
      </c>
      <c r="E148" s="15">
        <f>_xlfn.XLOOKUP(D148-A148*100,[3]盲盒!$E$21:$E$24,[3]盲盒!$H$21:$H$24,0)</f>
        <v>15133</v>
      </c>
      <c r="F148" s="16" t="str">
        <f>CONCATENATE(B148,"-",IF(MOD(ROUNDDOWN(L148/1000,0),10)=5,"限量",""),_xlfn.XLOOKUP(MOD(L148,100),'[2]quality|品质'!$A:$A,'[2]quality|品质'!$B:$B,,0))</f>
        <v>限量款盲盒-A阶</v>
      </c>
      <c r="G148" s="15">
        <v>0</v>
      </c>
      <c r="H148" s="15">
        <v>100</v>
      </c>
      <c r="I148" s="15" t="e" cm="1">
        <f t="array" ref="I148">_xlfn.IFS(K148=2,CONCATENATE("比特币-",M148),K148=3,CONCATENATE("钞票-",M148),K148=4,CONCATENATE("玩家经验-",M148),K148=5,CONCATENATE(_xlfn.XLOOKUP(L148,'[1]item|道具'!$A:$A,'[1]item|道具'!$B:$B),"-",M148),K148=11,CONCATENATE(INDEX('[4]equip_data|装备数据'!$B:$B,MATCH(1,('[4]equip_data|装备数据'!$A:$A=ROUNDDOWN(L148/100,0))*('[4]equip_data|装备数据'!$D:$D=MOD(L148,100)),0)),"-",M148,"件"))</f>
        <v>#N/A</v>
      </c>
      <c r="J148" s="15" t="str">
        <f t="shared" si="19"/>
        <v>11;50304;1</v>
      </c>
      <c r="K148" s="15">
        <v>11</v>
      </c>
      <c r="L148" s="15">
        <v>50304</v>
      </c>
      <c r="M148" s="15">
        <v>1</v>
      </c>
      <c r="N148" s="4">
        <f t="shared" si="22"/>
        <v>0.000503714834493412</v>
      </c>
      <c r="O148" s="4">
        <f t="shared" si="23"/>
        <v>0.0333333333333333</v>
      </c>
      <c r="P148" s="4">
        <f t="shared" si="24"/>
        <v>1.67904944831137e-5</v>
      </c>
    </row>
    <row r="149" spans="1:16">
      <c r="A149" s="15">
        <v>20010</v>
      </c>
      <c r="B149" s="15" t="s">
        <v>45</v>
      </c>
      <c r="C149" s="15">
        <v>0</v>
      </c>
      <c r="D149" s="15">
        <f t="shared" si="21"/>
        <v>2001003</v>
      </c>
      <c r="E149" s="15">
        <f>_xlfn.XLOOKUP(D149-A149*100,[3]盲盒!$E$21:$E$24,[3]盲盒!$H$21:$H$24,0)</f>
        <v>15133</v>
      </c>
      <c r="F149" s="16" t="str">
        <f>CONCATENATE(B149,"-",IF(MOD(ROUNDDOWN(L149/1000,0),10)=5,"限量",""),_xlfn.XLOOKUP(MOD(L149,100),'[2]quality|品质'!$A:$A,'[2]quality|品质'!$B:$B,,0))</f>
        <v>限量款盲盒-A阶</v>
      </c>
      <c r="G149" s="15">
        <v>0</v>
      </c>
      <c r="H149" s="15">
        <v>100</v>
      </c>
      <c r="I149" s="15" t="e" cm="1">
        <f t="array" ref="I149">_xlfn.IFS(K149=2,CONCATENATE("比特币-",M149),K149=3,CONCATENATE("钞票-",M149),K149=4,CONCATENATE("玩家经验-",M149),K149=5,CONCATENATE(_xlfn.XLOOKUP(L149,'[1]item|道具'!$A:$A,'[1]item|道具'!$B:$B),"-",M149),K149=11,CONCATENATE(INDEX('[4]equip_data|装备数据'!$B:$B,MATCH(1,('[4]equip_data|装备数据'!$A:$A=ROUNDDOWN(L149/100,0))*('[4]equip_data|装备数据'!$D:$D=MOD(L149,100)),0)),"-",M149,"件"))</f>
        <v>#N/A</v>
      </c>
      <c r="J149" s="15" t="str">
        <f t="shared" si="19"/>
        <v>11;50404;1</v>
      </c>
      <c r="K149" s="15">
        <v>11</v>
      </c>
      <c r="L149" s="15">
        <v>50404</v>
      </c>
      <c r="M149" s="15">
        <v>1</v>
      </c>
      <c r="N149" s="4">
        <f t="shared" si="22"/>
        <v>0.000503714834493412</v>
      </c>
      <c r="O149" s="4">
        <f t="shared" si="23"/>
        <v>0.0333333333333333</v>
      </c>
      <c r="P149" s="4">
        <f t="shared" si="24"/>
        <v>1.67904944831137e-5</v>
      </c>
    </row>
    <row r="150" spans="1:16">
      <c r="A150" s="15">
        <v>20010</v>
      </c>
      <c r="B150" s="15" t="s">
        <v>45</v>
      </c>
      <c r="C150" s="15">
        <v>0</v>
      </c>
      <c r="D150" s="15">
        <f t="shared" si="21"/>
        <v>2001003</v>
      </c>
      <c r="E150" s="15">
        <f>_xlfn.XLOOKUP(D150-A150*100,[3]盲盒!$E$21:$E$24,[3]盲盒!$H$21:$H$24,0)</f>
        <v>15133</v>
      </c>
      <c r="F150" s="16" t="str">
        <f>CONCATENATE(B150,"-",IF(MOD(ROUNDDOWN(L150/1000,0),10)=5,"限量",""),_xlfn.XLOOKUP(MOD(L150,100),'[2]quality|品质'!$A:$A,'[2]quality|品质'!$B:$B,,0))</f>
        <v>限量款盲盒-A阶</v>
      </c>
      <c r="G150" s="15">
        <v>0</v>
      </c>
      <c r="H150" s="15">
        <v>100</v>
      </c>
      <c r="I150" s="15" t="e" cm="1">
        <f t="array" ref="I150">_xlfn.IFS(K150=2,CONCATENATE("比特币-",M150),K150=3,CONCATENATE("钞票-",M150),K150=4,CONCATENATE("玩家经验-",M150),K150=5,CONCATENATE(_xlfn.XLOOKUP(L150,'[1]item|道具'!$A:$A,'[1]item|道具'!$B:$B),"-",M150),K150=11,CONCATENATE(INDEX('[4]equip_data|装备数据'!$B:$B,MATCH(1,('[4]equip_data|装备数据'!$A:$A=ROUNDDOWN(L150/100,0))*('[4]equip_data|装备数据'!$D:$D=MOD(L150,100)),0)),"-",M150,"件"))</f>
        <v>#N/A</v>
      </c>
      <c r="J150" s="15" t="str">
        <f t="shared" si="19"/>
        <v>11;50504;1</v>
      </c>
      <c r="K150" s="15">
        <v>11</v>
      </c>
      <c r="L150" s="15">
        <v>50504</v>
      </c>
      <c r="M150" s="15">
        <v>1</v>
      </c>
      <c r="N150" s="4">
        <f t="shared" si="22"/>
        <v>0.000503714834493412</v>
      </c>
      <c r="O150" s="4">
        <f t="shared" si="23"/>
        <v>0.0333333333333333</v>
      </c>
      <c r="P150" s="4">
        <f t="shared" si="24"/>
        <v>1.67904944831137e-5</v>
      </c>
    </row>
    <row r="151" spans="1:16">
      <c r="A151" s="15">
        <v>20010</v>
      </c>
      <c r="B151" s="15" t="s">
        <v>45</v>
      </c>
      <c r="C151" s="15">
        <v>0</v>
      </c>
      <c r="D151" s="15">
        <f t="shared" si="21"/>
        <v>2001003</v>
      </c>
      <c r="E151" s="15">
        <f>_xlfn.XLOOKUP(D151-A151*100,[3]盲盒!$E$21:$E$24,[3]盲盒!$H$21:$H$24,0)</f>
        <v>15133</v>
      </c>
      <c r="F151" s="16" t="str">
        <f>CONCATENATE(B151,"-",IF(MOD(ROUNDDOWN(L151/1000,0),10)=5,"限量",""),_xlfn.XLOOKUP(MOD(L151,100),'[2]quality|品质'!$A:$A,'[2]quality|品质'!$B:$B,,0))</f>
        <v>限量款盲盒-A阶</v>
      </c>
      <c r="G151" s="15">
        <v>0</v>
      </c>
      <c r="H151" s="15">
        <v>100</v>
      </c>
      <c r="I151" s="15" t="e" cm="1">
        <f t="array" ref="I151">_xlfn.IFS(K151=2,CONCATENATE("比特币-",M151),K151=3,CONCATENATE("钞票-",M151),K151=4,CONCATENATE("玩家经验-",M151),K151=5,CONCATENATE(_xlfn.XLOOKUP(L151,'[1]item|道具'!$A:$A,'[1]item|道具'!$B:$B),"-",M151),K151=11,CONCATENATE(INDEX('[4]equip_data|装备数据'!$B:$B,MATCH(1,('[4]equip_data|装备数据'!$A:$A=ROUNDDOWN(L151/100,0))*('[4]equip_data|装备数据'!$D:$D=MOD(L151,100)),0)),"-",M151,"件"))</f>
        <v>#N/A</v>
      </c>
      <c r="J151" s="15" t="str">
        <f t="shared" si="19"/>
        <v>11;60104;1</v>
      </c>
      <c r="K151" s="15">
        <v>11</v>
      </c>
      <c r="L151" s="15">
        <v>60104</v>
      </c>
      <c r="M151" s="15">
        <v>1</v>
      </c>
      <c r="N151" s="4">
        <f t="shared" si="22"/>
        <v>0.000503714834493412</v>
      </c>
      <c r="O151" s="4">
        <f t="shared" si="23"/>
        <v>0.0333333333333333</v>
      </c>
      <c r="P151" s="4">
        <f t="shared" si="24"/>
        <v>1.67904944831137e-5</v>
      </c>
    </row>
    <row r="152" spans="1:16">
      <c r="A152" s="15">
        <v>20010</v>
      </c>
      <c r="B152" s="15" t="s">
        <v>45</v>
      </c>
      <c r="C152" s="15">
        <v>0</v>
      </c>
      <c r="D152" s="15">
        <f t="shared" si="21"/>
        <v>2001003</v>
      </c>
      <c r="E152" s="15">
        <f>_xlfn.XLOOKUP(D152-A152*100,[3]盲盒!$E$21:$E$24,[3]盲盒!$H$21:$H$24,0)</f>
        <v>15133</v>
      </c>
      <c r="F152" s="16" t="str">
        <f>CONCATENATE(B152,"-",IF(MOD(ROUNDDOWN(L152/1000,0),10)=5,"限量",""),_xlfn.XLOOKUP(MOD(L152,100),'[2]quality|品质'!$A:$A,'[2]quality|品质'!$B:$B,,0))</f>
        <v>限量款盲盒-A阶</v>
      </c>
      <c r="G152" s="15">
        <v>0</v>
      </c>
      <c r="H152" s="15">
        <v>100</v>
      </c>
      <c r="I152" s="15" t="e" cm="1">
        <f t="array" ref="I152">_xlfn.IFS(K152=2,CONCATENATE("比特币-",M152),K152=3,CONCATENATE("钞票-",M152),K152=4,CONCATENATE("玩家经验-",M152),K152=5,CONCATENATE(_xlfn.XLOOKUP(L152,'[1]item|道具'!$A:$A,'[1]item|道具'!$B:$B),"-",M152),K152=11,CONCATENATE(INDEX('[4]equip_data|装备数据'!$B:$B,MATCH(1,('[4]equip_data|装备数据'!$A:$A=ROUNDDOWN(L152/100,0))*('[4]equip_data|装备数据'!$D:$D=MOD(L152,100)),0)),"-",M152,"件"))</f>
        <v>#N/A</v>
      </c>
      <c r="J152" s="15" t="str">
        <f t="shared" si="19"/>
        <v>11;60204;1</v>
      </c>
      <c r="K152" s="15">
        <v>11</v>
      </c>
      <c r="L152" s="15">
        <v>60204</v>
      </c>
      <c r="M152" s="15">
        <v>1</v>
      </c>
      <c r="N152" s="4">
        <f t="shared" si="22"/>
        <v>0.000503714834493412</v>
      </c>
      <c r="O152" s="4">
        <f t="shared" si="23"/>
        <v>0.0333333333333333</v>
      </c>
      <c r="P152" s="4">
        <f t="shared" si="24"/>
        <v>1.67904944831137e-5</v>
      </c>
    </row>
    <row r="153" spans="1:16">
      <c r="A153" s="15">
        <v>20010</v>
      </c>
      <c r="B153" s="15" t="s">
        <v>45</v>
      </c>
      <c r="C153" s="15">
        <v>0</v>
      </c>
      <c r="D153" s="15">
        <f t="shared" si="21"/>
        <v>2001003</v>
      </c>
      <c r="E153" s="15">
        <f>_xlfn.XLOOKUP(D153-A153*100,[3]盲盒!$E$21:$E$24,[3]盲盒!$H$21:$H$24,0)</f>
        <v>15133</v>
      </c>
      <c r="F153" s="16" t="str">
        <f>CONCATENATE(B153,"-",IF(MOD(ROUNDDOWN(L153/1000,0),10)=5,"限量",""),_xlfn.XLOOKUP(MOD(L153,100),'[2]quality|品质'!$A:$A,'[2]quality|品质'!$B:$B,,0))</f>
        <v>限量款盲盒-A阶</v>
      </c>
      <c r="G153" s="15">
        <v>0</v>
      </c>
      <c r="H153" s="15">
        <v>100</v>
      </c>
      <c r="I153" s="15" t="e" cm="1">
        <f t="array" ref="I153">_xlfn.IFS(K153=2,CONCATENATE("比特币-",M153),K153=3,CONCATENATE("钞票-",M153),K153=4,CONCATENATE("玩家经验-",M153),K153=5,CONCATENATE(_xlfn.XLOOKUP(L153,'[1]item|道具'!$A:$A,'[1]item|道具'!$B:$B),"-",M153),K153=11,CONCATENATE(INDEX('[4]equip_data|装备数据'!$B:$B,MATCH(1,('[4]equip_data|装备数据'!$A:$A=ROUNDDOWN(L153/100,0))*('[4]equip_data|装备数据'!$D:$D=MOD(L153,100)),0)),"-",M153,"件"))</f>
        <v>#N/A</v>
      </c>
      <c r="J153" s="15" t="str">
        <f t="shared" si="19"/>
        <v>11;60304;1</v>
      </c>
      <c r="K153" s="15">
        <v>11</v>
      </c>
      <c r="L153" s="15">
        <v>60304</v>
      </c>
      <c r="M153" s="15">
        <v>1</v>
      </c>
      <c r="N153" s="4">
        <f t="shared" si="22"/>
        <v>0.000503714834493412</v>
      </c>
      <c r="O153" s="4">
        <f t="shared" si="23"/>
        <v>0.0333333333333333</v>
      </c>
      <c r="P153" s="4">
        <f t="shared" si="24"/>
        <v>1.67904944831137e-5</v>
      </c>
    </row>
    <row r="154" spans="1:16">
      <c r="A154" s="15">
        <v>20010</v>
      </c>
      <c r="B154" s="15" t="s">
        <v>45</v>
      </c>
      <c r="C154" s="15">
        <v>0</v>
      </c>
      <c r="D154" s="15">
        <f t="shared" si="21"/>
        <v>2001003</v>
      </c>
      <c r="E154" s="15">
        <f>_xlfn.XLOOKUP(D154-A154*100,[3]盲盒!$E$21:$E$24,[3]盲盒!$H$21:$H$24,0)</f>
        <v>15133</v>
      </c>
      <c r="F154" s="16" t="str">
        <f>CONCATENATE(B154,"-",IF(MOD(ROUNDDOWN(L154/1000,0),10)=5,"限量",""),_xlfn.XLOOKUP(MOD(L154,100),'[2]quality|品质'!$A:$A,'[2]quality|品质'!$B:$B,,0))</f>
        <v>限量款盲盒-A阶</v>
      </c>
      <c r="G154" s="15">
        <v>0</v>
      </c>
      <c r="H154" s="15">
        <v>100</v>
      </c>
      <c r="I154" s="15" t="e" cm="1">
        <f t="array" ref="I154">_xlfn.IFS(K154=2,CONCATENATE("比特币-",M154),K154=3,CONCATENATE("钞票-",M154),K154=4,CONCATENATE("玩家经验-",M154),K154=5,CONCATENATE(_xlfn.XLOOKUP(L154,'[1]item|道具'!$A:$A,'[1]item|道具'!$B:$B),"-",M154),K154=11,CONCATENATE(INDEX('[4]equip_data|装备数据'!$B:$B,MATCH(1,('[4]equip_data|装备数据'!$A:$A=ROUNDDOWN(L154/100,0))*('[4]equip_data|装备数据'!$D:$D=MOD(L154,100)),0)),"-",M154,"件"))</f>
        <v>#N/A</v>
      </c>
      <c r="J154" s="15" t="str">
        <f t="shared" si="19"/>
        <v>11;60404;1</v>
      </c>
      <c r="K154" s="15">
        <v>11</v>
      </c>
      <c r="L154" s="15">
        <v>60404</v>
      </c>
      <c r="M154" s="15">
        <v>1</v>
      </c>
      <c r="N154" s="4">
        <f t="shared" si="22"/>
        <v>0.000503714834493412</v>
      </c>
      <c r="O154" s="4">
        <f t="shared" si="23"/>
        <v>0.0333333333333333</v>
      </c>
      <c r="P154" s="4">
        <f t="shared" si="24"/>
        <v>1.67904944831137e-5</v>
      </c>
    </row>
    <row r="155" spans="1:16">
      <c r="A155" s="15">
        <v>20010</v>
      </c>
      <c r="B155" s="15" t="s">
        <v>45</v>
      </c>
      <c r="C155" s="15">
        <v>0</v>
      </c>
      <c r="D155" s="15">
        <f t="shared" si="21"/>
        <v>2001003</v>
      </c>
      <c r="E155" s="15">
        <f>_xlfn.XLOOKUP(D155-A155*100,[3]盲盒!$E$21:$E$24,[3]盲盒!$H$21:$H$24,0)</f>
        <v>15133</v>
      </c>
      <c r="F155" s="16" t="str">
        <f>CONCATENATE(B155,"-",IF(MOD(ROUNDDOWN(L155/1000,0),10)=5,"限量",""),_xlfn.XLOOKUP(MOD(L155,100),'[2]quality|品质'!$A:$A,'[2]quality|品质'!$B:$B,,0))</f>
        <v>限量款盲盒-A阶</v>
      </c>
      <c r="G155" s="15">
        <v>0</v>
      </c>
      <c r="H155" s="15">
        <v>100</v>
      </c>
      <c r="I155" s="15" t="e" cm="1">
        <f t="array" ref="I155">_xlfn.IFS(K155=2,CONCATENATE("比特币-",M155),K155=3,CONCATENATE("钞票-",M155),K155=4,CONCATENATE("玩家经验-",M155),K155=5,CONCATENATE(_xlfn.XLOOKUP(L155,'[1]item|道具'!$A:$A,'[1]item|道具'!$B:$B),"-",M155),K155=11,CONCATENATE(INDEX('[4]equip_data|装备数据'!$B:$B,MATCH(1,('[4]equip_data|装备数据'!$A:$A=ROUNDDOWN(L155/100,0))*('[4]equip_data|装备数据'!$D:$D=MOD(L155,100)),0)),"-",M155,"件"))</f>
        <v>#N/A</v>
      </c>
      <c r="J155" s="15" t="str">
        <f t="shared" ref="J155:J161" si="25">CONCATENATE(K155,";",L155,";",M155)</f>
        <v>11;60504;1</v>
      </c>
      <c r="K155" s="15">
        <v>11</v>
      </c>
      <c r="L155" s="15">
        <v>60504</v>
      </c>
      <c r="M155" s="15">
        <v>1</v>
      </c>
      <c r="N155" s="4">
        <f t="shared" si="22"/>
        <v>0.000503714834493412</v>
      </c>
      <c r="O155" s="4">
        <f t="shared" si="23"/>
        <v>0.0333333333333333</v>
      </c>
      <c r="P155" s="4">
        <f t="shared" si="24"/>
        <v>1.67904944831137e-5</v>
      </c>
    </row>
    <row r="156" spans="1:16">
      <c r="A156" s="15">
        <v>20010</v>
      </c>
      <c r="B156" s="15" t="s">
        <v>45</v>
      </c>
      <c r="C156" s="15">
        <v>0</v>
      </c>
      <c r="D156" s="15">
        <f>A156*100+4</f>
        <v>2001004</v>
      </c>
      <c r="E156" s="15">
        <f>_xlfn.XLOOKUP(D156-A156*100,[3]盲盒!$E$21:$E$24,[3]盲盒!$H$21:$H$24,0)</f>
        <v>12900</v>
      </c>
      <c r="F156" s="16" t="str">
        <f>CONCATENATE(B156,"-",IF(MOD(ROUNDDOWN(L156/1000,0),10)=5,"限量",""),_xlfn.XLOOKUP(MOD(L156,100),'[2]quality|品质'!$A:$A,'[2]quality|品质'!$B:$B,,0))</f>
        <v>限量款盲盒-限量A阶</v>
      </c>
      <c r="G156" s="15">
        <v>0</v>
      </c>
      <c r="H156" s="15">
        <v>100</v>
      </c>
      <c r="I156" s="15" t="e" cm="1">
        <f t="array" ref="I156">_xlfn.IFS(K156=2,CONCATENATE("比特币-",M156),K156=3,CONCATENATE("钞票-",M156),K156=4,CONCATENATE("玩家经验-",M156),K156=5,CONCATENATE(_xlfn.XLOOKUP(L156,'[1]item|道具'!$A:$A,'[1]item|道具'!$B:$B),"-",M156),K156=11,CONCATENATE(INDEX('[4]equip_data|装备数据'!$B:$B,MATCH(1,('[4]equip_data|装备数据'!$A:$A=ROUNDDOWN(L156/100,0))*('[4]equip_data|装备数据'!$D:$D=MOD(L156,100)),0)),"-",M156,"件"))</f>
        <v>#N/A</v>
      </c>
      <c r="J156" s="15" t="str">
        <f t="shared" si="25"/>
        <v>11;15104;1</v>
      </c>
      <c r="K156" s="15">
        <v>11</v>
      </c>
      <c r="L156" s="15">
        <v>15104</v>
      </c>
      <c r="M156" s="15">
        <v>1</v>
      </c>
      <c r="N156" s="4">
        <f t="shared" si="22"/>
        <v>0.000429387521639134</v>
      </c>
      <c r="O156" s="4">
        <f t="shared" si="23"/>
        <v>0.166666666666667</v>
      </c>
      <c r="P156" s="4">
        <f t="shared" si="24"/>
        <v>7.15645869398557e-5</v>
      </c>
    </row>
    <row r="157" spans="1:16">
      <c r="A157" s="15">
        <v>20010</v>
      </c>
      <c r="B157" s="15" t="s">
        <v>45</v>
      </c>
      <c r="C157" s="15">
        <v>0</v>
      </c>
      <c r="D157" s="15">
        <f t="shared" ref="D157:D161" si="26">D156</f>
        <v>2001004</v>
      </c>
      <c r="E157" s="15">
        <f>_xlfn.XLOOKUP(D157-A157*100,[3]盲盒!$E$21:$E$24,[3]盲盒!$H$21:$H$24,0)</f>
        <v>12900</v>
      </c>
      <c r="F157" s="16" t="str">
        <f>CONCATENATE(B157,"-",IF(MOD(ROUNDDOWN(L157/1000,0),10)=5,"限量",""),_xlfn.XLOOKUP(MOD(L157,100),'[2]quality|品质'!$A:$A,'[2]quality|品质'!$B:$B,,0))</f>
        <v>限量款盲盒-限量A阶</v>
      </c>
      <c r="G157" s="15">
        <v>0</v>
      </c>
      <c r="H157" s="15">
        <v>100</v>
      </c>
      <c r="I157" s="15" t="e" cm="1">
        <f t="array" ref="I157">_xlfn.IFS(K157=2,CONCATENATE("比特币-",M157),K157=3,CONCATENATE("钞票-",M157),K157=4,CONCATENATE("玩家经验-",M157),K157=5,CONCATENATE(_xlfn.XLOOKUP(L157,'[1]item|道具'!$A:$A,'[1]item|道具'!$B:$B),"-",M157),K157=11,CONCATENATE(INDEX('[4]equip_data|装备数据'!$B:$B,MATCH(1,('[4]equip_data|装备数据'!$A:$A=ROUNDDOWN(L157/100,0))*('[4]equip_data|装备数据'!$D:$D=MOD(L157,100)),0)),"-",M157,"件"))</f>
        <v>#N/A</v>
      </c>
      <c r="J157" s="15" t="str">
        <f t="shared" si="25"/>
        <v>11;25104;1</v>
      </c>
      <c r="K157" s="15">
        <v>11</v>
      </c>
      <c r="L157" s="15">
        <v>25104</v>
      </c>
      <c r="M157" s="15">
        <v>1</v>
      </c>
      <c r="N157" s="4">
        <f t="shared" si="22"/>
        <v>0.000429387521639134</v>
      </c>
      <c r="O157" s="4">
        <f t="shared" si="23"/>
        <v>0.166666666666667</v>
      </c>
      <c r="P157" s="4">
        <f t="shared" si="24"/>
        <v>7.15645869398557e-5</v>
      </c>
    </row>
    <row r="158" spans="1:16">
      <c r="A158" s="15">
        <v>20010</v>
      </c>
      <c r="B158" s="15" t="s">
        <v>45</v>
      </c>
      <c r="C158" s="15">
        <v>0</v>
      </c>
      <c r="D158" s="15">
        <f t="shared" si="26"/>
        <v>2001004</v>
      </c>
      <c r="E158" s="15">
        <f>_xlfn.XLOOKUP(D158-A158*100,[3]盲盒!$E$21:$E$24,[3]盲盒!$H$21:$H$24,0)</f>
        <v>12900</v>
      </c>
      <c r="F158" s="16" t="str">
        <f>CONCATENATE(B158,"-",IF(MOD(ROUNDDOWN(L158/1000,0),10)=5,"限量",""),_xlfn.XLOOKUP(MOD(L158,100),'[2]quality|品质'!$A:$A,'[2]quality|品质'!$B:$B,,0))</f>
        <v>限量款盲盒-限量A阶</v>
      </c>
      <c r="G158" s="15">
        <v>0</v>
      </c>
      <c r="H158" s="15">
        <v>100</v>
      </c>
      <c r="I158" s="15" t="e" cm="1">
        <f t="array" ref="I158">_xlfn.IFS(K158=2,CONCATENATE("比特币-",M158),K158=3,CONCATENATE("钞票-",M158),K158=4,CONCATENATE("玩家经验-",M158),K158=5,CONCATENATE(_xlfn.XLOOKUP(L158,'[1]item|道具'!$A:$A,'[1]item|道具'!$B:$B),"-",M158),K158=11,CONCATENATE(INDEX('[4]equip_data|装备数据'!$B:$B,MATCH(1,('[4]equip_data|装备数据'!$A:$A=ROUNDDOWN(L158/100,0))*('[4]equip_data|装备数据'!$D:$D=MOD(L158,100)),0)),"-",M158,"件"))</f>
        <v>#N/A</v>
      </c>
      <c r="J158" s="15" t="str">
        <f t="shared" si="25"/>
        <v>11;35104;1</v>
      </c>
      <c r="K158" s="15">
        <v>11</v>
      </c>
      <c r="L158" s="15">
        <v>35104</v>
      </c>
      <c r="M158" s="15">
        <v>1</v>
      </c>
      <c r="N158" s="4">
        <f t="shared" si="22"/>
        <v>0.000429387521639134</v>
      </c>
      <c r="O158" s="4">
        <f t="shared" si="23"/>
        <v>0.166666666666667</v>
      </c>
      <c r="P158" s="4">
        <f t="shared" si="24"/>
        <v>7.15645869398557e-5</v>
      </c>
    </row>
    <row r="159" spans="1:16">
      <c r="A159" s="15">
        <v>20010</v>
      </c>
      <c r="B159" s="15" t="s">
        <v>45</v>
      </c>
      <c r="C159" s="15">
        <v>0</v>
      </c>
      <c r="D159" s="15">
        <f t="shared" si="26"/>
        <v>2001004</v>
      </c>
      <c r="E159" s="15">
        <f>_xlfn.XLOOKUP(D159-A159*100,[3]盲盒!$E$21:$E$24,[3]盲盒!$H$21:$H$24,0)</f>
        <v>12900</v>
      </c>
      <c r="F159" s="16" t="str">
        <f>CONCATENATE(B159,"-",IF(MOD(ROUNDDOWN(L159/1000,0),10)=5,"限量",""),_xlfn.XLOOKUP(MOD(L159,100),'[2]quality|品质'!$A:$A,'[2]quality|品质'!$B:$B,,0))</f>
        <v>限量款盲盒-限量A阶</v>
      </c>
      <c r="G159" s="15">
        <v>0</v>
      </c>
      <c r="H159" s="15">
        <v>100</v>
      </c>
      <c r="I159" s="15" t="e" cm="1">
        <f t="array" ref="I159">_xlfn.IFS(K159=2,CONCATENATE("比特币-",M159),K159=3,CONCATENATE("钞票-",M159),K159=4,CONCATENATE("玩家经验-",M159),K159=5,CONCATENATE(_xlfn.XLOOKUP(L159,'[1]item|道具'!$A:$A,'[1]item|道具'!$B:$B),"-",M159),K159=11,CONCATENATE(INDEX('[4]equip_data|装备数据'!$B:$B,MATCH(1,('[4]equip_data|装备数据'!$A:$A=ROUNDDOWN(L159/100,0))*('[4]equip_data|装备数据'!$D:$D=MOD(L159,100)),0)),"-",M159,"件"))</f>
        <v>#N/A</v>
      </c>
      <c r="J159" s="15" t="str">
        <f t="shared" si="25"/>
        <v>11;45104;1</v>
      </c>
      <c r="K159" s="15">
        <v>11</v>
      </c>
      <c r="L159" s="15">
        <v>45104</v>
      </c>
      <c r="M159" s="15">
        <v>1</v>
      </c>
      <c r="N159" s="4">
        <f t="shared" si="22"/>
        <v>0.000429387521639134</v>
      </c>
      <c r="O159" s="4">
        <f t="shared" si="23"/>
        <v>0.166666666666667</v>
      </c>
      <c r="P159" s="4">
        <f t="shared" si="24"/>
        <v>7.15645869398557e-5</v>
      </c>
    </row>
    <row r="160" spans="1:16">
      <c r="A160" s="15">
        <v>20010</v>
      </c>
      <c r="B160" s="15" t="s">
        <v>45</v>
      </c>
      <c r="C160" s="15">
        <v>0</v>
      </c>
      <c r="D160" s="15">
        <f t="shared" si="26"/>
        <v>2001004</v>
      </c>
      <c r="E160" s="15">
        <f>_xlfn.XLOOKUP(D160-A160*100,[3]盲盒!$E$21:$E$24,[3]盲盒!$H$21:$H$24,0)</f>
        <v>12900</v>
      </c>
      <c r="F160" s="16" t="str">
        <f>CONCATENATE(B160,"-",IF(MOD(ROUNDDOWN(L160/1000,0),10)=5,"限量",""),_xlfn.XLOOKUP(MOD(L160,100),'[2]quality|品质'!$A:$A,'[2]quality|品质'!$B:$B,,0))</f>
        <v>限量款盲盒-限量A阶</v>
      </c>
      <c r="G160" s="15">
        <v>0</v>
      </c>
      <c r="H160" s="15">
        <v>100</v>
      </c>
      <c r="I160" s="15" t="e" cm="1">
        <f t="array" ref="I160">_xlfn.IFS(K160=2,CONCATENATE("比特币-",M160),K160=3,CONCATENATE("钞票-",M160),K160=4,CONCATENATE("玩家经验-",M160),K160=5,CONCATENATE(_xlfn.XLOOKUP(L160,'[1]item|道具'!$A:$A,'[1]item|道具'!$B:$B),"-",M160),K160=11,CONCATENATE(INDEX('[4]equip_data|装备数据'!$B:$B,MATCH(1,('[4]equip_data|装备数据'!$A:$A=ROUNDDOWN(L160/100,0))*('[4]equip_data|装备数据'!$D:$D=MOD(L160,100)),0)),"-",M160,"件"))</f>
        <v>#N/A</v>
      </c>
      <c r="J160" s="15" t="str">
        <f t="shared" si="25"/>
        <v>11;55104;1</v>
      </c>
      <c r="K160" s="15">
        <v>11</v>
      </c>
      <c r="L160" s="15">
        <v>55104</v>
      </c>
      <c r="M160" s="15">
        <v>1</v>
      </c>
      <c r="N160" s="4">
        <f t="shared" si="22"/>
        <v>0.000429387521639134</v>
      </c>
      <c r="O160" s="4">
        <f t="shared" si="23"/>
        <v>0.166666666666667</v>
      </c>
      <c r="P160" s="4">
        <f t="shared" si="24"/>
        <v>7.15645869398557e-5</v>
      </c>
    </row>
    <row r="161" spans="1:16">
      <c r="A161" s="15">
        <v>20010</v>
      </c>
      <c r="B161" s="15" t="s">
        <v>45</v>
      </c>
      <c r="C161" s="15">
        <v>0</v>
      </c>
      <c r="D161" s="15">
        <f t="shared" si="26"/>
        <v>2001004</v>
      </c>
      <c r="E161" s="15">
        <f>_xlfn.XLOOKUP(D161-A161*100,[3]盲盒!$E$21:$E$24,[3]盲盒!$H$21:$H$24,0)</f>
        <v>12900</v>
      </c>
      <c r="F161" s="16" t="str">
        <f>CONCATENATE(B161,"-",IF(MOD(ROUNDDOWN(L161/1000,0),10)=5,"限量",""),_xlfn.XLOOKUP(MOD(L161,100),'[2]quality|品质'!$A:$A,'[2]quality|品质'!$B:$B,,0))</f>
        <v>限量款盲盒-限量A阶</v>
      </c>
      <c r="G161" s="15">
        <v>0</v>
      </c>
      <c r="H161" s="15">
        <v>100</v>
      </c>
      <c r="I161" s="15" t="e" cm="1">
        <f t="array" ref="I161">_xlfn.IFS(K161=2,CONCATENATE("比特币-",M161),K161=3,CONCATENATE("钞票-",M161),K161=4,CONCATENATE("玩家经验-",M161),K161=5,CONCATENATE(_xlfn.XLOOKUP(L161,'[1]item|道具'!$A:$A,'[1]item|道具'!$B:$B),"-",M161),K161=11,CONCATENATE(INDEX('[4]equip_data|装备数据'!$B:$B,MATCH(1,('[4]equip_data|装备数据'!$A:$A=ROUNDDOWN(L161/100,0))*('[4]equip_data|装备数据'!$D:$D=MOD(L161,100)),0)),"-",M161,"件"))</f>
        <v>#N/A</v>
      </c>
      <c r="J161" s="15" t="str">
        <f t="shared" si="25"/>
        <v>11;65104;1</v>
      </c>
      <c r="K161" s="15">
        <v>11</v>
      </c>
      <c r="L161" s="15">
        <v>65104</v>
      </c>
      <c r="M161" s="15">
        <v>1</v>
      </c>
      <c r="N161" s="4">
        <f t="shared" si="22"/>
        <v>0.000429387521639134</v>
      </c>
      <c r="O161" s="4">
        <f t="shared" si="23"/>
        <v>0.166666666666667</v>
      </c>
      <c r="P161" s="4">
        <f t="shared" si="24"/>
        <v>7.15645869398557e-5</v>
      </c>
    </row>
    <row r="162" spans="1:16">
      <c r="A162" s="17">
        <v>20011</v>
      </c>
      <c r="B162" s="17" t="s">
        <v>46</v>
      </c>
      <c r="C162" s="17">
        <v>0</v>
      </c>
      <c r="D162" s="17">
        <f>A162*100+1</f>
        <v>2001101</v>
      </c>
      <c r="E162" s="17">
        <v>100</v>
      </c>
      <c r="F162" s="18" t="str">
        <f>CONCATENATE(B162,"-",IF(MOD(ROUNDDOWN(L162/1000,0),10)=5,"限量",""),_xlfn.XLOOKUP(MOD(L162,100),'[2]quality|品质'!$A:$A,'[2]quality|品质'!$B:$B,,0))</f>
        <v>限量款盲盒-小保底-A阶</v>
      </c>
      <c r="G162" s="17">
        <v>0</v>
      </c>
      <c r="H162" s="17">
        <v>100</v>
      </c>
      <c r="I162" s="17" t="e" cm="1">
        <f t="array" ref="I162">_xlfn.IFS(K162=2,CONCATENATE("比特币-",M162),K162=3,CONCATENATE("钞票-",M162),K162=4,CONCATENATE("玩家经验-",M162),K162=5,CONCATENATE(_xlfn.XLOOKUP(L162,'[1]item|道具'!$A:$A,'[1]item|道具'!$B:$B),"-",M162),K162=11,CONCATENATE(INDEX('[4]equip_data|装备数据'!$B:$B,MATCH(1,('[4]equip_data|装备数据'!$A:$A=ROUNDDOWN(L162/100,0))*('[4]equip_data|装备数据'!$D:$D=MOD(L162,100)),0)),"-",M162,"件"))</f>
        <v>#N/A</v>
      </c>
      <c r="J162" s="17" t="str">
        <f t="shared" ref="J162:J197" si="27">CONCATENATE(K162,";",L162,";",M162)</f>
        <v>11;10104;1</v>
      </c>
      <c r="K162" s="17">
        <v>11</v>
      </c>
      <c r="L162" s="17">
        <v>10104</v>
      </c>
      <c r="M162" s="17">
        <v>1</v>
      </c>
      <c r="N162" s="4">
        <f t="shared" si="22"/>
        <v>0.0333333333333333</v>
      </c>
      <c r="O162" s="4">
        <f t="shared" si="23"/>
        <v>1</v>
      </c>
      <c r="P162" s="4">
        <f t="shared" si="24"/>
        <v>0.0333333333333333</v>
      </c>
    </row>
    <row r="163" spans="1:16">
      <c r="A163" s="17">
        <v>20011</v>
      </c>
      <c r="B163" s="17" t="s">
        <v>46</v>
      </c>
      <c r="C163" s="17">
        <v>0</v>
      </c>
      <c r="D163" s="17">
        <f>D162+1</f>
        <v>2001102</v>
      </c>
      <c r="E163" s="17">
        <v>100</v>
      </c>
      <c r="F163" s="18" t="str">
        <f>CONCATENATE(B163,"-",IF(MOD(ROUNDDOWN(L163/1000,0),10)=5,"限量",""),_xlfn.XLOOKUP(MOD(L163,100),'[2]quality|品质'!$A:$A,'[2]quality|品质'!$B:$B,,0))</f>
        <v>限量款盲盒-小保底-A阶</v>
      </c>
      <c r="G163" s="17">
        <v>0</v>
      </c>
      <c r="H163" s="17">
        <v>100</v>
      </c>
      <c r="I163" s="17" t="e" cm="1">
        <f t="array" ref="I163">_xlfn.IFS(K163=2,CONCATENATE("比特币-",M163),K163=3,CONCATENATE("钞票-",M163),K163=4,CONCATENATE("玩家经验-",M163),K163=5,CONCATENATE(_xlfn.XLOOKUP(L163,'[1]item|道具'!$A:$A,'[1]item|道具'!$B:$B),"-",M163),K163=11,CONCATENATE(INDEX('[4]equip_data|装备数据'!$B:$B,MATCH(1,('[4]equip_data|装备数据'!$A:$A=ROUNDDOWN(L163/100,0))*('[4]equip_data|装备数据'!$D:$D=MOD(L163,100)),0)),"-",M163,"件"))</f>
        <v>#N/A</v>
      </c>
      <c r="J163" s="17" t="str">
        <f t="shared" si="27"/>
        <v>11;10204;1</v>
      </c>
      <c r="K163" s="17">
        <v>11</v>
      </c>
      <c r="L163" s="17">
        <v>10204</v>
      </c>
      <c r="M163" s="17">
        <v>1</v>
      </c>
      <c r="N163" s="4">
        <f t="shared" si="22"/>
        <v>0.0333333333333333</v>
      </c>
      <c r="O163" s="4">
        <f t="shared" si="23"/>
        <v>1</v>
      </c>
      <c r="P163" s="4">
        <f t="shared" si="24"/>
        <v>0.0333333333333333</v>
      </c>
    </row>
    <row r="164" spans="1:16">
      <c r="A164" s="17">
        <v>20011</v>
      </c>
      <c r="B164" s="17" t="s">
        <v>46</v>
      </c>
      <c r="C164" s="17">
        <v>0</v>
      </c>
      <c r="D164" s="17">
        <f t="shared" ref="D164:D192" si="28">D163+1</f>
        <v>2001103</v>
      </c>
      <c r="E164" s="17">
        <v>100</v>
      </c>
      <c r="F164" s="18" t="str">
        <f>CONCATENATE(B164,"-",IF(MOD(ROUNDDOWN(L164/1000,0),10)=5,"限量",""),_xlfn.XLOOKUP(MOD(L164,100),'[2]quality|品质'!$A:$A,'[2]quality|品质'!$B:$B,,0))</f>
        <v>限量款盲盒-小保底-A阶</v>
      </c>
      <c r="G164" s="17">
        <v>0</v>
      </c>
      <c r="H164" s="17">
        <v>100</v>
      </c>
      <c r="I164" s="17" t="e" cm="1">
        <f t="array" ref="I164">_xlfn.IFS(K164=2,CONCATENATE("比特币-",M164),K164=3,CONCATENATE("钞票-",M164),K164=4,CONCATENATE("玩家经验-",M164),K164=5,CONCATENATE(_xlfn.XLOOKUP(L164,'[1]item|道具'!$A:$A,'[1]item|道具'!$B:$B),"-",M164),K164=11,CONCATENATE(INDEX('[4]equip_data|装备数据'!$B:$B,MATCH(1,('[4]equip_data|装备数据'!$A:$A=ROUNDDOWN(L164/100,0))*('[4]equip_data|装备数据'!$D:$D=MOD(L164,100)),0)),"-",M164,"件"))</f>
        <v>#N/A</v>
      </c>
      <c r="J164" s="17" t="str">
        <f t="shared" si="27"/>
        <v>11;10304;1</v>
      </c>
      <c r="K164" s="17">
        <v>11</v>
      </c>
      <c r="L164" s="17">
        <v>10304</v>
      </c>
      <c r="M164" s="17">
        <v>1</v>
      </c>
      <c r="N164" s="4">
        <f t="shared" si="22"/>
        <v>0.0333333333333333</v>
      </c>
      <c r="O164" s="4">
        <f t="shared" si="23"/>
        <v>1</v>
      </c>
      <c r="P164" s="4">
        <f t="shared" si="24"/>
        <v>0.0333333333333333</v>
      </c>
    </row>
    <row r="165" spans="1:16">
      <c r="A165" s="17">
        <v>20011</v>
      </c>
      <c r="B165" s="17" t="s">
        <v>46</v>
      </c>
      <c r="C165" s="17">
        <v>0</v>
      </c>
      <c r="D165" s="17">
        <f t="shared" si="28"/>
        <v>2001104</v>
      </c>
      <c r="E165" s="17">
        <v>100</v>
      </c>
      <c r="F165" s="18" t="str">
        <f>CONCATENATE(B165,"-",IF(MOD(ROUNDDOWN(L165/1000,0),10)=5,"限量",""),_xlfn.XLOOKUP(MOD(L165,100),'[2]quality|品质'!$A:$A,'[2]quality|品质'!$B:$B,,0))</f>
        <v>限量款盲盒-小保底-A阶</v>
      </c>
      <c r="G165" s="17">
        <v>0</v>
      </c>
      <c r="H165" s="17">
        <v>100</v>
      </c>
      <c r="I165" s="17" t="e" cm="1">
        <f t="array" ref="I165">_xlfn.IFS(K165=2,CONCATENATE("比特币-",M165),K165=3,CONCATENATE("钞票-",M165),K165=4,CONCATENATE("玩家经验-",M165),K165=5,CONCATENATE(_xlfn.XLOOKUP(L165,'[1]item|道具'!$A:$A,'[1]item|道具'!$B:$B),"-",M165),K165=11,CONCATENATE(INDEX('[4]equip_data|装备数据'!$B:$B,MATCH(1,('[4]equip_data|装备数据'!$A:$A=ROUNDDOWN(L165/100,0))*('[4]equip_data|装备数据'!$D:$D=MOD(L165,100)),0)),"-",M165,"件"))</f>
        <v>#N/A</v>
      </c>
      <c r="J165" s="17" t="str">
        <f t="shared" si="27"/>
        <v>11;10404;1</v>
      </c>
      <c r="K165" s="17">
        <v>11</v>
      </c>
      <c r="L165" s="17">
        <v>10404</v>
      </c>
      <c r="M165" s="17">
        <v>1</v>
      </c>
      <c r="N165" s="4">
        <f t="shared" si="22"/>
        <v>0.0333333333333333</v>
      </c>
      <c r="O165" s="4">
        <f t="shared" si="23"/>
        <v>1</v>
      </c>
      <c r="P165" s="4">
        <f t="shared" si="24"/>
        <v>0.0333333333333333</v>
      </c>
    </row>
    <row r="166" spans="1:16">
      <c r="A166" s="17">
        <v>20011</v>
      </c>
      <c r="B166" s="17" t="s">
        <v>46</v>
      </c>
      <c r="C166" s="17">
        <v>0</v>
      </c>
      <c r="D166" s="17">
        <f t="shared" si="28"/>
        <v>2001105</v>
      </c>
      <c r="E166" s="17">
        <v>100</v>
      </c>
      <c r="F166" s="18" t="str">
        <f>CONCATENATE(B166,"-",IF(MOD(ROUNDDOWN(L166/1000,0),10)=5,"限量",""),_xlfn.XLOOKUP(MOD(L166,100),'[2]quality|品质'!$A:$A,'[2]quality|品质'!$B:$B,,0))</f>
        <v>限量款盲盒-小保底-A阶</v>
      </c>
      <c r="G166" s="17">
        <v>0</v>
      </c>
      <c r="H166" s="17">
        <v>100</v>
      </c>
      <c r="I166" s="17" t="e" cm="1">
        <f t="array" ref="I166">_xlfn.IFS(K166=2,CONCATENATE("比特币-",M166),K166=3,CONCATENATE("钞票-",M166),K166=4,CONCATENATE("玩家经验-",M166),K166=5,CONCATENATE(_xlfn.XLOOKUP(L166,'[1]item|道具'!$A:$A,'[1]item|道具'!$B:$B),"-",M166),K166=11,CONCATENATE(INDEX('[4]equip_data|装备数据'!$B:$B,MATCH(1,('[4]equip_data|装备数据'!$A:$A=ROUNDDOWN(L166/100,0))*('[4]equip_data|装备数据'!$D:$D=MOD(L166,100)),0)),"-",M166,"件"))</f>
        <v>#N/A</v>
      </c>
      <c r="J166" s="17" t="str">
        <f t="shared" si="27"/>
        <v>11;10504;1</v>
      </c>
      <c r="K166" s="17">
        <v>11</v>
      </c>
      <c r="L166" s="17">
        <v>10504</v>
      </c>
      <c r="M166" s="17">
        <v>1</v>
      </c>
      <c r="N166" s="4">
        <f t="shared" si="22"/>
        <v>0.0333333333333333</v>
      </c>
      <c r="O166" s="4">
        <f t="shared" si="23"/>
        <v>1</v>
      </c>
      <c r="P166" s="4">
        <f t="shared" si="24"/>
        <v>0.0333333333333333</v>
      </c>
    </row>
    <row r="167" spans="1:16">
      <c r="A167" s="17">
        <v>20011</v>
      </c>
      <c r="B167" s="17" t="s">
        <v>46</v>
      </c>
      <c r="C167" s="17">
        <v>0</v>
      </c>
      <c r="D167" s="17">
        <f t="shared" si="28"/>
        <v>2001106</v>
      </c>
      <c r="E167" s="17">
        <v>100</v>
      </c>
      <c r="F167" s="18" t="str">
        <f>CONCATENATE(B167,"-",IF(MOD(ROUNDDOWN(L167/1000,0),10)=5,"限量",""),_xlfn.XLOOKUP(MOD(L167,100),'[2]quality|品质'!$A:$A,'[2]quality|品质'!$B:$B,,0))</f>
        <v>限量款盲盒-小保底-A阶</v>
      </c>
      <c r="G167" s="17">
        <v>0</v>
      </c>
      <c r="H167" s="17">
        <v>100</v>
      </c>
      <c r="I167" s="17" t="e" cm="1">
        <f t="array" ref="I167">_xlfn.IFS(K167=2,CONCATENATE("比特币-",M167),K167=3,CONCATENATE("钞票-",M167),K167=4,CONCATENATE("玩家经验-",M167),K167=5,CONCATENATE(_xlfn.XLOOKUP(L167,'[1]item|道具'!$A:$A,'[1]item|道具'!$B:$B),"-",M167),K167=11,CONCATENATE(INDEX('[4]equip_data|装备数据'!$B:$B,MATCH(1,('[4]equip_data|装备数据'!$A:$A=ROUNDDOWN(L167/100,0))*('[4]equip_data|装备数据'!$D:$D=MOD(L167,100)),0)),"-",M167,"件"))</f>
        <v>#N/A</v>
      </c>
      <c r="J167" s="17" t="str">
        <f t="shared" si="27"/>
        <v>11;20104;1</v>
      </c>
      <c r="K167" s="17">
        <v>11</v>
      </c>
      <c r="L167" s="17">
        <v>20104</v>
      </c>
      <c r="M167" s="17">
        <v>1</v>
      </c>
      <c r="N167" s="4">
        <f t="shared" si="22"/>
        <v>0.0333333333333333</v>
      </c>
      <c r="O167" s="4">
        <f t="shared" si="23"/>
        <v>1</v>
      </c>
      <c r="P167" s="4">
        <f t="shared" si="24"/>
        <v>0.0333333333333333</v>
      </c>
    </row>
    <row r="168" spans="1:16">
      <c r="A168" s="17">
        <v>20011</v>
      </c>
      <c r="B168" s="17" t="s">
        <v>46</v>
      </c>
      <c r="C168" s="17">
        <v>0</v>
      </c>
      <c r="D168" s="17">
        <f t="shared" si="28"/>
        <v>2001107</v>
      </c>
      <c r="E168" s="17">
        <v>100</v>
      </c>
      <c r="F168" s="18" t="str">
        <f>CONCATENATE(B168,"-",IF(MOD(ROUNDDOWN(L168/1000,0),10)=5,"限量",""),_xlfn.XLOOKUP(MOD(L168,100),'[2]quality|品质'!$A:$A,'[2]quality|品质'!$B:$B,,0))</f>
        <v>限量款盲盒-小保底-A阶</v>
      </c>
      <c r="G168" s="17">
        <v>0</v>
      </c>
      <c r="H168" s="17">
        <v>100</v>
      </c>
      <c r="I168" s="17" t="e" cm="1">
        <f t="array" ref="I168">_xlfn.IFS(K168=2,CONCATENATE("比特币-",M168),K168=3,CONCATENATE("钞票-",M168),K168=4,CONCATENATE("玩家经验-",M168),K168=5,CONCATENATE(_xlfn.XLOOKUP(L168,'[1]item|道具'!$A:$A,'[1]item|道具'!$B:$B),"-",M168),K168=11,CONCATENATE(INDEX('[4]equip_data|装备数据'!$B:$B,MATCH(1,('[4]equip_data|装备数据'!$A:$A=ROUNDDOWN(L168/100,0))*('[4]equip_data|装备数据'!$D:$D=MOD(L168,100)),0)),"-",M168,"件"))</f>
        <v>#N/A</v>
      </c>
      <c r="J168" s="17" t="str">
        <f t="shared" si="27"/>
        <v>11;20204;1</v>
      </c>
      <c r="K168" s="17">
        <v>11</v>
      </c>
      <c r="L168" s="17">
        <v>20204</v>
      </c>
      <c r="M168" s="17">
        <v>1</v>
      </c>
      <c r="N168" s="4">
        <f t="shared" si="22"/>
        <v>0.0333333333333333</v>
      </c>
      <c r="O168" s="4">
        <f t="shared" si="23"/>
        <v>1</v>
      </c>
      <c r="P168" s="4">
        <f t="shared" si="24"/>
        <v>0.0333333333333333</v>
      </c>
    </row>
    <row r="169" spans="1:16">
      <c r="A169" s="17">
        <v>20011</v>
      </c>
      <c r="B169" s="17" t="s">
        <v>46</v>
      </c>
      <c r="C169" s="17">
        <v>0</v>
      </c>
      <c r="D169" s="17">
        <f t="shared" si="28"/>
        <v>2001108</v>
      </c>
      <c r="E169" s="17">
        <v>100</v>
      </c>
      <c r="F169" s="18" t="str">
        <f>CONCATENATE(B169,"-",IF(MOD(ROUNDDOWN(L169/1000,0),10)=5,"限量",""),_xlfn.XLOOKUP(MOD(L169,100),'[2]quality|品质'!$A:$A,'[2]quality|品质'!$B:$B,,0))</f>
        <v>限量款盲盒-小保底-A阶</v>
      </c>
      <c r="G169" s="17">
        <v>0</v>
      </c>
      <c r="H169" s="17">
        <v>100</v>
      </c>
      <c r="I169" s="17" t="e" cm="1">
        <f t="array" ref="I169">_xlfn.IFS(K169=2,CONCATENATE("比特币-",M169),K169=3,CONCATENATE("钞票-",M169),K169=4,CONCATENATE("玩家经验-",M169),K169=5,CONCATENATE(_xlfn.XLOOKUP(L169,'[1]item|道具'!$A:$A,'[1]item|道具'!$B:$B),"-",M169),K169=11,CONCATENATE(INDEX('[4]equip_data|装备数据'!$B:$B,MATCH(1,('[4]equip_data|装备数据'!$A:$A=ROUNDDOWN(L169/100,0))*('[4]equip_data|装备数据'!$D:$D=MOD(L169,100)),0)),"-",M169,"件"))</f>
        <v>#N/A</v>
      </c>
      <c r="J169" s="17" t="str">
        <f t="shared" si="27"/>
        <v>11;20304;1</v>
      </c>
      <c r="K169" s="17">
        <v>11</v>
      </c>
      <c r="L169" s="17">
        <v>20304</v>
      </c>
      <c r="M169" s="17">
        <v>1</v>
      </c>
      <c r="N169" s="4">
        <f t="shared" si="22"/>
        <v>0.0333333333333333</v>
      </c>
      <c r="O169" s="4">
        <f t="shared" si="23"/>
        <v>1</v>
      </c>
      <c r="P169" s="4">
        <f t="shared" si="24"/>
        <v>0.0333333333333333</v>
      </c>
    </row>
    <row r="170" spans="1:16">
      <c r="A170" s="17">
        <v>20011</v>
      </c>
      <c r="B170" s="17" t="s">
        <v>46</v>
      </c>
      <c r="C170" s="17">
        <v>0</v>
      </c>
      <c r="D170" s="17">
        <f t="shared" si="28"/>
        <v>2001109</v>
      </c>
      <c r="E170" s="17">
        <v>100</v>
      </c>
      <c r="F170" s="18" t="str">
        <f>CONCATENATE(B170,"-",IF(MOD(ROUNDDOWN(L170/1000,0),10)=5,"限量",""),_xlfn.XLOOKUP(MOD(L170,100),'[2]quality|品质'!$A:$A,'[2]quality|品质'!$B:$B,,0))</f>
        <v>限量款盲盒-小保底-A阶</v>
      </c>
      <c r="G170" s="17">
        <v>0</v>
      </c>
      <c r="H170" s="17">
        <v>100</v>
      </c>
      <c r="I170" s="17" t="e" cm="1">
        <f t="array" ref="I170">_xlfn.IFS(K170=2,CONCATENATE("比特币-",M170),K170=3,CONCATENATE("钞票-",M170),K170=4,CONCATENATE("玩家经验-",M170),K170=5,CONCATENATE(_xlfn.XLOOKUP(L170,'[1]item|道具'!$A:$A,'[1]item|道具'!$B:$B),"-",M170),K170=11,CONCATENATE(INDEX('[4]equip_data|装备数据'!$B:$B,MATCH(1,('[4]equip_data|装备数据'!$A:$A=ROUNDDOWN(L170/100,0))*('[4]equip_data|装备数据'!$D:$D=MOD(L170,100)),0)),"-",M170,"件"))</f>
        <v>#N/A</v>
      </c>
      <c r="J170" s="17" t="str">
        <f t="shared" si="27"/>
        <v>11;20404;1</v>
      </c>
      <c r="K170" s="17">
        <v>11</v>
      </c>
      <c r="L170" s="17">
        <v>20404</v>
      </c>
      <c r="M170" s="17">
        <v>1</v>
      </c>
      <c r="N170" s="4">
        <f t="shared" si="22"/>
        <v>0.0333333333333333</v>
      </c>
      <c r="O170" s="4">
        <f t="shared" si="23"/>
        <v>1</v>
      </c>
      <c r="P170" s="4">
        <f t="shared" si="24"/>
        <v>0.0333333333333333</v>
      </c>
    </row>
    <row r="171" spans="1:16">
      <c r="A171" s="17">
        <v>20011</v>
      </c>
      <c r="B171" s="17" t="s">
        <v>46</v>
      </c>
      <c r="C171" s="17">
        <v>0</v>
      </c>
      <c r="D171" s="17">
        <f t="shared" si="28"/>
        <v>2001110</v>
      </c>
      <c r="E171" s="17">
        <v>100</v>
      </c>
      <c r="F171" s="18" t="str">
        <f>CONCATENATE(B171,"-",IF(MOD(ROUNDDOWN(L171/1000,0),10)=5,"限量",""),_xlfn.XLOOKUP(MOD(L171,100),'[2]quality|品质'!$A:$A,'[2]quality|品质'!$B:$B,,0))</f>
        <v>限量款盲盒-小保底-A阶</v>
      </c>
      <c r="G171" s="17">
        <v>0</v>
      </c>
      <c r="H171" s="17">
        <v>100</v>
      </c>
      <c r="I171" s="17" t="e" cm="1">
        <f t="array" ref="I171">_xlfn.IFS(K171=2,CONCATENATE("比特币-",M171),K171=3,CONCATENATE("钞票-",M171),K171=4,CONCATENATE("玩家经验-",M171),K171=5,CONCATENATE(_xlfn.XLOOKUP(L171,'[1]item|道具'!$A:$A,'[1]item|道具'!$B:$B),"-",M171),K171=11,CONCATENATE(INDEX('[4]equip_data|装备数据'!$B:$B,MATCH(1,('[4]equip_data|装备数据'!$A:$A=ROUNDDOWN(L171/100,0))*('[4]equip_data|装备数据'!$D:$D=MOD(L171,100)),0)),"-",M171,"件"))</f>
        <v>#N/A</v>
      </c>
      <c r="J171" s="17" t="str">
        <f t="shared" si="27"/>
        <v>11;20504;1</v>
      </c>
      <c r="K171" s="17">
        <v>11</v>
      </c>
      <c r="L171" s="17">
        <v>20504</v>
      </c>
      <c r="M171" s="17">
        <v>1</v>
      </c>
      <c r="N171" s="4">
        <f t="shared" si="22"/>
        <v>0.0333333333333333</v>
      </c>
      <c r="O171" s="4">
        <f t="shared" si="23"/>
        <v>1</v>
      </c>
      <c r="P171" s="4">
        <f t="shared" si="24"/>
        <v>0.0333333333333333</v>
      </c>
    </row>
    <row r="172" spans="1:16">
      <c r="A172" s="17">
        <v>20011</v>
      </c>
      <c r="B172" s="17" t="s">
        <v>46</v>
      </c>
      <c r="C172" s="17">
        <v>0</v>
      </c>
      <c r="D172" s="17">
        <f t="shared" si="28"/>
        <v>2001111</v>
      </c>
      <c r="E172" s="17">
        <v>100</v>
      </c>
      <c r="F172" s="18" t="str">
        <f>CONCATENATE(B172,"-",IF(MOD(ROUNDDOWN(L172/1000,0),10)=5,"限量",""),_xlfn.XLOOKUP(MOD(L172,100),'[2]quality|品质'!$A:$A,'[2]quality|品质'!$B:$B,,0))</f>
        <v>限量款盲盒-小保底-A阶</v>
      </c>
      <c r="G172" s="17">
        <v>0</v>
      </c>
      <c r="H172" s="17">
        <v>100</v>
      </c>
      <c r="I172" s="17" t="e" cm="1">
        <f t="array" ref="I172">_xlfn.IFS(K172=2,CONCATENATE("比特币-",M172),K172=3,CONCATENATE("钞票-",M172),K172=4,CONCATENATE("玩家经验-",M172),K172=5,CONCATENATE(_xlfn.XLOOKUP(L172,'[1]item|道具'!$A:$A,'[1]item|道具'!$B:$B),"-",M172),K172=11,CONCATENATE(INDEX('[4]equip_data|装备数据'!$B:$B,MATCH(1,('[4]equip_data|装备数据'!$A:$A=ROUNDDOWN(L172/100,0))*('[4]equip_data|装备数据'!$D:$D=MOD(L172,100)),0)),"-",M172,"件"))</f>
        <v>#N/A</v>
      </c>
      <c r="J172" s="17" t="str">
        <f t="shared" si="27"/>
        <v>11;30104;1</v>
      </c>
      <c r="K172" s="17">
        <v>11</v>
      </c>
      <c r="L172" s="17">
        <v>30104</v>
      </c>
      <c r="M172" s="17">
        <v>1</v>
      </c>
      <c r="N172" s="4">
        <f t="shared" si="22"/>
        <v>0.0333333333333333</v>
      </c>
      <c r="O172" s="4">
        <f t="shared" si="23"/>
        <v>1</v>
      </c>
      <c r="P172" s="4">
        <f t="shared" si="24"/>
        <v>0.0333333333333333</v>
      </c>
    </row>
    <row r="173" spans="1:16">
      <c r="A173" s="17">
        <v>20011</v>
      </c>
      <c r="B173" s="17" t="s">
        <v>46</v>
      </c>
      <c r="C173" s="17">
        <v>0</v>
      </c>
      <c r="D173" s="17">
        <f t="shared" si="28"/>
        <v>2001112</v>
      </c>
      <c r="E173" s="17">
        <v>100</v>
      </c>
      <c r="F173" s="18" t="str">
        <f>CONCATENATE(B173,"-",IF(MOD(ROUNDDOWN(L173/1000,0),10)=5,"限量",""),_xlfn.XLOOKUP(MOD(L173,100),'[2]quality|品质'!$A:$A,'[2]quality|品质'!$B:$B,,0))</f>
        <v>限量款盲盒-小保底-A阶</v>
      </c>
      <c r="G173" s="17">
        <v>0</v>
      </c>
      <c r="H173" s="17">
        <v>100</v>
      </c>
      <c r="I173" s="17" t="e" cm="1">
        <f t="array" ref="I173">_xlfn.IFS(K173=2,CONCATENATE("比特币-",M173),K173=3,CONCATENATE("钞票-",M173),K173=4,CONCATENATE("玩家经验-",M173),K173=5,CONCATENATE(_xlfn.XLOOKUP(L173,'[1]item|道具'!$A:$A,'[1]item|道具'!$B:$B),"-",M173),K173=11,CONCATENATE(INDEX('[4]equip_data|装备数据'!$B:$B,MATCH(1,('[4]equip_data|装备数据'!$A:$A=ROUNDDOWN(L173/100,0))*('[4]equip_data|装备数据'!$D:$D=MOD(L173,100)),0)),"-",M173,"件"))</f>
        <v>#N/A</v>
      </c>
      <c r="J173" s="17" t="str">
        <f t="shared" si="27"/>
        <v>11;30204;1</v>
      </c>
      <c r="K173" s="17">
        <v>11</v>
      </c>
      <c r="L173" s="17">
        <v>30204</v>
      </c>
      <c r="M173" s="17">
        <v>1</v>
      </c>
      <c r="N173" s="4">
        <f t="shared" si="22"/>
        <v>0.0333333333333333</v>
      </c>
      <c r="O173" s="4">
        <f t="shared" si="23"/>
        <v>1</v>
      </c>
      <c r="P173" s="4">
        <f t="shared" si="24"/>
        <v>0.0333333333333333</v>
      </c>
    </row>
    <row r="174" spans="1:16">
      <c r="A174" s="17">
        <v>20011</v>
      </c>
      <c r="B174" s="17" t="s">
        <v>46</v>
      </c>
      <c r="C174" s="17">
        <v>0</v>
      </c>
      <c r="D174" s="17">
        <f t="shared" si="28"/>
        <v>2001113</v>
      </c>
      <c r="E174" s="17">
        <v>100</v>
      </c>
      <c r="F174" s="18" t="str">
        <f>CONCATENATE(B174,"-",IF(MOD(ROUNDDOWN(L174/1000,0),10)=5,"限量",""),_xlfn.XLOOKUP(MOD(L174,100),'[2]quality|品质'!$A:$A,'[2]quality|品质'!$B:$B,,0))</f>
        <v>限量款盲盒-小保底-A阶</v>
      </c>
      <c r="G174" s="17">
        <v>0</v>
      </c>
      <c r="H174" s="17">
        <v>100</v>
      </c>
      <c r="I174" s="17" t="e" cm="1">
        <f t="array" ref="I174">_xlfn.IFS(K174=2,CONCATENATE("比特币-",M174),K174=3,CONCATENATE("钞票-",M174),K174=4,CONCATENATE("玩家经验-",M174),K174=5,CONCATENATE(_xlfn.XLOOKUP(L174,'[1]item|道具'!$A:$A,'[1]item|道具'!$B:$B),"-",M174),K174=11,CONCATENATE(INDEX('[4]equip_data|装备数据'!$B:$B,MATCH(1,('[4]equip_data|装备数据'!$A:$A=ROUNDDOWN(L174/100,0))*('[4]equip_data|装备数据'!$D:$D=MOD(L174,100)),0)),"-",M174,"件"))</f>
        <v>#N/A</v>
      </c>
      <c r="J174" s="17" t="str">
        <f t="shared" si="27"/>
        <v>11;30304;1</v>
      </c>
      <c r="K174" s="17">
        <v>11</v>
      </c>
      <c r="L174" s="17">
        <v>30304</v>
      </c>
      <c r="M174" s="17">
        <v>1</v>
      </c>
      <c r="N174" s="4">
        <f t="shared" si="22"/>
        <v>0.0333333333333333</v>
      </c>
      <c r="O174" s="4">
        <f t="shared" si="23"/>
        <v>1</v>
      </c>
      <c r="P174" s="4">
        <f t="shared" si="24"/>
        <v>0.0333333333333333</v>
      </c>
    </row>
    <row r="175" spans="1:16">
      <c r="A175" s="17">
        <v>20011</v>
      </c>
      <c r="B175" s="17" t="s">
        <v>46</v>
      </c>
      <c r="C175" s="17">
        <v>0</v>
      </c>
      <c r="D175" s="17">
        <f t="shared" si="28"/>
        <v>2001114</v>
      </c>
      <c r="E175" s="17">
        <v>100</v>
      </c>
      <c r="F175" s="18" t="str">
        <f>CONCATENATE(B175,"-",IF(MOD(ROUNDDOWN(L175/1000,0),10)=5,"限量",""),_xlfn.XLOOKUP(MOD(L175,100),'[2]quality|品质'!$A:$A,'[2]quality|品质'!$B:$B,,0))</f>
        <v>限量款盲盒-小保底-A阶</v>
      </c>
      <c r="G175" s="17">
        <v>0</v>
      </c>
      <c r="H175" s="17">
        <v>100</v>
      </c>
      <c r="I175" s="17" t="e" cm="1">
        <f t="array" ref="I175">_xlfn.IFS(K175=2,CONCATENATE("比特币-",M175),K175=3,CONCATENATE("钞票-",M175),K175=4,CONCATENATE("玩家经验-",M175),K175=5,CONCATENATE(_xlfn.XLOOKUP(L175,'[1]item|道具'!$A:$A,'[1]item|道具'!$B:$B),"-",M175),K175=11,CONCATENATE(INDEX('[4]equip_data|装备数据'!$B:$B,MATCH(1,('[4]equip_data|装备数据'!$A:$A=ROUNDDOWN(L175/100,0))*('[4]equip_data|装备数据'!$D:$D=MOD(L175,100)),0)),"-",M175,"件"))</f>
        <v>#N/A</v>
      </c>
      <c r="J175" s="17" t="str">
        <f t="shared" si="27"/>
        <v>11;30404;1</v>
      </c>
      <c r="K175" s="17">
        <v>11</v>
      </c>
      <c r="L175" s="17">
        <v>30404</v>
      </c>
      <c r="M175" s="17">
        <v>1</v>
      </c>
      <c r="N175" s="4">
        <f t="shared" si="22"/>
        <v>0.0333333333333333</v>
      </c>
      <c r="O175" s="4">
        <f t="shared" si="23"/>
        <v>1</v>
      </c>
      <c r="P175" s="4">
        <f t="shared" si="24"/>
        <v>0.0333333333333333</v>
      </c>
    </row>
    <row r="176" spans="1:16">
      <c r="A176" s="17">
        <v>20011</v>
      </c>
      <c r="B176" s="17" t="s">
        <v>46</v>
      </c>
      <c r="C176" s="17">
        <v>0</v>
      </c>
      <c r="D176" s="17">
        <f t="shared" si="28"/>
        <v>2001115</v>
      </c>
      <c r="E176" s="17">
        <v>100</v>
      </c>
      <c r="F176" s="18" t="str">
        <f>CONCATENATE(B176,"-",IF(MOD(ROUNDDOWN(L176/1000,0),10)=5,"限量",""),_xlfn.XLOOKUP(MOD(L176,100),'[2]quality|品质'!$A:$A,'[2]quality|品质'!$B:$B,,0))</f>
        <v>限量款盲盒-小保底-A阶</v>
      </c>
      <c r="G176" s="17">
        <v>0</v>
      </c>
      <c r="H176" s="17">
        <v>100</v>
      </c>
      <c r="I176" s="17" t="e" cm="1">
        <f t="array" ref="I176">_xlfn.IFS(K176=2,CONCATENATE("比特币-",M176),K176=3,CONCATENATE("钞票-",M176),K176=4,CONCATENATE("玩家经验-",M176),K176=5,CONCATENATE(_xlfn.XLOOKUP(L176,'[1]item|道具'!$A:$A,'[1]item|道具'!$B:$B),"-",M176),K176=11,CONCATENATE(INDEX('[4]equip_data|装备数据'!$B:$B,MATCH(1,('[4]equip_data|装备数据'!$A:$A=ROUNDDOWN(L176/100,0))*('[4]equip_data|装备数据'!$D:$D=MOD(L176,100)),0)),"-",M176,"件"))</f>
        <v>#N/A</v>
      </c>
      <c r="J176" s="17" t="str">
        <f t="shared" si="27"/>
        <v>11;30504;1</v>
      </c>
      <c r="K176" s="17">
        <v>11</v>
      </c>
      <c r="L176" s="17">
        <v>30504</v>
      </c>
      <c r="M176" s="17">
        <v>1</v>
      </c>
      <c r="N176" s="4">
        <f t="shared" si="22"/>
        <v>0.0333333333333333</v>
      </c>
      <c r="O176" s="4">
        <f t="shared" si="23"/>
        <v>1</v>
      </c>
      <c r="P176" s="4">
        <f t="shared" si="24"/>
        <v>0.0333333333333333</v>
      </c>
    </row>
    <row r="177" spans="1:16">
      <c r="A177" s="17">
        <v>20011</v>
      </c>
      <c r="B177" s="17" t="s">
        <v>46</v>
      </c>
      <c r="C177" s="17">
        <v>0</v>
      </c>
      <c r="D177" s="17">
        <f t="shared" si="28"/>
        <v>2001116</v>
      </c>
      <c r="E177" s="17">
        <v>100</v>
      </c>
      <c r="F177" s="18" t="str">
        <f>CONCATENATE(B177,"-",IF(MOD(ROUNDDOWN(L177/1000,0),10)=5,"限量",""),_xlfn.XLOOKUP(MOD(L177,100),'[2]quality|品质'!$A:$A,'[2]quality|品质'!$B:$B,,0))</f>
        <v>限量款盲盒-小保底-A阶</v>
      </c>
      <c r="G177" s="17">
        <v>0</v>
      </c>
      <c r="H177" s="17">
        <v>100</v>
      </c>
      <c r="I177" s="17" t="e" cm="1">
        <f t="array" ref="I177">_xlfn.IFS(K177=2,CONCATENATE("比特币-",M177),K177=3,CONCATENATE("钞票-",M177),K177=4,CONCATENATE("玩家经验-",M177),K177=5,CONCATENATE(_xlfn.XLOOKUP(L177,'[1]item|道具'!$A:$A,'[1]item|道具'!$B:$B),"-",M177),K177=11,CONCATENATE(INDEX('[4]equip_data|装备数据'!$B:$B,MATCH(1,('[4]equip_data|装备数据'!$A:$A=ROUNDDOWN(L177/100,0))*('[4]equip_data|装备数据'!$D:$D=MOD(L177,100)),0)),"-",M177,"件"))</f>
        <v>#N/A</v>
      </c>
      <c r="J177" s="17" t="str">
        <f t="shared" si="27"/>
        <v>11;40104;1</v>
      </c>
      <c r="K177" s="17">
        <v>11</v>
      </c>
      <c r="L177" s="17">
        <v>40104</v>
      </c>
      <c r="M177" s="17">
        <v>1</v>
      </c>
      <c r="N177" s="4">
        <f t="shared" si="22"/>
        <v>0.0333333333333333</v>
      </c>
      <c r="O177" s="4">
        <f t="shared" si="23"/>
        <v>1</v>
      </c>
      <c r="P177" s="4">
        <f t="shared" si="24"/>
        <v>0.0333333333333333</v>
      </c>
    </row>
    <row r="178" spans="1:16">
      <c r="A178" s="17">
        <v>20011</v>
      </c>
      <c r="B178" s="17" t="s">
        <v>46</v>
      </c>
      <c r="C178" s="17">
        <v>0</v>
      </c>
      <c r="D178" s="17">
        <f t="shared" si="28"/>
        <v>2001117</v>
      </c>
      <c r="E178" s="17">
        <v>100</v>
      </c>
      <c r="F178" s="18" t="str">
        <f>CONCATENATE(B178,"-",IF(MOD(ROUNDDOWN(L178/1000,0),10)=5,"限量",""),_xlfn.XLOOKUP(MOD(L178,100),'[2]quality|品质'!$A:$A,'[2]quality|品质'!$B:$B,,0))</f>
        <v>限量款盲盒-小保底-A阶</v>
      </c>
      <c r="G178" s="17">
        <v>0</v>
      </c>
      <c r="H178" s="17">
        <v>100</v>
      </c>
      <c r="I178" s="17" t="e" cm="1">
        <f t="array" ref="I178">_xlfn.IFS(K178=2,CONCATENATE("比特币-",M178),K178=3,CONCATENATE("钞票-",M178),K178=4,CONCATENATE("玩家经验-",M178),K178=5,CONCATENATE(_xlfn.XLOOKUP(L178,'[1]item|道具'!$A:$A,'[1]item|道具'!$B:$B),"-",M178),K178=11,CONCATENATE(INDEX('[4]equip_data|装备数据'!$B:$B,MATCH(1,('[4]equip_data|装备数据'!$A:$A=ROUNDDOWN(L178/100,0))*('[4]equip_data|装备数据'!$D:$D=MOD(L178,100)),0)),"-",M178,"件"))</f>
        <v>#N/A</v>
      </c>
      <c r="J178" s="17" t="str">
        <f t="shared" si="27"/>
        <v>11;40204;1</v>
      </c>
      <c r="K178" s="17">
        <v>11</v>
      </c>
      <c r="L178" s="17">
        <v>40204</v>
      </c>
      <c r="M178" s="17">
        <v>1</v>
      </c>
      <c r="N178" s="4">
        <f t="shared" si="22"/>
        <v>0.0333333333333333</v>
      </c>
      <c r="O178" s="4">
        <f t="shared" si="23"/>
        <v>1</v>
      </c>
      <c r="P178" s="4">
        <f t="shared" si="24"/>
        <v>0.0333333333333333</v>
      </c>
    </row>
    <row r="179" spans="1:16">
      <c r="A179" s="17">
        <v>20011</v>
      </c>
      <c r="B179" s="17" t="s">
        <v>46</v>
      </c>
      <c r="C179" s="17">
        <v>0</v>
      </c>
      <c r="D179" s="17">
        <f t="shared" si="28"/>
        <v>2001118</v>
      </c>
      <c r="E179" s="17">
        <v>100</v>
      </c>
      <c r="F179" s="18" t="str">
        <f>CONCATENATE(B179,"-",IF(MOD(ROUNDDOWN(L179/1000,0),10)=5,"限量",""),_xlfn.XLOOKUP(MOD(L179,100),'[2]quality|品质'!$A:$A,'[2]quality|品质'!$B:$B,,0))</f>
        <v>限量款盲盒-小保底-A阶</v>
      </c>
      <c r="G179" s="17">
        <v>0</v>
      </c>
      <c r="H179" s="17">
        <v>100</v>
      </c>
      <c r="I179" s="17" t="e" cm="1">
        <f t="array" ref="I179">_xlfn.IFS(K179=2,CONCATENATE("比特币-",M179),K179=3,CONCATENATE("钞票-",M179),K179=4,CONCATENATE("玩家经验-",M179),K179=5,CONCATENATE(_xlfn.XLOOKUP(L179,'[1]item|道具'!$A:$A,'[1]item|道具'!$B:$B),"-",M179),K179=11,CONCATENATE(INDEX('[4]equip_data|装备数据'!$B:$B,MATCH(1,('[4]equip_data|装备数据'!$A:$A=ROUNDDOWN(L179/100,0))*('[4]equip_data|装备数据'!$D:$D=MOD(L179,100)),0)),"-",M179,"件"))</f>
        <v>#N/A</v>
      </c>
      <c r="J179" s="17" t="str">
        <f t="shared" si="27"/>
        <v>11;40304;1</v>
      </c>
      <c r="K179" s="17">
        <v>11</v>
      </c>
      <c r="L179" s="17">
        <v>40304</v>
      </c>
      <c r="M179" s="17">
        <v>1</v>
      </c>
      <c r="N179" s="4">
        <f t="shared" si="22"/>
        <v>0.0333333333333333</v>
      </c>
      <c r="O179" s="4">
        <f t="shared" si="23"/>
        <v>1</v>
      </c>
      <c r="P179" s="4">
        <f t="shared" si="24"/>
        <v>0.0333333333333333</v>
      </c>
    </row>
    <row r="180" spans="1:16">
      <c r="A180" s="17">
        <v>20011</v>
      </c>
      <c r="B180" s="17" t="s">
        <v>46</v>
      </c>
      <c r="C180" s="17">
        <v>0</v>
      </c>
      <c r="D180" s="17">
        <f t="shared" si="28"/>
        <v>2001119</v>
      </c>
      <c r="E180" s="17">
        <v>100</v>
      </c>
      <c r="F180" s="18" t="str">
        <f>CONCATENATE(B180,"-",IF(MOD(ROUNDDOWN(L180/1000,0),10)=5,"限量",""),_xlfn.XLOOKUP(MOD(L180,100),'[2]quality|品质'!$A:$A,'[2]quality|品质'!$B:$B,,0))</f>
        <v>限量款盲盒-小保底-A阶</v>
      </c>
      <c r="G180" s="17">
        <v>0</v>
      </c>
      <c r="H180" s="17">
        <v>100</v>
      </c>
      <c r="I180" s="17" t="e" cm="1">
        <f t="array" ref="I180">_xlfn.IFS(K180=2,CONCATENATE("比特币-",M180),K180=3,CONCATENATE("钞票-",M180),K180=4,CONCATENATE("玩家经验-",M180),K180=5,CONCATENATE(_xlfn.XLOOKUP(L180,'[1]item|道具'!$A:$A,'[1]item|道具'!$B:$B),"-",M180),K180=11,CONCATENATE(INDEX('[4]equip_data|装备数据'!$B:$B,MATCH(1,('[4]equip_data|装备数据'!$A:$A=ROUNDDOWN(L180/100,0))*('[4]equip_data|装备数据'!$D:$D=MOD(L180,100)),0)),"-",M180,"件"))</f>
        <v>#N/A</v>
      </c>
      <c r="J180" s="17" t="str">
        <f t="shared" si="27"/>
        <v>11;40404;1</v>
      </c>
      <c r="K180" s="17">
        <v>11</v>
      </c>
      <c r="L180" s="17">
        <v>40404</v>
      </c>
      <c r="M180" s="17">
        <v>1</v>
      </c>
      <c r="N180" s="4">
        <f t="shared" si="22"/>
        <v>0.0333333333333333</v>
      </c>
      <c r="O180" s="4">
        <f t="shared" si="23"/>
        <v>1</v>
      </c>
      <c r="P180" s="4">
        <f t="shared" si="24"/>
        <v>0.0333333333333333</v>
      </c>
    </row>
    <row r="181" spans="1:16">
      <c r="A181" s="17">
        <v>20011</v>
      </c>
      <c r="B181" s="17" t="s">
        <v>46</v>
      </c>
      <c r="C181" s="17">
        <v>0</v>
      </c>
      <c r="D181" s="17">
        <f t="shared" si="28"/>
        <v>2001120</v>
      </c>
      <c r="E181" s="17">
        <v>100</v>
      </c>
      <c r="F181" s="18" t="str">
        <f>CONCATENATE(B181,"-",IF(MOD(ROUNDDOWN(L181/1000,0),10)=5,"限量",""),_xlfn.XLOOKUP(MOD(L181,100),'[2]quality|品质'!$A:$A,'[2]quality|品质'!$B:$B,,0))</f>
        <v>限量款盲盒-小保底-A阶</v>
      </c>
      <c r="G181" s="17">
        <v>0</v>
      </c>
      <c r="H181" s="17">
        <v>100</v>
      </c>
      <c r="I181" s="17" t="e" cm="1">
        <f t="array" ref="I181">_xlfn.IFS(K181=2,CONCATENATE("比特币-",M181),K181=3,CONCATENATE("钞票-",M181),K181=4,CONCATENATE("玩家经验-",M181),K181=5,CONCATENATE(_xlfn.XLOOKUP(L181,'[1]item|道具'!$A:$A,'[1]item|道具'!$B:$B),"-",M181),K181=11,CONCATENATE(INDEX('[4]equip_data|装备数据'!$B:$B,MATCH(1,('[4]equip_data|装备数据'!$A:$A=ROUNDDOWN(L181/100,0))*('[4]equip_data|装备数据'!$D:$D=MOD(L181,100)),0)),"-",M181,"件"))</f>
        <v>#N/A</v>
      </c>
      <c r="J181" s="17" t="str">
        <f t="shared" si="27"/>
        <v>11;40504;1</v>
      </c>
      <c r="K181" s="17">
        <v>11</v>
      </c>
      <c r="L181" s="17">
        <v>40504</v>
      </c>
      <c r="M181" s="17">
        <v>1</v>
      </c>
      <c r="N181" s="4">
        <f t="shared" si="22"/>
        <v>0.0333333333333333</v>
      </c>
      <c r="O181" s="4">
        <f t="shared" si="23"/>
        <v>1</v>
      </c>
      <c r="P181" s="4">
        <f t="shared" si="24"/>
        <v>0.0333333333333333</v>
      </c>
    </row>
    <row r="182" spans="1:16">
      <c r="A182" s="17">
        <v>20011</v>
      </c>
      <c r="B182" s="17" t="s">
        <v>46</v>
      </c>
      <c r="C182" s="17">
        <v>0</v>
      </c>
      <c r="D182" s="17">
        <f t="shared" si="28"/>
        <v>2001121</v>
      </c>
      <c r="E182" s="17">
        <v>100</v>
      </c>
      <c r="F182" s="18" t="str">
        <f>CONCATENATE(B182,"-",IF(MOD(ROUNDDOWN(L182/1000,0),10)=5,"限量",""),_xlfn.XLOOKUP(MOD(L182,100),'[2]quality|品质'!$A:$A,'[2]quality|品质'!$B:$B,,0))</f>
        <v>限量款盲盒-小保底-A阶</v>
      </c>
      <c r="G182" s="17">
        <v>0</v>
      </c>
      <c r="H182" s="17">
        <v>100</v>
      </c>
      <c r="I182" s="17" t="e" cm="1">
        <f t="array" ref="I182">_xlfn.IFS(K182=2,CONCATENATE("比特币-",M182),K182=3,CONCATENATE("钞票-",M182),K182=4,CONCATENATE("玩家经验-",M182),K182=5,CONCATENATE(_xlfn.XLOOKUP(L182,'[1]item|道具'!$A:$A,'[1]item|道具'!$B:$B),"-",M182),K182=11,CONCATENATE(INDEX('[4]equip_data|装备数据'!$B:$B,MATCH(1,('[4]equip_data|装备数据'!$A:$A=ROUNDDOWN(L182/100,0))*('[4]equip_data|装备数据'!$D:$D=MOD(L182,100)),0)),"-",M182,"件"))</f>
        <v>#N/A</v>
      </c>
      <c r="J182" s="17" t="str">
        <f t="shared" si="27"/>
        <v>11;50104;1</v>
      </c>
      <c r="K182" s="17">
        <v>11</v>
      </c>
      <c r="L182" s="17">
        <v>50104</v>
      </c>
      <c r="M182" s="17">
        <v>1</v>
      </c>
      <c r="N182" s="4">
        <f t="shared" si="22"/>
        <v>0.0333333333333333</v>
      </c>
      <c r="O182" s="4">
        <f t="shared" si="23"/>
        <v>1</v>
      </c>
      <c r="P182" s="4">
        <f t="shared" si="24"/>
        <v>0.0333333333333333</v>
      </c>
    </row>
    <row r="183" spans="1:16">
      <c r="A183" s="17">
        <v>20011</v>
      </c>
      <c r="B183" s="17" t="s">
        <v>46</v>
      </c>
      <c r="C183" s="17">
        <v>0</v>
      </c>
      <c r="D183" s="17">
        <f t="shared" si="28"/>
        <v>2001122</v>
      </c>
      <c r="E183" s="17">
        <v>100</v>
      </c>
      <c r="F183" s="18" t="str">
        <f>CONCATENATE(B183,"-",IF(MOD(ROUNDDOWN(L183/1000,0),10)=5,"限量",""),_xlfn.XLOOKUP(MOD(L183,100),'[2]quality|品质'!$A:$A,'[2]quality|品质'!$B:$B,,0))</f>
        <v>限量款盲盒-小保底-A阶</v>
      </c>
      <c r="G183" s="17">
        <v>0</v>
      </c>
      <c r="H183" s="17">
        <v>100</v>
      </c>
      <c r="I183" s="17" t="e" cm="1">
        <f t="array" ref="I183">_xlfn.IFS(K183=2,CONCATENATE("比特币-",M183),K183=3,CONCATENATE("钞票-",M183),K183=4,CONCATENATE("玩家经验-",M183),K183=5,CONCATENATE(_xlfn.XLOOKUP(L183,'[1]item|道具'!$A:$A,'[1]item|道具'!$B:$B),"-",M183),K183=11,CONCATENATE(INDEX('[4]equip_data|装备数据'!$B:$B,MATCH(1,('[4]equip_data|装备数据'!$A:$A=ROUNDDOWN(L183/100,0))*('[4]equip_data|装备数据'!$D:$D=MOD(L183,100)),0)),"-",M183,"件"))</f>
        <v>#N/A</v>
      </c>
      <c r="J183" s="17" t="str">
        <f t="shared" si="27"/>
        <v>11;50204;1</v>
      </c>
      <c r="K183" s="17">
        <v>11</v>
      </c>
      <c r="L183" s="17">
        <v>50204</v>
      </c>
      <c r="M183" s="17">
        <v>1</v>
      </c>
      <c r="N183" s="4">
        <f t="shared" si="22"/>
        <v>0.0333333333333333</v>
      </c>
      <c r="O183" s="4">
        <f t="shared" si="23"/>
        <v>1</v>
      </c>
      <c r="P183" s="4">
        <f t="shared" si="24"/>
        <v>0.0333333333333333</v>
      </c>
    </row>
    <row r="184" spans="1:16">
      <c r="A184" s="17">
        <v>20011</v>
      </c>
      <c r="B184" s="17" t="s">
        <v>46</v>
      </c>
      <c r="C184" s="17">
        <v>0</v>
      </c>
      <c r="D184" s="17">
        <f t="shared" si="28"/>
        <v>2001123</v>
      </c>
      <c r="E184" s="17">
        <v>100</v>
      </c>
      <c r="F184" s="18" t="str">
        <f>CONCATENATE(B184,"-",IF(MOD(ROUNDDOWN(L184/1000,0),10)=5,"限量",""),_xlfn.XLOOKUP(MOD(L184,100),'[2]quality|品质'!$A:$A,'[2]quality|品质'!$B:$B,,0))</f>
        <v>限量款盲盒-小保底-A阶</v>
      </c>
      <c r="G184" s="17">
        <v>0</v>
      </c>
      <c r="H184" s="17">
        <v>100</v>
      </c>
      <c r="I184" s="17" t="e" cm="1">
        <f t="array" ref="I184">_xlfn.IFS(K184=2,CONCATENATE("比特币-",M184),K184=3,CONCATENATE("钞票-",M184),K184=4,CONCATENATE("玩家经验-",M184),K184=5,CONCATENATE(_xlfn.XLOOKUP(L184,'[1]item|道具'!$A:$A,'[1]item|道具'!$B:$B),"-",M184),K184=11,CONCATENATE(INDEX('[4]equip_data|装备数据'!$B:$B,MATCH(1,('[4]equip_data|装备数据'!$A:$A=ROUNDDOWN(L184/100,0))*('[4]equip_data|装备数据'!$D:$D=MOD(L184,100)),0)),"-",M184,"件"))</f>
        <v>#N/A</v>
      </c>
      <c r="J184" s="17" t="str">
        <f t="shared" si="27"/>
        <v>11;50304;1</v>
      </c>
      <c r="K184" s="17">
        <v>11</v>
      </c>
      <c r="L184" s="17">
        <v>50304</v>
      </c>
      <c r="M184" s="17">
        <v>1</v>
      </c>
      <c r="N184" s="4">
        <f t="shared" si="22"/>
        <v>0.0333333333333333</v>
      </c>
      <c r="O184" s="4">
        <f t="shared" si="23"/>
        <v>1</v>
      </c>
      <c r="P184" s="4">
        <f t="shared" si="24"/>
        <v>0.0333333333333333</v>
      </c>
    </row>
    <row r="185" spans="1:16">
      <c r="A185" s="17">
        <v>20011</v>
      </c>
      <c r="B185" s="17" t="s">
        <v>46</v>
      </c>
      <c r="C185" s="17">
        <v>0</v>
      </c>
      <c r="D185" s="17">
        <f t="shared" si="28"/>
        <v>2001124</v>
      </c>
      <c r="E185" s="17">
        <v>100</v>
      </c>
      <c r="F185" s="18" t="str">
        <f>CONCATENATE(B185,"-",IF(MOD(ROUNDDOWN(L185/1000,0),10)=5,"限量",""),_xlfn.XLOOKUP(MOD(L185,100),'[2]quality|品质'!$A:$A,'[2]quality|品质'!$B:$B,,0))</f>
        <v>限量款盲盒-小保底-A阶</v>
      </c>
      <c r="G185" s="17">
        <v>0</v>
      </c>
      <c r="H185" s="17">
        <v>100</v>
      </c>
      <c r="I185" s="17" t="e" cm="1">
        <f t="array" ref="I185">_xlfn.IFS(K185=2,CONCATENATE("比特币-",M185),K185=3,CONCATENATE("钞票-",M185),K185=4,CONCATENATE("玩家经验-",M185),K185=5,CONCATENATE(_xlfn.XLOOKUP(L185,'[1]item|道具'!$A:$A,'[1]item|道具'!$B:$B),"-",M185),K185=11,CONCATENATE(INDEX('[4]equip_data|装备数据'!$B:$B,MATCH(1,('[4]equip_data|装备数据'!$A:$A=ROUNDDOWN(L185/100,0))*('[4]equip_data|装备数据'!$D:$D=MOD(L185,100)),0)),"-",M185,"件"))</f>
        <v>#N/A</v>
      </c>
      <c r="J185" s="17" t="str">
        <f t="shared" si="27"/>
        <v>11;50404;1</v>
      </c>
      <c r="K185" s="17">
        <v>11</v>
      </c>
      <c r="L185" s="17">
        <v>50404</v>
      </c>
      <c r="M185" s="17">
        <v>1</v>
      </c>
      <c r="N185" s="4">
        <f t="shared" si="22"/>
        <v>0.0333333333333333</v>
      </c>
      <c r="O185" s="4">
        <f t="shared" si="23"/>
        <v>1</v>
      </c>
      <c r="P185" s="4">
        <f t="shared" si="24"/>
        <v>0.0333333333333333</v>
      </c>
    </row>
    <row r="186" spans="1:16">
      <c r="A186" s="17">
        <v>20011</v>
      </c>
      <c r="B186" s="17" t="s">
        <v>46</v>
      </c>
      <c r="C186" s="17">
        <v>0</v>
      </c>
      <c r="D186" s="17">
        <f t="shared" si="28"/>
        <v>2001125</v>
      </c>
      <c r="E186" s="17">
        <v>100</v>
      </c>
      <c r="F186" s="18" t="str">
        <f>CONCATENATE(B186,"-",IF(MOD(ROUNDDOWN(L186/1000,0),10)=5,"限量",""),_xlfn.XLOOKUP(MOD(L186,100),'[2]quality|品质'!$A:$A,'[2]quality|品质'!$B:$B,,0))</f>
        <v>限量款盲盒-小保底-A阶</v>
      </c>
      <c r="G186" s="17">
        <v>0</v>
      </c>
      <c r="H186" s="17">
        <v>100</v>
      </c>
      <c r="I186" s="17" t="e" cm="1">
        <f t="array" ref="I186">_xlfn.IFS(K186=2,CONCATENATE("比特币-",M186),K186=3,CONCATENATE("钞票-",M186),K186=4,CONCATENATE("玩家经验-",M186),K186=5,CONCATENATE(_xlfn.XLOOKUP(L186,'[1]item|道具'!$A:$A,'[1]item|道具'!$B:$B),"-",M186),K186=11,CONCATENATE(INDEX('[4]equip_data|装备数据'!$B:$B,MATCH(1,('[4]equip_data|装备数据'!$A:$A=ROUNDDOWN(L186/100,0))*('[4]equip_data|装备数据'!$D:$D=MOD(L186,100)),0)),"-",M186,"件"))</f>
        <v>#N/A</v>
      </c>
      <c r="J186" s="17" t="str">
        <f t="shared" si="27"/>
        <v>11;50504;1</v>
      </c>
      <c r="K186" s="17">
        <v>11</v>
      </c>
      <c r="L186" s="17">
        <v>50504</v>
      </c>
      <c r="M186" s="17">
        <v>1</v>
      </c>
      <c r="N186" s="4">
        <f t="shared" si="22"/>
        <v>0.0333333333333333</v>
      </c>
      <c r="O186" s="4">
        <f t="shared" si="23"/>
        <v>1</v>
      </c>
      <c r="P186" s="4">
        <f t="shared" si="24"/>
        <v>0.0333333333333333</v>
      </c>
    </row>
    <row r="187" spans="1:16">
      <c r="A187" s="17">
        <v>20011</v>
      </c>
      <c r="B187" s="17" t="s">
        <v>46</v>
      </c>
      <c r="C187" s="17">
        <v>0</v>
      </c>
      <c r="D187" s="17">
        <f t="shared" si="28"/>
        <v>2001126</v>
      </c>
      <c r="E187" s="17">
        <v>100</v>
      </c>
      <c r="F187" s="18" t="str">
        <f>CONCATENATE(B187,"-",IF(MOD(ROUNDDOWN(L187/1000,0),10)=5,"限量",""),_xlfn.XLOOKUP(MOD(L187,100),'[2]quality|品质'!$A:$A,'[2]quality|品质'!$B:$B,,0))</f>
        <v>限量款盲盒-小保底-A阶</v>
      </c>
      <c r="G187" s="17">
        <v>0</v>
      </c>
      <c r="H187" s="17">
        <v>100</v>
      </c>
      <c r="I187" s="17" t="e" cm="1">
        <f t="array" ref="I187">_xlfn.IFS(K187=2,CONCATENATE("比特币-",M187),K187=3,CONCATENATE("钞票-",M187),K187=4,CONCATENATE("玩家经验-",M187),K187=5,CONCATENATE(_xlfn.XLOOKUP(L187,'[1]item|道具'!$A:$A,'[1]item|道具'!$B:$B),"-",M187),K187=11,CONCATENATE(INDEX('[4]equip_data|装备数据'!$B:$B,MATCH(1,('[4]equip_data|装备数据'!$A:$A=ROUNDDOWN(L187/100,0))*('[4]equip_data|装备数据'!$D:$D=MOD(L187,100)),0)),"-",M187,"件"))</f>
        <v>#N/A</v>
      </c>
      <c r="J187" s="17" t="str">
        <f t="shared" si="27"/>
        <v>11;60104;1</v>
      </c>
      <c r="K187" s="17">
        <v>11</v>
      </c>
      <c r="L187" s="17">
        <v>60104</v>
      </c>
      <c r="M187" s="17">
        <v>1</v>
      </c>
      <c r="N187" s="4">
        <f t="shared" si="22"/>
        <v>0.0333333333333333</v>
      </c>
      <c r="O187" s="4">
        <f t="shared" si="23"/>
        <v>1</v>
      </c>
      <c r="P187" s="4">
        <f t="shared" si="24"/>
        <v>0.0333333333333333</v>
      </c>
    </row>
    <row r="188" spans="1:16">
      <c r="A188" s="17">
        <v>20011</v>
      </c>
      <c r="B188" s="17" t="s">
        <v>46</v>
      </c>
      <c r="C188" s="17">
        <v>0</v>
      </c>
      <c r="D188" s="17">
        <f t="shared" si="28"/>
        <v>2001127</v>
      </c>
      <c r="E188" s="17">
        <v>100</v>
      </c>
      <c r="F188" s="18" t="str">
        <f>CONCATENATE(B188,"-",IF(MOD(ROUNDDOWN(L188/1000,0),10)=5,"限量",""),_xlfn.XLOOKUP(MOD(L188,100),'[2]quality|品质'!$A:$A,'[2]quality|品质'!$B:$B,,0))</f>
        <v>限量款盲盒-小保底-A阶</v>
      </c>
      <c r="G188" s="17">
        <v>0</v>
      </c>
      <c r="H188" s="17">
        <v>100</v>
      </c>
      <c r="I188" s="17" t="e" cm="1">
        <f t="array" ref="I188">_xlfn.IFS(K188=2,CONCATENATE("比特币-",M188),K188=3,CONCATENATE("钞票-",M188),K188=4,CONCATENATE("玩家经验-",M188),K188=5,CONCATENATE(_xlfn.XLOOKUP(L188,'[1]item|道具'!$A:$A,'[1]item|道具'!$B:$B),"-",M188),K188=11,CONCATENATE(INDEX('[4]equip_data|装备数据'!$B:$B,MATCH(1,('[4]equip_data|装备数据'!$A:$A=ROUNDDOWN(L188/100,0))*('[4]equip_data|装备数据'!$D:$D=MOD(L188,100)),0)),"-",M188,"件"))</f>
        <v>#N/A</v>
      </c>
      <c r="J188" s="17" t="str">
        <f t="shared" si="27"/>
        <v>11;60204;1</v>
      </c>
      <c r="K188" s="17">
        <v>11</v>
      </c>
      <c r="L188" s="17">
        <v>60204</v>
      </c>
      <c r="M188" s="17">
        <v>1</v>
      </c>
      <c r="N188" s="4">
        <f t="shared" si="22"/>
        <v>0.0333333333333333</v>
      </c>
      <c r="O188" s="4">
        <f t="shared" si="23"/>
        <v>1</v>
      </c>
      <c r="P188" s="4">
        <f t="shared" si="24"/>
        <v>0.0333333333333333</v>
      </c>
    </row>
    <row r="189" spans="1:16">
      <c r="A189" s="17">
        <v>20011</v>
      </c>
      <c r="B189" s="17" t="s">
        <v>46</v>
      </c>
      <c r="C189" s="17">
        <v>0</v>
      </c>
      <c r="D189" s="17">
        <f t="shared" si="28"/>
        <v>2001128</v>
      </c>
      <c r="E189" s="17">
        <v>100</v>
      </c>
      <c r="F189" s="18" t="str">
        <f>CONCATENATE(B189,"-",IF(MOD(ROUNDDOWN(L189/1000,0),10)=5,"限量",""),_xlfn.XLOOKUP(MOD(L189,100),'[2]quality|品质'!$A:$A,'[2]quality|品质'!$B:$B,,0))</f>
        <v>限量款盲盒-小保底-A阶</v>
      </c>
      <c r="G189" s="17">
        <v>0</v>
      </c>
      <c r="H189" s="17">
        <v>100</v>
      </c>
      <c r="I189" s="17" t="e" cm="1">
        <f t="array" ref="I189">_xlfn.IFS(K189=2,CONCATENATE("比特币-",M189),K189=3,CONCATENATE("钞票-",M189),K189=4,CONCATENATE("玩家经验-",M189),K189=5,CONCATENATE(_xlfn.XLOOKUP(L189,'[1]item|道具'!$A:$A,'[1]item|道具'!$B:$B),"-",M189),K189=11,CONCATENATE(INDEX('[4]equip_data|装备数据'!$B:$B,MATCH(1,('[4]equip_data|装备数据'!$A:$A=ROUNDDOWN(L189/100,0))*('[4]equip_data|装备数据'!$D:$D=MOD(L189,100)),0)),"-",M189,"件"))</f>
        <v>#N/A</v>
      </c>
      <c r="J189" s="17" t="str">
        <f t="shared" si="27"/>
        <v>11;60304;1</v>
      </c>
      <c r="K189" s="17">
        <v>11</v>
      </c>
      <c r="L189" s="17">
        <v>60304</v>
      </c>
      <c r="M189" s="17">
        <v>1</v>
      </c>
      <c r="N189" s="4">
        <f t="shared" si="22"/>
        <v>0.0333333333333333</v>
      </c>
      <c r="O189" s="4">
        <f t="shared" si="23"/>
        <v>1</v>
      </c>
      <c r="P189" s="4">
        <f t="shared" si="24"/>
        <v>0.0333333333333333</v>
      </c>
    </row>
    <row r="190" spans="1:16">
      <c r="A190" s="17">
        <v>20011</v>
      </c>
      <c r="B190" s="17" t="s">
        <v>46</v>
      </c>
      <c r="C190" s="17">
        <v>0</v>
      </c>
      <c r="D190" s="17">
        <f t="shared" si="28"/>
        <v>2001129</v>
      </c>
      <c r="E190" s="17">
        <v>100</v>
      </c>
      <c r="F190" s="18" t="str">
        <f>CONCATENATE(B190,"-",IF(MOD(ROUNDDOWN(L190/1000,0),10)=5,"限量",""),_xlfn.XLOOKUP(MOD(L190,100),'[2]quality|品质'!$A:$A,'[2]quality|品质'!$B:$B,,0))</f>
        <v>限量款盲盒-小保底-A阶</v>
      </c>
      <c r="G190" s="17">
        <v>0</v>
      </c>
      <c r="H190" s="17">
        <v>100</v>
      </c>
      <c r="I190" s="17" t="e" cm="1">
        <f t="array" ref="I190">_xlfn.IFS(K190=2,CONCATENATE("比特币-",M190),K190=3,CONCATENATE("钞票-",M190),K190=4,CONCATENATE("玩家经验-",M190),K190=5,CONCATENATE(_xlfn.XLOOKUP(L190,'[1]item|道具'!$A:$A,'[1]item|道具'!$B:$B),"-",M190),K190=11,CONCATENATE(INDEX('[4]equip_data|装备数据'!$B:$B,MATCH(1,('[4]equip_data|装备数据'!$A:$A=ROUNDDOWN(L190/100,0))*('[4]equip_data|装备数据'!$D:$D=MOD(L190,100)),0)),"-",M190,"件"))</f>
        <v>#N/A</v>
      </c>
      <c r="J190" s="17" t="str">
        <f t="shared" si="27"/>
        <v>11;60404;1</v>
      </c>
      <c r="K190" s="17">
        <v>11</v>
      </c>
      <c r="L190" s="17">
        <v>60404</v>
      </c>
      <c r="M190" s="17">
        <v>1</v>
      </c>
      <c r="N190" s="4">
        <f t="shared" si="22"/>
        <v>0.0333333333333333</v>
      </c>
      <c r="O190" s="4">
        <f t="shared" si="23"/>
        <v>1</v>
      </c>
      <c r="P190" s="4">
        <f t="shared" si="24"/>
        <v>0.0333333333333333</v>
      </c>
    </row>
    <row r="191" spans="1:16">
      <c r="A191" s="17">
        <v>20011</v>
      </c>
      <c r="B191" s="17" t="s">
        <v>46</v>
      </c>
      <c r="C191" s="17">
        <v>0</v>
      </c>
      <c r="D191" s="17">
        <f t="shared" si="28"/>
        <v>2001130</v>
      </c>
      <c r="E191" s="17">
        <v>100</v>
      </c>
      <c r="F191" s="18" t="str">
        <f>CONCATENATE(B191,"-",IF(MOD(ROUNDDOWN(L191/1000,0),10)=5,"限量",""),_xlfn.XLOOKUP(MOD(L191,100),'[2]quality|品质'!$A:$A,'[2]quality|品质'!$B:$B,,0))</f>
        <v>限量款盲盒-小保底-A阶</v>
      </c>
      <c r="G191" s="17">
        <v>0</v>
      </c>
      <c r="H191" s="17">
        <v>100</v>
      </c>
      <c r="I191" s="17" t="e" cm="1">
        <f t="array" ref="I191">_xlfn.IFS(K191=2,CONCATENATE("比特币-",M191),K191=3,CONCATENATE("钞票-",M191),K191=4,CONCATENATE("玩家经验-",M191),K191=5,CONCATENATE(_xlfn.XLOOKUP(L191,'[1]item|道具'!$A:$A,'[1]item|道具'!$B:$B),"-",M191),K191=11,CONCATENATE(INDEX('[4]equip_data|装备数据'!$B:$B,MATCH(1,('[4]equip_data|装备数据'!$A:$A=ROUNDDOWN(L191/100,0))*('[4]equip_data|装备数据'!$D:$D=MOD(L191,100)),0)),"-",M191,"件"))</f>
        <v>#N/A</v>
      </c>
      <c r="J191" s="17" t="str">
        <f t="shared" si="27"/>
        <v>11;60504;1</v>
      </c>
      <c r="K191" s="17">
        <v>11</v>
      </c>
      <c r="L191" s="17">
        <v>60504</v>
      </c>
      <c r="M191" s="17">
        <v>1</v>
      </c>
      <c r="N191" s="4">
        <f t="shared" si="22"/>
        <v>0.0333333333333333</v>
      </c>
      <c r="O191" s="4">
        <f t="shared" si="23"/>
        <v>1</v>
      </c>
      <c r="P191" s="4">
        <f t="shared" si="24"/>
        <v>0.0333333333333333</v>
      </c>
    </row>
    <row r="192" spans="1:16">
      <c r="A192" s="19">
        <v>20012</v>
      </c>
      <c r="B192" s="19" t="s">
        <v>47</v>
      </c>
      <c r="C192" s="19">
        <v>0</v>
      </c>
      <c r="D192" s="19">
        <f>A192*100+1</f>
        <v>2001201</v>
      </c>
      <c r="E192" s="19">
        <v>100</v>
      </c>
      <c r="F192" s="20" t="str">
        <f>CONCATENATE(B192,"-",IF(MOD(ROUNDDOWN(L192/1000,0),10)=5,"限量",""),_xlfn.XLOOKUP(MOD(L192,100),'[2]quality|品质'!$A:$A,'[2]quality|品质'!$B:$B,,0))</f>
        <v>限量款盲盒-大保底-限量A阶</v>
      </c>
      <c r="G192" s="19">
        <v>0</v>
      </c>
      <c r="H192" s="19">
        <v>100</v>
      </c>
      <c r="I192" s="19" t="e" cm="1">
        <f t="array" ref="I192">_xlfn.IFS(K192=2,CONCATENATE("比特币-",M192),K192=3,CONCATENATE("钞票-",M192),K192=4,CONCATENATE("玩家经验-",M192),K192=5,CONCATENATE(_xlfn.XLOOKUP(L192,'[1]item|道具'!$A:$A,'[1]item|道具'!$B:$B),"-",M192),K192=11,CONCATENATE(INDEX('[4]equip_data|装备数据'!$B:$B,MATCH(1,('[4]equip_data|装备数据'!$A:$A=ROUNDDOWN(L192/100,0))*('[4]equip_data|装备数据'!$D:$D=MOD(L192,100)),0)),"-",M192,"件"))</f>
        <v>#N/A</v>
      </c>
      <c r="J192" s="19" t="str">
        <f t="shared" si="27"/>
        <v>11;15104;1</v>
      </c>
      <c r="K192" s="19">
        <v>11</v>
      </c>
      <c r="L192" s="19">
        <v>15104</v>
      </c>
      <c r="M192" s="19">
        <v>1</v>
      </c>
      <c r="N192" s="4">
        <f t="shared" si="22"/>
        <v>0.166666666666667</v>
      </c>
      <c r="O192" s="4">
        <f t="shared" si="23"/>
        <v>1</v>
      </c>
      <c r="P192" s="4">
        <f t="shared" si="24"/>
        <v>0.166666666666667</v>
      </c>
    </row>
    <row r="193" spans="1:16">
      <c r="A193" s="19">
        <v>20012</v>
      </c>
      <c r="B193" s="19" t="s">
        <v>47</v>
      </c>
      <c r="C193" s="19">
        <v>0</v>
      </c>
      <c r="D193" s="19">
        <f>D192+1</f>
        <v>2001202</v>
      </c>
      <c r="E193" s="19">
        <v>100</v>
      </c>
      <c r="F193" s="20" t="str">
        <f>CONCATENATE(B193,"-",IF(MOD(ROUNDDOWN(L193/1000,0),10)=5,"限量",""),_xlfn.XLOOKUP(MOD(L193,100),'[2]quality|品质'!$A:$A,'[2]quality|品质'!$B:$B,,0))</f>
        <v>限量款盲盒-大保底-限量A阶</v>
      </c>
      <c r="G193" s="19">
        <v>0</v>
      </c>
      <c r="H193" s="19">
        <v>100</v>
      </c>
      <c r="I193" s="19" t="e" cm="1">
        <f t="array" ref="I193">_xlfn.IFS(K193=2,CONCATENATE("比特币-",M193),K193=3,CONCATENATE("钞票-",M193),K193=4,CONCATENATE("玩家经验-",M193),K193=5,CONCATENATE(_xlfn.XLOOKUP(L193,'[1]item|道具'!$A:$A,'[1]item|道具'!$B:$B),"-",M193),K193=11,CONCATENATE(INDEX('[4]equip_data|装备数据'!$B:$B,MATCH(1,('[4]equip_data|装备数据'!$A:$A=ROUNDDOWN(L193/100,0))*('[4]equip_data|装备数据'!$D:$D=MOD(L193,100)),0)),"-",M193,"件"))</f>
        <v>#N/A</v>
      </c>
      <c r="J193" s="19" t="str">
        <f t="shared" si="27"/>
        <v>11;25104;1</v>
      </c>
      <c r="K193" s="19">
        <v>11</v>
      </c>
      <c r="L193" s="19">
        <v>25104</v>
      </c>
      <c r="M193" s="19">
        <v>1</v>
      </c>
      <c r="N193" s="4">
        <f t="shared" si="22"/>
        <v>0.166666666666667</v>
      </c>
      <c r="O193" s="4">
        <f t="shared" si="23"/>
        <v>1</v>
      </c>
      <c r="P193" s="4">
        <f t="shared" si="24"/>
        <v>0.166666666666667</v>
      </c>
    </row>
    <row r="194" spans="1:16">
      <c r="A194" s="19">
        <v>20012</v>
      </c>
      <c r="B194" s="19" t="s">
        <v>47</v>
      </c>
      <c r="C194" s="19">
        <v>0</v>
      </c>
      <c r="D194" s="19">
        <f>D193+1</f>
        <v>2001203</v>
      </c>
      <c r="E194" s="19">
        <v>100</v>
      </c>
      <c r="F194" s="20" t="str">
        <f>CONCATENATE(B194,"-",IF(MOD(ROUNDDOWN(L194/1000,0),10)=5,"限量",""),_xlfn.XLOOKUP(MOD(L194,100),'[2]quality|品质'!$A:$A,'[2]quality|品质'!$B:$B,,0))</f>
        <v>限量款盲盒-大保底-限量A阶</v>
      </c>
      <c r="G194" s="19">
        <v>0</v>
      </c>
      <c r="H194" s="19">
        <v>100</v>
      </c>
      <c r="I194" s="19" t="e" cm="1">
        <f t="array" ref="I194">_xlfn.IFS(K194=2,CONCATENATE("比特币-",M194),K194=3,CONCATENATE("钞票-",M194),K194=4,CONCATENATE("玩家经验-",M194),K194=5,CONCATENATE(_xlfn.XLOOKUP(L194,'[1]item|道具'!$A:$A,'[1]item|道具'!$B:$B),"-",M194),K194=11,CONCATENATE(INDEX('[4]equip_data|装备数据'!$B:$B,MATCH(1,('[4]equip_data|装备数据'!$A:$A=ROUNDDOWN(L194/100,0))*('[4]equip_data|装备数据'!$D:$D=MOD(L194,100)),0)),"-",M194,"件"))</f>
        <v>#N/A</v>
      </c>
      <c r="J194" s="19" t="str">
        <f t="shared" si="27"/>
        <v>11;35104;1</v>
      </c>
      <c r="K194" s="19">
        <v>11</v>
      </c>
      <c r="L194" s="19">
        <v>35104</v>
      </c>
      <c r="M194" s="19">
        <v>1</v>
      </c>
      <c r="N194" s="4">
        <f t="shared" ref="N194:N257" si="29">_xlfn.IFS(C194=0,E194/SUMIFS(E:E,A:A,A194,C:C,0),C194=1,E194/1000000,C194=2,1)</f>
        <v>0.166666666666667</v>
      </c>
      <c r="O194" s="4">
        <f t="shared" ref="O194:O257" si="30">IF(C194=2,1,H194/SUMIF(D:D,D194,H:H))</f>
        <v>1</v>
      </c>
      <c r="P194" s="4">
        <f t="shared" ref="P194:P257" si="31">N194*O194</f>
        <v>0.166666666666667</v>
      </c>
    </row>
    <row r="195" spans="1:16">
      <c r="A195" s="19">
        <v>20012</v>
      </c>
      <c r="B195" s="19" t="s">
        <v>47</v>
      </c>
      <c r="C195" s="19">
        <v>0</v>
      </c>
      <c r="D195" s="19">
        <f>D194+1</f>
        <v>2001204</v>
      </c>
      <c r="E195" s="19">
        <v>100</v>
      </c>
      <c r="F195" s="20" t="str">
        <f>CONCATENATE(B195,"-",IF(MOD(ROUNDDOWN(L195/1000,0),10)=5,"限量",""),_xlfn.XLOOKUP(MOD(L195,100),'[2]quality|品质'!$A:$A,'[2]quality|品质'!$B:$B,,0))</f>
        <v>限量款盲盒-大保底-限量A阶</v>
      </c>
      <c r="G195" s="19">
        <v>0</v>
      </c>
      <c r="H195" s="19">
        <v>100</v>
      </c>
      <c r="I195" s="19" t="e" cm="1">
        <f t="array" ref="I195">_xlfn.IFS(K195=2,CONCATENATE("比特币-",M195),K195=3,CONCATENATE("钞票-",M195),K195=4,CONCATENATE("玩家经验-",M195),K195=5,CONCATENATE(_xlfn.XLOOKUP(L195,'[1]item|道具'!$A:$A,'[1]item|道具'!$B:$B),"-",M195),K195=11,CONCATENATE(INDEX('[4]equip_data|装备数据'!$B:$B,MATCH(1,('[4]equip_data|装备数据'!$A:$A=ROUNDDOWN(L195/100,0))*('[4]equip_data|装备数据'!$D:$D=MOD(L195,100)),0)),"-",M195,"件"))</f>
        <v>#N/A</v>
      </c>
      <c r="J195" s="19" t="str">
        <f t="shared" si="27"/>
        <v>11;45104;1</v>
      </c>
      <c r="K195" s="19">
        <v>11</v>
      </c>
      <c r="L195" s="19">
        <v>45104</v>
      </c>
      <c r="M195" s="19">
        <v>1</v>
      </c>
      <c r="N195" s="4">
        <f t="shared" si="29"/>
        <v>0.166666666666667</v>
      </c>
      <c r="O195" s="4">
        <f t="shared" si="30"/>
        <v>1</v>
      </c>
      <c r="P195" s="4">
        <f t="shared" si="31"/>
        <v>0.166666666666667</v>
      </c>
    </row>
    <row r="196" spans="1:16">
      <c r="A196" s="19">
        <v>20012</v>
      </c>
      <c r="B196" s="19" t="s">
        <v>47</v>
      </c>
      <c r="C196" s="19">
        <v>0</v>
      </c>
      <c r="D196" s="19">
        <f>D195+1</f>
        <v>2001205</v>
      </c>
      <c r="E196" s="19">
        <v>100</v>
      </c>
      <c r="F196" s="20" t="str">
        <f>CONCATENATE(B196,"-",IF(MOD(ROUNDDOWN(L196/1000,0),10)=5,"限量",""),_xlfn.XLOOKUP(MOD(L196,100),'[2]quality|品质'!$A:$A,'[2]quality|品质'!$B:$B,,0))</f>
        <v>限量款盲盒-大保底-限量A阶</v>
      </c>
      <c r="G196" s="19">
        <v>0</v>
      </c>
      <c r="H196" s="19">
        <v>100</v>
      </c>
      <c r="I196" s="19" t="e" cm="1">
        <f t="array" ref="I196">_xlfn.IFS(K196=2,CONCATENATE("比特币-",M196),K196=3,CONCATENATE("钞票-",M196),K196=4,CONCATENATE("玩家经验-",M196),K196=5,CONCATENATE(_xlfn.XLOOKUP(L196,'[1]item|道具'!$A:$A,'[1]item|道具'!$B:$B),"-",M196),K196=11,CONCATENATE(INDEX('[4]equip_data|装备数据'!$B:$B,MATCH(1,('[4]equip_data|装备数据'!$A:$A=ROUNDDOWN(L196/100,0))*('[4]equip_data|装备数据'!$D:$D=MOD(L196,100)),0)),"-",M196,"件"))</f>
        <v>#N/A</v>
      </c>
      <c r="J196" s="19" t="str">
        <f t="shared" si="27"/>
        <v>11;55104;1</v>
      </c>
      <c r="K196" s="19">
        <v>11</v>
      </c>
      <c r="L196" s="19">
        <v>55104</v>
      </c>
      <c r="M196" s="19">
        <v>1</v>
      </c>
      <c r="N196" s="4">
        <f t="shared" si="29"/>
        <v>0.166666666666667</v>
      </c>
      <c r="O196" s="4">
        <f t="shared" si="30"/>
        <v>1</v>
      </c>
      <c r="P196" s="4">
        <f t="shared" si="31"/>
        <v>0.166666666666667</v>
      </c>
    </row>
    <row r="197" spans="1:16">
      <c r="A197" s="19">
        <v>20012</v>
      </c>
      <c r="B197" s="19" t="s">
        <v>47</v>
      </c>
      <c r="C197" s="19">
        <v>0</v>
      </c>
      <c r="D197" s="19">
        <f>D196+1</f>
        <v>2001206</v>
      </c>
      <c r="E197" s="19">
        <v>100</v>
      </c>
      <c r="F197" s="20" t="str">
        <f>CONCATENATE(B197,"-",IF(MOD(ROUNDDOWN(L197/1000,0),10)=5,"限量",""),_xlfn.XLOOKUP(MOD(L197,100),'[2]quality|品质'!$A:$A,'[2]quality|品质'!$B:$B,,0))</f>
        <v>限量款盲盒-大保底-限量A阶</v>
      </c>
      <c r="G197" s="19">
        <v>0</v>
      </c>
      <c r="H197" s="19">
        <v>100</v>
      </c>
      <c r="I197" s="19" t="e" cm="1">
        <f t="array" ref="I197">_xlfn.IFS(K197=2,CONCATENATE("比特币-",M197),K197=3,CONCATENATE("钞票-",M197),K197=4,CONCATENATE("玩家经验-",M197),K197=5,CONCATENATE(_xlfn.XLOOKUP(L197,'[1]item|道具'!$A:$A,'[1]item|道具'!$B:$B),"-",M197),K197=11,CONCATENATE(INDEX('[4]equip_data|装备数据'!$B:$B,MATCH(1,('[4]equip_data|装备数据'!$A:$A=ROUNDDOWN(L197/100,0))*('[4]equip_data|装备数据'!$D:$D=MOD(L197,100)),0)),"-",M197,"件"))</f>
        <v>#N/A</v>
      </c>
      <c r="J197" s="19" t="str">
        <f t="shared" si="27"/>
        <v>11;65104;1</v>
      </c>
      <c r="K197" s="19">
        <v>11</v>
      </c>
      <c r="L197" s="19">
        <v>65104</v>
      </c>
      <c r="M197" s="19">
        <v>1</v>
      </c>
      <c r="N197" s="4">
        <f t="shared" si="29"/>
        <v>0.166666666666667</v>
      </c>
      <c r="O197" s="4">
        <f t="shared" si="30"/>
        <v>1</v>
      </c>
      <c r="P197" s="4">
        <f t="shared" si="31"/>
        <v>0.166666666666667</v>
      </c>
    </row>
    <row r="198" spans="1:16">
      <c r="A198" s="21">
        <v>30010</v>
      </c>
      <c r="B198" s="21" t="s">
        <v>48</v>
      </c>
      <c r="C198" s="21">
        <v>0</v>
      </c>
      <c r="D198" s="21">
        <f>A198*100+1</f>
        <v>3001001</v>
      </c>
      <c r="E198" s="21">
        <f>_xlfn.XLOOKUP(D198-A198*100,[3]盲盒!$E$15:$E$16,[3]盲盒!$H$15:$H$16,0)</f>
        <v>676600</v>
      </c>
      <c r="F198" s="22" t="str">
        <f>CONCATENATE(B198,"-",IF(MOD(ROUNDDOWN(L198/1000,0),10)=5,"限量",""),_xlfn.XLOOKUP(MOD(L198,100),'[2]quality|品质'!$A:$A,'[2]quality|品质'!$B:$B,,0))</f>
        <v>普通盲盒-D阶</v>
      </c>
      <c r="G198" s="21">
        <v>0</v>
      </c>
      <c r="H198" s="21">
        <v>100</v>
      </c>
      <c r="I198" s="21" t="e" cm="1">
        <f t="array" ref="I198">_xlfn.IFS(K198=2,CONCATENATE("比特币-",M198),K198=3,CONCATENATE("钞票-",M198),K198=4,CONCATENATE("玩家经验-",M198),K198=5,CONCATENATE(_xlfn.XLOOKUP(L198,'[1]item|道具'!$A:$A,'[1]item|道具'!$B:$B),"-",M198),K198=11,CONCATENATE(INDEX('[4]equip_data|装备数据'!$B:$B,MATCH(1,('[4]equip_data|装备数据'!$A:$A=ROUNDDOWN(L198/100,0))*('[4]equip_data|装备数据'!$D:$D=MOD(L198,100)),0)),"-",M198,"件"))</f>
        <v>#N/A</v>
      </c>
      <c r="J198" s="21" t="str">
        <f t="shared" ref="J198:J261" si="32">CONCATENATE(K198,";",L198,";",M198)</f>
        <v>11;10101;1</v>
      </c>
      <c r="K198" s="21">
        <v>11</v>
      </c>
      <c r="L198" s="21">
        <v>10101</v>
      </c>
      <c r="M198" s="21">
        <v>1</v>
      </c>
      <c r="N198" s="4">
        <f t="shared" si="29"/>
        <v>0.0225533333333333</v>
      </c>
      <c r="O198" s="4">
        <f t="shared" si="30"/>
        <v>0.0333333333333333</v>
      </c>
      <c r="P198" s="4">
        <f t="shared" si="31"/>
        <v>0.000751777777777778</v>
      </c>
    </row>
    <row r="199" spans="1:16">
      <c r="A199" s="21">
        <v>30010</v>
      </c>
      <c r="B199" s="21" t="s">
        <v>48</v>
      </c>
      <c r="C199" s="21">
        <v>0</v>
      </c>
      <c r="D199" s="21">
        <f t="shared" ref="D199:D257" si="33">D198</f>
        <v>3001001</v>
      </c>
      <c r="E199" s="21">
        <f>_xlfn.XLOOKUP(D199-A199*100,[3]盲盒!$E$15:$E$16,[3]盲盒!$H$15:$H$16,0)</f>
        <v>676600</v>
      </c>
      <c r="F199" s="22" t="str">
        <f>CONCATENATE(B199,"-",IF(MOD(ROUNDDOWN(L199/1000,0),10)=5,"限量",""),_xlfn.XLOOKUP(MOD(L199,100),'[2]quality|品质'!$A:$A,'[2]quality|品质'!$B:$B,,0))</f>
        <v>普通盲盒-D阶</v>
      </c>
      <c r="G199" s="21">
        <v>0</v>
      </c>
      <c r="H199" s="21">
        <v>100</v>
      </c>
      <c r="I199" s="21" t="e" cm="1">
        <f t="array" ref="I199">_xlfn.IFS(K199=2,CONCATENATE("比特币-",M199),K199=3,CONCATENATE("钞票-",M199),K199=4,CONCATENATE("玩家经验-",M199),K199=5,CONCATENATE(_xlfn.XLOOKUP(L199,'[1]item|道具'!$A:$A,'[1]item|道具'!$B:$B),"-",M199),K199=11,CONCATENATE(INDEX('[4]equip_data|装备数据'!$B:$B,MATCH(1,('[4]equip_data|装备数据'!$A:$A=ROUNDDOWN(L199/100,0))*('[4]equip_data|装备数据'!$D:$D=MOD(L199,100)),0)),"-",M199,"件"))</f>
        <v>#N/A</v>
      </c>
      <c r="J199" s="21" t="str">
        <f t="shared" si="32"/>
        <v>11;10201;1</v>
      </c>
      <c r="K199" s="21">
        <v>11</v>
      </c>
      <c r="L199" s="21">
        <v>10201</v>
      </c>
      <c r="M199" s="21">
        <v>1</v>
      </c>
      <c r="N199" s="4">
        <f t="shared" si="29"/>
        <v>0.0225533333333333</v>
      </c>
      <c r="O199" s="4">
        <f t="shared" si="30"/>
        <v>0.0333333333333333</v>
      </c>
      <c r="P199" s="4">
        <f t="shared" si="31"/>
        <v>0.000751777777777778</v>
      </c>
    </row>
    <row r="200" spans="1:16">
      <c r="A200" s="21">
        <v>30010</v>
      </c>
      <c r="B200" s="21" t="s">
        <v>48</v>
      </c>
      <c r="C200" s="21">
        <v>0</v>
      </c>
      <c r="D200" s="21">
        <f t="shared" si="33"/>
        <v>3001001</v>
      </c>
      <c r="E200" s="21">
        <f>_xlfn.XLOOKUP(D200-A200*100,[3]盲盒!$E$15:$E$16,[3]盲盒!$H$15:$H$16,0)</f>
        <v>676600</v>
      </c>
      <c r="F200" s="22" t="str">
        <f>CONCATENATE(B200,"-",IF(MOD(ROUNDDOWN(L200/1000,0),10)=5,"限量",""),_xlfn.XLOOKUP(MOD(L200,100),'[2]quality|品质'!$A:$A,'[2]quality|品质'!$B:$B,,0))</f>
        <v>普通盲盒-D阶</v>
      </c>
      <c r="G200" s="21">
        <v>0</v>
      </c>
      <c r="H200" s="21">
        <v>100</v>
      </c>
      <c r="I200" s="21" t="e" cm="1">
        <f t="array" ref="I200">_xlfn.IFS(K200=2,CONCATENATE("比特币-",M200),K200=3,CONCATENATE("钞票-",M200),K200=4,CONCATENATE("玩家经验-",M200),K200=5,CONCATENATE(_xlfn.XLOOKUP(L200,'[1]item|道具'!$A:$A,'[1]item|道具'!$B:$B),"-",M200),K200=11,CONCATENATE(INDEX('[4]equip_data|装备数据'!$B:$B,MATCH(1,('[4]equip_data|装备数据'!$A:$A=ROUNDDOWN(L200/100,0))*('[4]equip_data|装备数据'!$D:$D=MOD(L200,100)),0)),"-",M200,"件"))</f>
        <v>#N/A</v>
      </c>
      <c r="J200" s="21" t="str">
        <f t="shared" si="32"/>
        <v>11;10301;1</v>
      </c>
      <c r="K200" s="21">
        <v>11</v>
      </c>
      <c r="L200" s="21">
        <v>10301</v>
      </c>
      <c r="M200" s="21">
        <v>1</v>
      </c>
      <c r="N200" s="4">
        <f t="shared" si="29"/>
        <v>0.0225533333333333</v>
      </c>
      <c r="O200" s="4">
        <f t="shared" si="30"/>
        <v>0.0333333333333333</v>
      </c>
      <c r="P200" s="4">
        <f t="shared" si="31"/>
        <v>0.000751777777777778</v>
      </c>
    </row>
    <row r="201" spans="1:16">
      <c r="A201" s="21">
        <v>30010</v>
      </c>
      <c r="B201" s="21" t="s">
        <v>48</v>
      </c>
      <c r="C201" s="21">
        <v>0</v>
      </c>
      <c r="D201" s="21">
        <f t="shared" si="33"/>
        <v>3001001</v>
      </c>
      <c r="E201" s="21">
        <f>_xlfn.XLOOKUP(D201-A201*100,[3]盲盒!$E$15:$E$16,[3]盲盒!$H$15:$H$16,0)</f>
        <v>676600</v>
      </c>
      <c r="F201" s="22" t="str">
        <f>CONCATENATE(B201,"-",IF(MOD(ROUNDDOWN(L201/1000,0),10)=5,"限量",""),_xlfn.XLOOKUP(MOD(L201,100),'[2]quality|品质'!$A:$A,'[2]quality|品质'!$B:$B,,0))</f>
        <v>普通盲盒-D阶</v>
      </c>
      <c r="G201" s="21">
        <v>0</v>
      </c>
      <c r="H201" s="21">
        <v>100</v>
      </c>
      <c r="I201" s="21" t="e" cm="1">
        <f t="array" ref="I201">_xlfn.IFS(K201=2,CONCATENATE("比特币-",M201),K201=3,CONCATENATE("钞票-",M201),K201=4,CONCATENATE("玩家经验-",M201),K201=5,CONCATENATE(_xlfn.XLOOKUP(L201,'[1]item|道具'!$A:$A,'[1]item|道具'!$B:$B),"-",M201),K201=11,CONCATENATE(INDEX('[4]equip_data|装备数据'!$B:$B,MATCH(1,('[4]equip_data|装备数据'!$A:$A=ROUNDDOWN(L201/100,0))*('[4]equip_data|装备数据'!$D:$D=MOD(L201,100)),0)),"-",M201,"件"))</f>
        <v>#N/A</v>
      </c>
      <c r="J201" s="21" t="str">
        <f t="shared" si="32"/>
        <v>11;10401;1</v>
      </c>
      <c r="K201" s="21">
        <v>11</v>
      </c>
      <c r="L201" s="21">
        <v>10401</v>
      </c>
      <c r="M201" s="21">
        <v>1</v>
      </c>
      <c r="N201" s="4">
        <f t="shared" si="29"/>
        <v>0.0225533333333333</v>
      </c>
      <c r="O201" s="4">
        <f t="shared" si="30"/>
        <v>0.0333333333333333</v>
      </c>
      <c r="P201" s="4">
        <f t="shared" si="31"/>
        <v>0.000751777777777778</v>
      </c>
    </row>
    <row r="202" spans="1:16">
      <c r="A202" s="21">
        <v>30010</v>
      </c>
      <c r="B202" s="21" t="s">
        <v>48</v>
      </c>
      <c r="C202" s="21">
        <v>0</v>
      </c>
      <c r="D202" s="21">
        <f t="shared" si="33"/>
        <v>3001001</v>
      </c>
      <c r="E202" s="21">
        <f>_xlfn.XLOOKUP(D202-A202*100,[3]盲盒!$E$15:$E$16,[3]盲盒!$H$15:$H$16,0)</f>
        <v>676600</v>
      </c>
      <c r="F202" s="22" t="str">
        <f>CONCATENATE(B202,"-",IF(MOD(ROUNDDOWN(L202/1000,0),10)=5,"限量",""),_xlfn.XLOOKUP(MOD(L202,100),'[2]quality|品质'!$A:$A,'[2]quality|品质'!$B:$B,,0))</f>
        <v>普通盲盒-D阶</v>
      </c>
      <c r="G202" s="21">
        <v>0</v>
      </c>
      <c r="H202" s="21">
        <v>100</v>
      </c>
      <c r="I202" s="21" t="e" cm="1">
        <f t="array" ref="I202">_xlfn.IFS(K202=2,CONCATENATE("比特币-",M202),K202=3,CONCATENATE("钞票-",M202),K202=4,CONCATENATE("玩家经验-",M202),K202=5,CONCATENATE(_xlfn.XLOOKUP(L202,'[1]item|道具'!$A:$A,'[1]item|道具'!$B:$B),"-",M202),K202=11,CONCATENATE(INDEX('[4]equip_data|装备数据'!$B:$B,MATCH(1,('[4]equip_data|装备数据'!$A:$A=ROUNDDOWN(L202/100,0))*('[4]equip_data|装备数据'!$D:$D=MOD(L202,100)),0)),"-",M202,"件"))</f>
        <v>#N/A</v>
      </c>
      <c r="J202" s="21" t="str">
        <f t="shared" si="32"/>
        <v>11;10501;1</v>
      </c>
      <c r="K202" s="21">
        <v>11</v>
      </c>
      <c r="L202" s="21">
        <v>10501</v>
      </c>
      <c r="M202" s="21">
        <v>1</v>
      </c>
      <c r="N202" s="4">
        <f t="shared" si="29"/>
        <v>0.0225533333333333</v>
      </c>
      <c r="O202" s="4">
        <f t="shared" si="30"/>
        <v>0.0333333333333333</v>
      </c>
      <c r="P202" s="4">
        <f t="shared" si="31"/>
        <v>0.000751777777777778</v>
      </c>
    </row>
    <row r="203" spans="1:16">
      <c r="A203" s="21">
        <v>30010</v>
      </c>
      <c r="B203" s="21" t="s">
        <v>48</v>
      </c>
      <c r="C203" s="21">
        <v>0</v>
      </c>
      <c r="D203" s="21">
        <f t="shared" si="33"/>
        <v>3001001</v>
      </c>
      <c r="E203" s="21">
        <f>_xlfn.XLOOKUP(D203-A203*100,[3]盲盒!$E$15:$E$16,[3]盲盒!$H$15:$H$16,0)</f>
        <v>676600</v>
      </c>
      <c r="F203" s="22" t="str">
        <f>CONCATENATE(B203,"-",IF(MOD(ROUNDDOWN(L203/1000,0),10)=5,"限量",""),_xlfn.XLOOKUP(MOD(L203,100),'[2]quality|品质'!$A:$A,'[2]quality|品质'!$B:$B,,0))</f>
        <v>普通盲盒-D阶</v>
      </c>
      <c r="G203" s="21">
        <v>0</v>
      </c>
      <c r="H203" s="21">
        <v>100</v>
      </c>
      <c r="I203" s="21" t="e" cm="1">
        <f t="array" ref="I203">_xlfn.IFS(K203=2,CONCATENATE("比特币-",M203),K203=3,CONCATENATE("钞票-",M203),K203=4,CONCATENATE("玩家经验-",M203),K203=5,CONCATENATE(_xlfn.XLOOKUP(L203,'[1]item|道具'!$A:$A,'[1]item|道具'!$B:$B),"-",M203),K203=11,CONCATENATE(INDEX('[4]equip_data|装备数据'!$B:$B,MATCH(1,('[4]equip_data|装备数据'!$A:$A=ROUNDDOWN(L203/100,0))*('[4]equip_data|装备数据'!$D:$D=MOD(L203,100)),0)),"-",M203,"件"))</f>
        <v>#N/A</v>
      </c>
      <c r="J203" s="21" t="str">
        <f t="shared" si="32"/>
        <v>11;20101;1</v>
      </c>
      <c r="K203" s="21">
        <v>11</v>
      </c>
      <c r="L203" s="21">
        <v>20101</v>
      </c>
      <c r="M203" s="21">
        <v>1</v>
      </c>
      <c r="N203" s="4">
        <f t="shared" si="29"/>
        <v>0.0225533333333333</v>
      </c>
      <c r="O203" s="4">
        <f t="shared" si="30"/>
        <v>0.0333333333333333</v>
      </c>
      <c r="P203" s="4">
        <f t="shared" si="31"/>
        <v>0.000751777777777778</v>
      </c>
    </row>
    <row r="204" spans="1:16">
      <c r="A204" s="21">
        <v>30010</v>
      </c>
      <c r="B204" s="21" t="s">
        <v>48</v>
      </c>
      <c r="C204" s="21">
        <v>0</v>
      </c>
      <c r="D204" s="21">
        <f t="shared" si="33"/>
        <v>3001001</v>
      </c>
      <c r="E204" s="21">
        <f>_xlfn.XLOOKUP(D204-A204*100,[3]盲盒!$E$15:$E$16,[3]盲盒!$H$15:$H$16,0)</f>
        <v>676600</v>
      </c>
      <c r="F204" s="22" t="str">
        <f>CONCATENATE(B204,"-",IF(MOD(ROUNDDOWN(L204/1000,0),10)=5,"限量",""),_xlfn.XLOOKUP(MOD(L204,100),'[2]quality|品质'!$A:$A,'[2]quality|品质'!$B:$B,,0))</f>
        <v>普通盲盒-D阶</v>
      </c>
      <c r="G204" s="21">
        <v>0</v>
      </c>
      <c r="H204" s="21">
        <v>100</v>
      </c>
      <c r="I204" s="21" t="e" cm="1">
        <f t="array" ref="I204">_xlfn.IFS(K204=2,CONCATENATE("比特币-",M204),K204=3,CONCATENATE("钞票-",M204),K204=4,CONCATENATE("玩家经验-",M204),K204=5,CONCATENATE(_xlfn.XLOOKUP(L204,'[1]item|道具'!$A:$A,'[1]item|道具'!$B:$B),"-",M204),K204=11,CONCATENATE(INDEX('[4]equip_data|装备数据'!$B:$B,MATCH(1,('[4]equip_data|装备数据'!$A:$A=ROUNDDOWN(L204/100,0))*('[4]equip_data|装备数据'!$D:$D=MOD(L204,100)),0)),"-",M204,"件"))</f>
        <v>#N/A</v>
      </c>
      <c r="J204" s="21" t="str">
        <f t="shared" si="32"/>
        <v>11;20201;1</v>
      </c>
      <c r="K204" s="21">
        <v>11</v>
      </c>
      <c r="L204" s="21">
        <v>20201</v>
      </c>
      <c r="M204" s="21">
        <v>1</v>
      </c>
      <c r="N204" s="4">
        <f t="shared" si="29"/>
        <v>0.0225533333333333</v>
      </c>
      <c r="O204" s="4">
        <f t="shared" si="30"/>
        <v>0.0333333333333333</v>
      </c>
      <c r="P204" s="4">
        <f t="shared" si="31"/>
        <v>0.000751777777777778</v>
      </c>
    </row>
    <row r="205" spans="1:16">
      <c r="A205" s="21">
        <v>30010</v>
      </c>
      <c r="B205" s="21" t="s">
        <v>48</v>
      </c>
      <c r="C205" s="21">
        <v>0</v>
      </c>
      <c r="D205" s="21">
        <f t="shared" si="33"/>
        <v>3001001</v>
      </c>
      <c r="E205" s="21">
        <f>_xlfn.XLOOKUP(D205-A205*100,[3]盲盒!$E$15:$E$16,[3]盲盒!$H$15:$H$16,0)</f>
        <v>676600</v>
      </c>
      <c r="F205" s="22" t="str">
        <f>CONCATENATE(B205,"-",IF(MOD(ROUNDDOWN(L205/1000,0),10)=5,"限量",""),_xlfn.XLOOKUP(MOD(L205,100),'[2]quality|品质'!$A:$A,'[2]quality|品质'!$B:$B,,0))</f>
        <v>普通盲盒-D阶</v>
      </c>
      <c r="G205" s="21">
        <v>0</v>
      </c>
      <c r="H205" s="21">
        <v>100</v>
      </c>
      <c r="I205" s="21" t="e" cm="1">
        <f t="array" ref="I205">_xlfn.IFS(K205=2,CONCATENATE("比特币-",M205),K205=3,CONCATENATE("钞票-",M205),K205=4,CONCATENATE("玩家经验-",M205),K205=5,CONCATENATE(_xlfn.XLOOKUP(L205,'[1]item|道具'!$A:$A,'[1]item|道具'!$B:$B),"-",M205),K205=11,CONCATENATE(INDEX('[4]equip_data|装备数据'!$B:$B,MATCH(1,('[4]equip_data|装备数据'!$A:$A=ROUNDDOWN(L205/100,0))*('[4]equip_data|装备数据'!$D:$D=MOD(L205,100)),0)),"-",M205,"件"))</f>
        <v>#N/A</v>
      </c>
      <c r="J205" s="21" t="str">
        <f t="shared" si="32"/>
        <v>11;20301;1</v>
      </c>
      <c r="K205" s="21">
        <v>11</v>
      </c>
      <c r="L205" s="21">
        <v>20301</v>
      </c>
      <c r="M205" s="21">
        <v>1</v>
      </c>
      <c r="N205" s="4">
        <f t="shared" si="29"/>
        <v>0.0225533333333333</v>
      </c>
      <c r="O205" s="4">
        <f t="shared" si="30"/>
        <v>0.0333333333333333</v>
      </c>
      <c r="P205" s="4">
        <f t="shared" si="31"/>
        <v>0.000751777777777778</v>
      </c>
    </row>
    <row r="206" spans="1:16">
      <c r="A206" s="21">
        <v>30010</v>
      </c>
      <c r="B206" s="21" t="s">
        <v>48</v>
      </c>
      <c r="C206" s="21">
        <v>0</v>
      </c>
      <c r="D206" s="21">
        <f t="shared" si="33"/>
        <v>3001001</v>
      </c>
      <c r="E206" s="21">
        <f>_xlfn.XLOOKUP(D206-A206*100,[3]盲盒!$E$15:$E$16,[3]盲盒!$H$15:$H$16,0)</f>
        <v>676600</v>
      </c>
      <c r="F206" s="22" t="str">
        <f>CONCATENATE(B206,"-",IF(MOD(ROUNDDOWN(L206/1000,0),10)=5,"限量",""),_xlfn.XLOOKUP(MOD(L206,100),'[2]quality|品质'!$A:$A,'[2]quality|品质'!$B:$B,,0))</f>
        <v>普通盲盒-D阶</v>
      </c>
      <c r="G206" s="21">
        <v>0</v>
      </c>
      <c r="H206" s="21">
        <v>100</v>
      </c>
      <c r="I206" s="21" t="e" cm="1">
        <f t="array" ref="I206">_xlfn.IFS(K206=2,CONCATENATE("比特币-",M206),K206=3,CONCATENATE("钞票-",M206),K206=4,CONCATENATE("玩家经验-",M206),K206=5,CONCATENATE(_xlfn.XLOOKUP(L206,'[1]item|道具'!$A:$A,'[1]item|道具'!$B:$B),"-",M206),K206=11,CONCATENATE(INDEX('[4]equip_data|装备数据'!$B:$B,MATCH(1,('[4]equip_data|装备数据'!$A:$A=ROUNDDOWN(L206/100,0))*('[4]equip_data|装备数据'!$D:$D=MOD(L206,100)),0)),"-",M206,"件"))</f>
        <v>#N/A</v>
      </c>
      <c r="J206" s="21" t="str">
        <f t="shared" si="32"/>
        <v>11;20401;1</v>
      </c>
      <c r="K206" s="21">
        <v>11</v>
      </c>
      <c r="L206" s="21">
        <v>20401</v>
      </c>
      <c r="M206" s="21">
        <v>1</v>
      </c>
      <c r="N206" s="4">
        <f t="shared" si="29"/>
        <v>0.0225533333333333</v>
      </c>
      <c r="O206" s="4">
        <f t="shared" si="30"/>
        <v>0.0333333333333333</v>
      </c>
      <c r="P206" s="4">
        <f t="shared" si="31"/>
        <v>0.000751777777777778</v>
      </c>
    </row>
    <row r="207" spans="1:16">
      <c r="A207" s="21">
        <v>30010</v>
      </c>
      <c r="B207" s="21" t="s">
        <v>48</v>
      </c>
      <c r="C207" s="21">
        <v>0</v>
      </c>
      <c r="D207" s="21">
        <f t="shared" si="33"/>
        <v>3001001</v>
      </c>
      <c r="E207" s="21">
        <f>_xlfn.XLOOKUP(D207-A207*100,[3]盲盒!$E$15:$E$16,[3]盲盒!$H$15:$H$16,0)</f>
        <v>676600</v>
      </c>
      <c r="F207" s="22" t="str">
        <f>CONCATENATE(B207,"-",IF(MOD(ROUNDDOWN(L207/1000,0),10)=5,"限量",""),_xlfn.XLOOKUP(MOD(L207,100),'[2]quality|品质'!$A:$A,'[2]quality|品质'!$B:$B,,0))</f>
        <v>普通盲盒-D阶</v>
      </c>
      <c r="G207" s="21">
        <v>0</v>
      </c>
      <c r="H207" s="21">
        <v>100</v>
      </c>
      <c r="I207" s="21" t="e" cm="1">
        <f t="array" ref="I207">_xlfn.IFS(K207=2,CONCATENATE("比特币-",M207),K207=3,CONCATENATE("钞票-",M207),K207=4,CONCATENATE("玩家经验-",M207),K207=5,CONCATENATE(_xlfn.XLOOKUP(L207,'[1]item|道具'!$A:$A,'[1]item|道具'!$B:$B),"-",M207),K207=11,CONCATENATE(INDEX('[4]equip_data|装备数据'!$B:$B,MATCH(1,('[4]equip_data|装备数据'!$A:$A=ROUNDDOWN(L207/100,0))*('[4]equip_data|装备数据'!$D:$D=MOD(L207,100)),0)),"-",M207,"件"))</f>
        <v>#N/A</v>
      </c>
      <c r="J207" s="21" t="str">
        <f t="shared" si="32"/>
        <v>11;20501;1</v>
      </c>
      <c r="K207" s="21">
        <v>11</v>
      </c>
      <c r="L207" s="21">
        <v>20501</v>
      </c>
      <c r="M207" s="21">
        <v>1</v>
      </c>
      <c r="N207" s="4">
        <f t="shared" si="29"/>
        <v>0.0225533333333333</v>
      </c>
      <c r="O207" s="4">
        <f t="shared" si="30"/>
        <v>0.0333333333333333</v>
      </c>
      <c r="P207" s="4">
        <f t="shared" si="31"/>
        <v>0.000751777777777778</v>
      </c>
    </row>
    <row r="208" spans="1:16">
      <c r="A208" s="21">
        <v>30010</v>
      </c>
      <c r="B208" s="21" t="s">
        <v>48</v>
      </c>
      <c r="C208" s="21">
        <v>0</v>
      </c>
      <c r="D208" s="21">
        <f t="shared" si="33"/>
        <v>3001001</v>
      </c>
      <c r="E208" s="21">
        <f>_xlfn.XLOOKUP(D208-A208*100,[3]盲盒!$E$15:$E$16,[3]盲盒!$H$15:$H$16,0)</f>
        <v>676600</v>
      </c>
      <c r="F208" s="22" t="str">
        <f>CONCATENATE(B208,"-",IF(MOD(ROUNDDOWN(L208/1000,0),10)=5,"限量",""),_xlfn.XLOOKUP(MOD(L208,100),'[2]quality|品质'!$A:$A,'[2]quality|品质'!$B:$B,,0))</f>
        <v>普通盲盒-D阶</v>
      </c>
      <c r="G208" s="21">
        <v>0</v>
      </c>
      <c r="H208" s="21">
        <v>100</v>
      </c>
      <c r="I208" s="21" t="e" cm="1">
        <f t="array" ref="I208">_xlfn.IFS(K208=2,CONCATENATE("比特币-",M208),K208=3,CONCATENATE("钞票-",M208),K208=4,CONCATENATE("玩家经验-",M208),K208=5,CONCATENATE(_xlfn.XLOOKUP(L208,'[1]item|道具'!$A:$A,'[1]item|道具'!$B:$B),"-",M208),K208=11,CONCATENATE(INDEX('[4]equip_data|装备数据'!$B:$B,MATCH(1,('[4]equip_data|装备数据'!$A:$A=ROUNDDOWN(L208/100,0))*('[4]equip_data|装备数据'!$D:$D=MOD(L208,100)),0)),"-",M208,"件"))</f>
        <v>#N/A</v>
      </c>
      <c r="J208" s="21" t="str">
        <f t="shared" si="32"/>
        <v>11;30101;1</v>
      </c>
      <c r="K208" s="21">
        <v>11</v>
      </c>
      <c r="L208" s="21">
        <v>30101</v>
      </c>
      <c r="M208" s="21">
        <v>1</v>
      </c>
      <c r="N208" s="4">
        <f t="shared" si="29"/>
        <v>0.0225533333333333</v>
      </c>
      <c r="O208" s="4">
        <f t="shared" si="30"/>
        <v>0.0333333333333333</v>
      </c>
      <c r="P208" s="4">
        <f t="shared" si="31"/>
        <v>0.000751777777777778</v>
      </c>
    </row>
    <row r="209" spans="1:16">
      <c r="A209" s="21">
        <v>30010</v>
      </c>
      <c r="B209" s="21" t="s">
        <v>48</v>
      </c>
      <c r="C209" s="21">
        <v>0</v>
      </c>
      <c r="D209" s="21">
        <f t="shared" si="33"/>
        <v>3001001</v>
      </c>
      <c r="E209" s="21">
        <f>_xlfn.XLOOKUP(D209-A209*100,[3]盲盒!$E$15:$E$16,[3]盲盒!$H$15:$H$16,0)</f>
        <v>676600</v>
      </c>
      <c r="F209" s="22" t="str">
        <f>CONCATENATE(B209,"-",IF(MOD(ROUNDDOWN(L209/1000,0),10)=5,"限量",""),_xlfn.XLOOKUP(MOD(L209,100),'[2]quality|品质'!$A:$A,'[2]quality|品质'!$B:$B,,0))</f>
        <v>普通盲盒-D阶</v>
      </c>
      <c r="G209" s="21">
        <v>0</v>
      </c>
      <c r="H209" s="21">
        <v>100</v>
      </c>
      <c r="I209" s="21" t="e" cm="1">
        <f t="array" ref="I209">_xlfn.IFS(K209=2,CONCATENATE("比特币-",M209),K209=3,CONCATENATE("钞票-",M209),K209=4,CONCATENATE("玩家经验-",M209),K209=5,CONCATENATE(_xlfn.XLOOKUP(L209,'[1]item|道具'!$A:$A,'[1]item|道具'!$B:$B),"-",M209),K209=11,CONCATENATE(INDEX('[4]equip_data|装备数据'!$B:$B,MATCH(1,('[4]equip_data|装备数据'!$A:$A=ROUNDDOWN(L209/100,0))*('[4]equip_data|装备数据'!$D:$D=MOD(L209,100)),0)),"-",M209,"件"))</f>
        <v>#N/A</v>
      </c>
      <c r="J209" s="21" t="str">
        <f t="shared" si="32"/>
        <v>11;30201;1</v>
      </c>
      <c r="K209" s="21">
        <v>11</v>
      </c>
      <c r="L209" s="21">
        <v>30201</v>
      </c>
      <c r="M209" s="21">
        <v>1</v>
      </c>
      <c r="N209" s="4">
        <f t="shared" si="29"/>
        <v>0.0225533333333333</v>
      </c>
      <c r="O209" s="4">
        <f t="shared" si="30"/>
        <v>0.0333333333333333</v>
      </c>
      <c r="P209" s="4">
        <f t="shared" si="31"/>
        <v>0.000751777777777778</v>
      </c>
    </row>
    <row r="210" spans="1:16">
      <c r="A210" s="21">
        <v>30010</v>
      </c>
      <c r="B210" s="21" t="s">
        <v>48</v>
      </c>
      <c r="C210" s="21">
        <v>0</v>
      </c>
      <c r="D210" s="21">
        <f t="shared" si="33"/>
        <v>3001001</v>
      </c>
      <c r="E210" s="21">
        <f>_xlfn.XLOOKUP(D210-A210*100,[3]盲盒!$E$15:$E$16,[3]盲盒!$H$15:$H$16,0)</f>
        <v>676600</v>
      </c>
      <c r="F210" s="22" t="str">
        <f>CONCATENATE(B210,"-",IF(MOD(ROUNDDOWN(L210/1000,0),10)=5,"限量",""),_xlfn.XLOOKUP(MOD(L210,100),'[2]quality|品质'!$A:$A,'[2]quality|品质'!$B:$B,,0))</f>
        <v>普通盲盒-D阶</v>
      </c>
      <c r="G210" s="21">
        <v>0</v>
      </c>
      <c r="H210" s="21">
        <v>100</v>
      </c>
      <c r="I210" s="21" t="e" cm="1">
        <f t="array" ref="I210">_xlfn.IFS(K210=2,CONCATENATE("比特币-",M210),K210=3,CONCATENATE("钞票-",M210),K210=4,CONCATENATE("玩家经验-",M210),K210=5,CONCATENATE(_xlfn.XLOOKUP(L210,'[1]item|道具'!$A:$A,'[1]item|道具'!$B:$B),"-",M210),K210=11,CONCATENATE(INDEX('[4]equip_data|装备数据'!$B:$B,MATCH(1,('[4]equip_data|装备数据'!$A:$A=ROUNDDOWN(L210/100,0))*('[4]equip_data|装备数据'!$D:$D=MOD(L210,100)),0)),"-",M210,"件"))</f>
        <v>#N/A</v>
      </c>
      <c r="J210" s="21" t="str">
        <f t="shared" si="32"/>
        <v>11;30301;1</v>
      </c>
      <c r="K210" s="21">
        <v>11</v>
      </c>
      <c r="L210" s="21">
        <v>30301</v>
      </c>
      <c r="M210" s="21">
        <v>1</v>
      </c>
      <c r="N210" s="4">
        <f t="shared" si="29"/>
        <v>0.0225533333333333</v>
      </c>
      <c r="O210" s="4">
        <f t="shared" si="30"/>
        <v>0.0333333333333333</v>
      </c>
      <c r="P210" s="4">
        <f t="shared" si="31"/>
        <v>0.000751777777777778</v>
      </c>
    </row>
    <row r="211" spans="1:16">
      <c r="A211" s="21">
        <v>30010</v>
      </c>
      <c r="B211" s="21" t="s">
        <v>48</v>
      </c>
      <c r="C211" s="21">
        <v>0</v>
      </c>
      <c r="D211" s="21">
        <f t="shared" si="33"/>
        <v>3001001</v>
      </c>
      <c r="E211" s="21">
        <f>_xlfn.XLOOKUP(D211-A211*100,[3]盲盒!$E$15:$E$16,[3]盲盒!$H$15:$H$16,0)</f>
        <v>676600</v>
      </c>
      <c r="F211" s="22" t="str">
        <f>CONCATENATE(B211,"-",IF(MOD(ROUNDDOWN(L211/1000,0),10)=5,"限量",""),_xlfn.XLOOKUP(MOD(L211,100),'[2]quality|品质'!$A:$A,'[2]quality|品质'!$B:$B,,0))</f>
        <v>普通盲盒-D阶</v>
      </c>
      <c r="G211" s="21">
        <v>0</v>
      </c>
      <c r="H211" s="21">
        <v>100</v>
      </c>
      <c r="I211" s="21" t="e" cm="1">
        <f t="array" ref="I211">_xlfn.IFS(K211=2,CONCATENATE("比特币-",M211),K211=3,CONCATENATE("钞票-",M211),K211=4,CONCATENATE("玩家经验-",M211),K211=5,CONCATENATE(_xlfn.XLOOKUP(L211,'[1]item|道具'!$A:$A,'[1]item|道具'!$B:$B),"-",M211),K211=11,CONCATENATE(INDEX('[4]equip_data|装备数据'!$B:$B,MATCH(1,('[4]equip_data|装备数据'!$A:$A=ROUNDDOWN(L211/100,0))*('[4]equip_data|装备数据'!$D:$D=MOD(L211,100)),0)),"-",M211,"件"))</f>
        <v>#N/A</v>
      </c>
      <c r="J211" s="21" t="str">
        <f t="shared" si="32"/>
        <v>11;30401;1</v>
      </c>
      <c r="K211" s="21">
        <v>11</v>
      </c>
      <c r="L211" s="21">
        <v>30401</v>
      </c>
      <c r="M211" s="21">
        <v>1</v>
      </c>
      <c r="N211" s="4">
        <f t="shared" si="29"/>
        <v>0.0225533333333333</v>
      </c>
      <c r="O211" s="4">
        <f t="shared" si="30"/>
        <v>0.0333333333333333</v>
      </c>
      <c r="P211" s="4">
        <f t="shared" si="31"/>
        <v>0.000751777777777778</v>
      </c>
    </row>
    <row r="212" spans="1:16">
      <c r="A212" s="21">
        <v>30010</v>
      </c>
      <c r="B212" s="21" t="s">
        <v>48</v>
      </c>
      <c r="C212" s="21">
        <v>0</v>
      </c>
      <c r="D212" s="21">
        <f t="shared" si="33"/>
        <v>3001001</v>
      </c>
      <c r="E212" s="21">
        <f>_xlfn.XLOOKUP(D212-A212*100,[3]盲盒!$E$15:$E$16,[3]盲盒!$H$15:$H$16,0)</f>
        <v>676600</v>
      </c>
      <c r="F212" s="22" t="str">
        <f>CONCATENATE(B212,"-",IF(MOD(ROUNDDOWN(L212/1000,0),10)=5,"限量",""),_xlfn.XLOOKUP(MOD(L212,100),'[2]quality|品质'!$A:$A,'[2]quality|品质'!$B:$B,,0))</f>
        <v>普通盲盒-D阶</v>
      </c>
      <c r="G212" s="21">
        <v>0</v>
      </c>
      <c r="H212" s="21">
        <v>100</v>
      </c>
      <c r="I212" s="21" t="e" cm="1">
        <f t="array" ref="I212">_xlfn.IFS(K212=2,CONCATENATE("比特币-",M212),K212=3,CONCATENATE("钞票-",M212),K212=4,CONCATENATE("玩家经验-",M212),K212=5,CONCATENATE(_xlfn.XLOOKUP(L212,'[1]item|道具'!$A:$A,'[1]item|道具'!$B:$B),"-",M212),K212=11,CONCATENATE(INDEX('[4]equip_data|装备数据'!$B:$B,MATCH(1,('[4]equip_data|装备数据'!$A:$A=ROUNDDOWN(L212/100,0))*('[4]equip_data|装备数据'!$D:$D=MOD(L212,100)),0)),"-",M212,"件"))</f>
        <v>#N/A</v>
      </c>
      <c r="J212" s="21" t="str">
        <f t="shared" si="32"/>
        <v>11;30501;1</v>
      </c>
      <c r="K212" s="21">
        <v>11</v>
      </c>
      <c r="L212" s="21">
        <v>30501</v>
      </c>
      <c r="M212" s="21">
        <v>1</v>
      </c>
      <c r="N212" s="4">
        <f t="shared" si="29"/>
        <v>0.0225533333333333</v>
      </c>
      <c r="O212" s="4">
        <f t="shared" si="30"/>
        <v>0.0333333333333333</v>
      </c>
      <c r="P212" s="4">
        <f t="shared" si="31"/>
        <v>0.000751777777777778</v>
      </c>
    </row>
    <row r="213" spans="1:16">
      <c r="A213" s="21">
        <v>30010</v>
      </c>
      <c r="B213" s="21" t="s">
        <v>48</v>
      </c>
      <c r="C213" s="21">
        <v>0</v>
      </c>
      <c r="D213" s="21">
        <f t="shared" si="33"/>
        <v>3001001</v>
      </c>
      <c r="E213" s="21">
        <f>_xlfn.XLOOKUP(D213-A213*100,[3]盲盒!$E$15:$E$16,[3]盲盒!$H$15:$H$16,0)</f>
        <v>676600</v>
      </c>
      <c r="F213" s="22" t="str">
        <f>CONCATENATE(B213,"-",IF(MOD(ROUNDDOWN(L213/1000,0),10)=5,"限量",""),_xlfn.XLOOKUP(MOD(L213,100),'[2]quality|品质'!$A:$A,'[2]quality|品质'!$B:$B,,0))</f>
        <v>普通盲盒-D阶</v>
      </c>
      <c r="G213" s="21">
        <v>0</v>
      </c>
      <c r="H213" s="21">
        <v>100</v>
      </c>
      <c r="I213" s="21" t="e" cm="1">
        <f t="array" ref="I213">_xlfn.IFS(K213=2,CONCATENATE("比特币-",M213),K213=3,CONCATENATE("钞票-",M213),K213=4,CONCATENATE("玩家经验-",M213),K213=5,CONCATENATE(_xlfn.XLOOKUP(L213,'[1]item|道具'!$A:$A,'[1]item|道具'!$B:$B),"-",M213),K213=11,CONCATENATE(INDEX('[4]equip_data|装备数据'!$B:$B,MATCH(1,('[4]equip_data|装备数据'!$A:$A=ROUNDDOWN(L213/100,0))*('[4]equip_data|装备数据'!$D:$D=MOD(L213,100)),0)),"-",M213,"件"))</f>
        <v>#N/A</v>
      </c>
      <c r="J213" s="21" t="str">
        <f t="shared" si="32"/>
        <v>11;40101;1</v>
      </c>
      <c r="K213" s="21">
        <v>11</v>
      </c>
      <c r="L213" s="21">
        <v>40101</v>
      </c>
      <c r="M213" s="21">
        <v>1</v>
      </c>
      <c r="N213" s="4">
        <f t="shared" si="29"/>
        <v>0.0225533333333333</v>
      </c>
      <c r="O213" s="4">
        <f t="shared" si="30"/>
        <v>0.0333333333333333</v>
      </c>
      <c r="P213" s="4">
        <f t="shared" si="31"/>
        <v>0.000751777777777778</v>
      </c>
    </row>
    <row r="214" spans="1:16">
      <c r="A214" s="21">
        <v>30010</v>
      </c>
      <c r="B214" s="21" t="s">
        <v>48</v>
      </c>
      <c r="C214" s="21">
        <v>0</v>
      </c>
      <c r="D214" s="21">
        <f t="shared" si="33"/>
        <v>3001001</v>
      </c>
      <c r="E214" s="21">
        <f>_xlfn.XLOOKUP(D214-A214*100,[3]盲盒!$E$15:$E$16,[3]盲盒!$H$15:$H$16,0)</f>
        <v>676600</v>
      </c>
      <c r="F214" s="22" t="str">
        <f>CONCATENATE(B214,"-",IF(MOD(ROUNDDOWN(L214/1000,0),10)=5,"限量",""),_xlfn.XLOOKUP(MOD(L214,100),'[2]quality|品质'!$A:$A,'[2]quality|品质'!$B:$B,,0))</f>
        <v>普通盲盒-D阶</v>
      </c>
      <c r="G214" s="21">
        <v>0</v>
      </c>
      <c r="H214" s="21">
        <v>100</v>
      </c>
      <c r="I214" s="21" t="e" cm="1">
        <f t="array" ref="I214">_xlfn.IFS(K214=2,CONCATENATE("比特币-",M214),K214=3,CONCATENATE("钞票-",M214),K214=4,CONCATENATE("玩家经验-",M214),K214=5,CONCATENATE(_xlfn.XLOOKUP(L214,'[1]item|道具'!$A:$A,'[1]item|道具'!$B:$B),"-",M214),K214=11,CONCATENATE(INDEX('[4]equip_data|装备数据'!$B:$B,MATCH(1,('[4]equip_data|装备数据'!$A:$A=ROUNDDOWN(L214/100,0))*('[4]equip_data|装备数据'!$D:$D=MOD(L214,100)),0)),"-",M214,"件"))</f>
        <v>#N/A</v>
      </c>
      <c r="J214" s="21" t="str">
        <f t="shared" si="32"/>
        <v>11;40201;1</v>
      </c>
      <c r="K214" s="21">
        <v>11</v>
      </c>
      <c r="L214" s="21">
        <v>40201</v>
      </c>
      <c r="M214" s="21">
        <v>1</v>
      </c>
      <c r="N214" s="4">
        <f t="shared" si="29"/>
        <v>0.0225533333333333</v>
      </c>
      <c r="O214" s="4">
        <f t="shared" si="30"/>
        <v>0.0333333333333333</v>
      </c>
      <c r="P214" s="4">
        <f t="shared" si="31"/>
        <v>0.000751777777777778</v>
      </c>
    </row>
    <row r="215" spans="1:16">
      <c r="A215" s="21">
        <v>30010</v>
      </c>
      <c r="B215" s="21" t="s">
        <v>48</v>
      </c>
      <c r="C215" s="21">
        <v>0</v>
      </c>
      <c r="D215" s="21">
        <f t="shared" si="33"/>
        <v>3001001</v>
      </c>
      <c r="E215" s="21">
        <f>_xlfn.XLOOKUP(D215-A215*100,[3]盲盒!$E$15:$E$16,[3]盲盒!$H$15:$H$16,0)</f>
        <v>676600</v>
      </c>
      <c r="F215" s="22" t="str">
        <f>CONCATENATE(B215,"-",IF(MOD(ROUNDDOWN(L215/1000,0),10)=5,"限量",""),_xlfn.XLOOKUP(MOD(L215,100),'[2]quality|品质'!$A:$A,'[2]quality|品质'!$B:$B,,0))</f>
        <v>普通盲盒-D阶</v>
      </c>
      <c r="G215" s="21">
        <v>0</v>
      </c>
      <c r="H215" s="21">
        <v>100</v>
      </c>
      <c r="I215" s="21" t="e" cm="1">
        <f t="array" ref="I215">_xlfn.IFS(K215=2,CONCATENATE("比特币-",M215),K215=3,CONCATENATE("钞票-",M215),K215=4,CONCATENATE("玩家经验-",M215),K215=5,CONCATENATE(_xlfn.XLOOKUP(L215,'[1]item|道具'!$A:$A,'[1]item|道具'!$B:$B),"-",M215),K215=11,CONCATENATE(INDEX('[4]equip_data|装备数据'!$B:$B,MATCH(1,('[4]equip_data|装备数据'!$A:$A=ROUNDDOWN(L215/100,0))*('[4]equip_data|装备数据'!$D:$D=MOD(L215,100)),0)),"-",M215,"件"))</f>
        <v>#N/A</v>
      </c>
      <c r="J215" s="21" t="str">
        <f t="shared" si="32"/>
        <v>11;40301;1</v>
      </c>
      <c r="K215" s="21">
        <v>11</v>
      </c>
      <c r="L215" s="21">
        <v>40301</v>
      </c>
      <c r="M215" s="21">
        <v>1</v>
      </c>
      <c r="N215" s="4">
        <f t="shared" si="29"/>
        <v>0.0225533333333333</v>
      </c>
      <c r="O215" s="4">
        <f t="shared" si="30"/>
        <v>0.0333333333333333</v>
      </c>
      <c r="P215" s="4">
        <f t="shared" si="31"/>
        <v>0.000751777777777778</v>
      </c>
    </row>
    <row r="216" spans="1:16">
      <c r="A216" s="21">
        <v>30010</v>
      </c>
      <c r="B216" s="21" t="s">
        <v>48</v>
      </c>
      <c r="C216" s="21">
        <v>0</v>
      </c>
      <c r="D216" s="21">
        <f t="shared" si="33"/>
        <v>3001001</v>
      </c>
      <c r="E216" s="21">
        <f>_xlfn.XLOOKUP(D216-A216*100,[3]盲盒!$E$15:$E$16,[3]盲盒!$H$15:$H$16,0)</f>
        <v>676600</v>
      </c>
      <c r="F216" s="22" t="str">
        <f>CONCATENATE(B216,"-",IF(MOD(ROUNDDOWN(L216/1000,0),10)=5,"限量",""),_xlfn.XLOOKUP(MOD(L216,100),'[2]quality|品质'!$A:$A,'[2]quality|品质'!$B:$B,,0))</f>
        <v>普通盲盒-D阶</v>
      </c>
      <c r="G216" s="21">
        <v>0</v>
      </c>
      <c r="H216" s="21">
        <v>100</v>
      </c>
      <c r="I216" s="21" t="e" cm="1">
        <f t="array" ref="I216">_xlfn.IFS(K216=2,CONCATENATE("比特币-",M216),K216=3,CONCATENATE("钞票-",M216),K216=4,CONCATENATE("玩家经验-",M216),K216=5,CONCATENATE(_xlfn.XLOOKUP(L216,'[1]item|道具'!$A:$A,'[1]item|道具'!$B:$B),"-",M216),K216=11,CONCATENATE(INDEX('[4]equip_data|装备数据'!$B:$B,MATCH(1,('[4]equip_data|装备数据'!$A:$A=ROUNDDOWN(L216/100,0))*('[4]equip_data|装备数据'!$D:$D=MOD(L216,100)),0)),"-",M216,"件"))</f>
        <v>#N/A</v>
      </c>
      <c r="J216" s="21" t="str">
        <f t="shared" si="32"/>
        <v>11;40401;1</v>
      </c>
      <c r="K216" s="21">
        <v>11</v>
      </c>
      <c r="L216" s="21">
        <v>40401</v>
      </c>
      <c r="M216" s="21">
        <v>1</v>
      </c>
      <c r="N216" s="4">
        <f t="shared" si="29"/>
        <v>0.0225533333333333</v>
      </c>
      <c r="O216" s="4">
        <f t="shared" si="30"/>
        <v>0.0333333333333333</v>
      </c>
      <c r="P216" s="4">
        <f t="shared" si="31"/>
        <v>0.000751777777777778</v>
      </c>
    </row>
    <row r="217" spans="1:16">
      <c r="A217" s="21">
        <v>30010</v>
      </c>
      <c r="B217" s="21" t="s">
        <v>48</v>
      </c>
      <c r="C217" s="21">
        <v>0</v>
      </c>
      <c r="D217" s="21">
        <f t="shared" si="33"/>
        <v>3001001</v>
      </c>
      <c r="E217" s="21">
        <f>_xlfn.XLOOKUP(D217-A217*100,[3]盲盒!$E$15:$E$16,[3]盲盒!$H$15:$H$16,0)</f>
        <v>676600</v>
      </c>
      <c r="F217" s="22" t="str">
        <f>CONCATENATE(B217,"-",IF(MOD(ROUNDDOWN(L217/1000,0),10)=5,"限量",""),_xlfn.XLOOKUP(MOD(L217,100),'[2]quality|品质'!$A:$A,'[2]quality|品质'!$B:$B,,0))</f>
        <v>普通盲盒-D阶</v>
      </c>
      <c r="G217" s="21">
        <v>0</v>
      </c>
      <c r="H217" s="21">
        <v>100</v>
      </c>
      <c r="I217" s="21" t="e" cm="1">
        <f t="array" ref="I217">_xlfn.IFS(K217=2,CONCATENATE("比特币-",M217),K217=3,CONCATENATE("钞票-",M217),K217=4,CONCATENATE("玩家经验-",M217),K217=5,CONCATENATE(_xlfn.XLOOKUP(L217,'[1]item|道具'!$A:$A,'[1]item|道具'!$B:$B),"-",M217),K217=11,CONCATENATE(INDEX('[4]equip_data|装备数据'!$B:$B,MATCH(1,('[4]equip_data|装备数据'!$A:$A=ROUNDDOWN(L217/100,0))*('[4]equip_data|装备数据'!$D:$D=MOD(L217,100)),0)),"-",M217,"件"))</f>
        <v>#N/A</v>
      </c>
      <c r="J217" s="21" t="str">
        <f t="shared" si="32"/>
        <v>11;40501;1</v>
      </c>
      <c r="K217" s="21">
        <v>11</v>
      </c>
      <c r="L217" s="21">
        <v>40501</v>
      </c>
      <c r="M217" s="21">
        <v>1</v>
      </c>
      <c r="N217" s="4">
        <f t="shared" si="29"/>
        <v>0.0225533333333333</v>
      </c>
      <c r="O217" s="4">
        <f t="shared" si="30"/>
        <v>0.0333333333333333</v>
      </c>
      <c r="P217" s="4">
        <f t="shared" si="31"/>
        <v>0.000751777777777778</v>
      </c>
    </row>
    <row r="218" spans="1:16">
      <c r="A218" s="21">
        <v>30010</v>
      </c>
      <c r="B218" s="21" t="s">
        <v>48</v>
      </c>
      <c r="C218" s="21">
        <v>0</v>
      </c>
      <c r="D218" s="21">
        <f t="shared" si="33"/>
        <v>3001001</v>
      </c>
      <c r="E218" s="21">
        <f>_xlfn.XLOOKUP(D218-A218*100,[3]盲盒!$E$15:$E$16,[3]盲盒!$H$15:$H$16,0)</f>
        <v>676600</v>
      </c>
      <c r="F218" s="22" t="str">
        <f>CONCATENATE(B218,"-",IF(MOD(ROUNDDOWN(L218/1000,0),10)=5,"限量",""),_xlfn.XLOOKUP(MOD(L218,100),'[2]quality|品质'!$A:$A,'[2]quality|品质'!$B:$B,,0))</f>
        <v>普通盲盒-D阶</v>
      </c>
      <c r="G218" s="21">
        <v>0</v>
      </c>
      <c r="H218" s="21">
        <v>100</v>
      </c>
      <c r="I218" s="21" t="e" cm="1">
        <f t="array" ref="I218">_xlfn.IFS(K218=2,CONCATENATE("比特币-",M218),K218=3,CONCATENATE("钞票-",M218),K218=4,CONCATENATE("玩家经验-",M218),K218=5,CONCATENATE(_xlfn.XLOOKUP(L218,'[1]item|道具'!$A:$A,'[1]item|道具'!$B:$B),"-",M218),K218=11,CONCATENATE(INDEX('[4]equip_data|装备数据'!$B:$B,MATCH(1,('[4]equip_data|装备数据'!$A:$A=ROUNDDOWN(L218/100,0))*('[4]equip_data|装备数据'!$D:$D=MOD(L218,100)),0)),"-",M218,"件"))</f>
        <v>#N/A</v>
      </c>
      <c r="J218" s="21" t="str">
        <f t="shared" si="32"/>
        <v>11;50101;1</v>
      </c>
      <c r="K218" s="21">
        <v>11</v>
      </c>
      <c r="L218" s="21">
        <v>50101</v>
      </c>
      <c r="M218" s="21">
        <v>1</v>
      </c>
      <c r="N218" s="4">
        <f t="shared" si="29"/>
        <v>0.0225533333333333</v>
      </c>
      <c r="O218" s="4">
        <f t="shared" si="30"/>
        <v>0.0333333333333333</v>
      </c>
      <c r="P218" s="4">
        <f t="shared" si="31"/>
        <v>0.000751777777777778</v>
      </c>
    </row>
    <row r="219" spans="1:16">
      <c r="A219" s="21">
        <v>30010</v>
      </c>
      <c r="B219" s="21" t="s">
        <v>48</v>
      </c>
      <c r="C219" s="21">
        <v>0</v>
      </c>
      <c r="D219" s="21">
        <f t="shared" si="33"/>
        <v>3001001</v>
      </c>
      <c r="E219" s="21">
        <f>_xlfn.XLOOKUP(D219-A219*100,[3]盲盒!$E$15:$E$16,[3]盲盒!$H$15:$H$16,0)</f>
        <v>676600</v>
      </c>
      <c r="F219" s="22" t="str">
        <f>CONCATENATE(B219,"-",IF(MOD(ROUNDDOWN(L219/1000,0),10)=5,"限量",""),_xlfn.XLOOKUP(MOD(L219,100),'[2]quality|品质'!$A:$A,'[2]quality|品质'!$B:$B,,0))</f>
        <v>普通盲盒-D阶</v>
      </c>
      <c r="G219" s="21">
        <v>0</v>
      </c>
      <c r="H219" s="21">
        <v>100</v>
      </c>
      <c r="I219" s="21" t="e" cm="1">
        <f t="array" ref="I219">_xlfn.IFS(K219=2,CONCATENATE("比特币-",M219),K219=3,CONCATENATE("钞票-",M219),K219=4,CONCATENATE("玩家经验-",M219),K219=5,CONCATENATE(_xlfn.XLOOKUP(L219,'[1]item|道具'!$A:$A,'[1]item|道具'!$B:$B),"-",M219),K219=11,CONCATENATE(INDEX('[4]equip_data|装备数据'!$B:$B,MATCH(1,('[4]equip_data|装备数据'!$A:$A=ROUNDDOWN(L219/100,0))*('[4]equip_data|装备数据'!$D:$D=MOD(L219,100)),0)),"-",M219,"件"))</f>
        <v>#N/A</v>
      </c>
      <c r="J219" s="21" t="str">
        <f t="shared" si="32"/>
        <v>11;50201;1</v>
      </c>
      <c r="K219" s="21">
        <v>11</v>
      </c>
      <c r="L219" s="21">
        <v>50201</v>
      </c>
      <c r="M219" s="21">
        <v>1</v>
      </c>
      <c r="N219" s="4">
        <f t="shared" si="29"/>
        <v>0.0225533333333333</v>
      </c>
      <c r="O219" s="4">
        <f t="shared" si="30"/>
        <v>0.0333333333333333</v>
      </c>
      <c r="P219" s="4">
        <f t="shared" si="31"/>
        <v>0.000751777777777778</v>
      </c>
    </row>
    <row r="220" spans="1:16">
      <c r="A220" s="21">
        <v>30010</v>
      </c>
      <c r="B220" s="21" t="s">
        <v>48</v>
      </c>
      <c r="C220" s="21">
        <v>0</v>
      </c>
      <c r="D220" s="21">
        <f t="shared" si="33"/>
        <v>3001001</v>
      </c>
      <c r="E220" s="21">
        <f>_xlfn.XLOOKUP(D220-A220*100,[3]盲盒!$E$15:$E$16,[3]盲盒!$H$15:$H$16,0)</f>
        <v>676600</v>
      </c>
      <c r="F220" s="22" t="str">
        <f>CONCATENATE(B220,"-",IF(MOD(ROUNDDOWN(L220/1000,0),10)=5,"限量",""),_xlfn.XLOOKUP(MOD(L220,100),'[2]quality|品质'!$A:$A,'[2]quality|品质'!$B:$B,,0))</f>
        <v>普通盲盒-D阶</v>
      </c>
      <c r="G220" s="21">
        <v>0</v>
      </c>
      <c r="H220" s="21">
        <v>100</v>
      </c>
      <c r="I220" s="21" t="e" cm="1">
        <f t="array" ref="I220">_xlfn.IFS(K220=2,CONCATENATE("比特币-",M220),K220=3,CONCATENATE("钞票-",M220),K220=4,CONCATENATE("玩家经验-",M220),K220=5,CONCATENATE(_xlfn.XLOOKUP(L220,'[1]item|道具'!$A:$A,'[1]item|道具'!$B:$B),"-",M220),K220=11,CONCATENATE(INDEX('[4]equip_data|装备数据'!$B:$B,MATCH(1,('[4]equip_data|装备数据'!$A:$A=ROUNDDOWN(L220/100,0))*('[4]equip_data|装备数据'!$D:$D=MOD(L220,100)),0)),"-",M220,"件"))</f>
        <v>#N/A</v>
      </c>
      <c r="J220" s="21" t="str">
        <f t="shared" si="32"/>
        <v>11;50301;1</v>
      </c>
      <c r="K220" s="21">
        <v>11</v>
      </c>
      <c r="L220" s="21">
        <v>50301</v>
      </c>
      <c r="M220" s="21">
        <v>1</v>
      </c>
      <c r="N220" s="4">
        <f t="shared" si="29"/>
        <v>0.0225533333333333</v>
      </c>
      <c r="O220" s="4">
        <f t="shared" si="30"/>
        <v>0.0333333333333333</v>
      </c>
      <c r="P220" s="4">
        <f t="shared" si="31"/>
        <v>0.000751777777777778</v>
      </c>
    </row>
    <row r="221" spans="1:16">
      <c r="A221" s="21">
        <v>30010</v>
      </c>
      <c r="B221" s="21" t="s">
        <v>48</v>
      </c>
      <c r="C221" s="21">
        <v>0</v>
      </c>
      <c r="D221" s="21">
        <f t="shared" si="33"/>
        <v>3001001</v>
      </c>
      <c r="E221" s="21">
        <f>_xlfn.XLOOKUP(D221-A221*100,[3]盲盒!$E$15:$E$16,[3]盲盒!$H$15:$H$16,0)</f>
        <v>676600</v>
      </c>
      <c r="F221" s="22" t="str">
        <f>CONCATENATE(B221,"-",IF(MOD(ROUNDDOWN(L221/1000,0),10)=5,"限量",""),_xlfn.XLOOKUP(MOD(L221,100),'[2]quality|品质'!$A:$A,'[2]quality|品质'!$B:$B,,0))</f>
        <v>普通盲盒-D阶</v>
      </c>
      <c r="G221" s="21">
        <v>0</v>
      </c>
      <c r="H221" s="21">
        <v>100</v>
      </c>
      <c r="I221" s="21" t="e" cm="1">
        <f t="array" ref="I221">_xlfn.IFS(K221=2,CONCATENATE("比特币-",M221),K221=3,CONCATENATE("钞票-",M221),K221=4,CONCATENATE("玩家经验-",M221),K221=5,CONCATENATE(_xlfn.XLOOKUP(L221,'[1]item|道具'!$A:$A,'[1]item|道具'!$B:$B),"-",M221),K221=11,CONCATENATE(INDEX('[4]equip_data|装备数据'!$B:$B,MATCH(1,('[4]equip_data|装备数据'!$A:$A=ROUNDDOWN(L221/100,0))*('[4]equip_data|装备数据'!$D:$D=MOD(L221,100)),0)),"-",M221,"件"))</f>
        <v>#N/A</v>
      </c>
      <c r="J221" s="21" t="str">
        <f t="shared" si="32"/>
        <v>11;50401;1</v>
      </c>
      <c r="K221" s="21">
        <v>11</v>
      </c>
      <c r="L221" s="21">
        <v>50401</v>
      </c>
      <c r="M221" s="21">
        <v>1</v>
      </c>
      <c r="N221" s="4">
        <f t="shared" si="29"/>
        <v>0.0225533333333333</v>
      </c>
      <c r="O221" s="4">
        <f t="shared" si="30"/>
        <v>0.0333333333333333</v>
      </c>
      <c r="P221" s="4">
        <f t="shared" si="31"/>
        <v>0.000751777777777778</v>
      </c>
    </row>
    <row r="222" spans="1:16">
      <c r="A222" s="21">
        <v>30010</v>
      </c>
      <c r="B222" s="21" t="s">
        <v>48</v>
      </c>
      <c r="C222" s="21">
        <v>0</v>
      </c>
      <c r="D222" s="21">
        <f t="shared" si="33"/>
        <v>3001001</v>
      </c>
      <c r="E222" s="21">
        <f>_xlfn.XLOOKUP(D222-A222*100,[3]盲盒!$E$15:$E$16,[3]盲盒!$H$15:$H$16,0)</f>
        <v>676600</v>
      </c>
      <c r="F222" s="22" t="str">
        <f>CONCATENATE(B222,"-",IF(MOD(ROUNDDOWN(L222/1000,0),10)=5,"限量",""),_xlfn.XLOOKUP(MOD(L222,100),'[2]quality|品质'!$A:$A,'[2]quality|品质'!$B:$B,,0))</f>
        <v>普通盲盒-D阶</v>
      </c>
      <c r="G222" s="21">
        <v>0</v>
      </c>
      <c r="H222" s="21">
        <v>100</v>
      </c>
      <c r="I222" s="21" t="e" cm="1">
        <f t="array" ref="I222">_xlfn.IFS(K222=2,CONCATENATE("比特币-",M222),K222=3,CONCATENATE("钞票-",M222),K222=4,CONCATENATE("玩家经验-",M222),K222=5,CONCATENATE(_xlfn.XLOOKUP(L222,'[1]item|道具'!$A:$A,'[1]item|道具'!$B:$B),"-",M222),K222=11,CONCATENATE(INDEX('[4]equip_data|装备数据'!$B:$B,MATCH(1,('[4]equip_data|装备数据'!$A:$A=ROUNDDOWN(L222/100,0))*('[4]equip_data|装备数据'!$D:$D=MOD(L222,100)),0)),"-",M222,"件"))</f>
        <v>#N/A</v>
      </c>
      <c r="J222" s="21" t="str">
        <f t="shared" si="32"/>
        <v>11;50501;1</v>
      </c>
      <c r="K222" s="21">
        <v>11</v>
      </c>
      <c r="L222" s="21">
        <v>50501</v>
      </c>
      <c r="M222" s="21">
        <v>1</v>
      </c>
      <c r="N222" s="4">
        <f t="shared" si="29"/>
        <v>0.0225533333333333</v>
      </c>
      <c r="O222" s="4">
        <f t="shared" si="30"/>
        <v>0.0333333333333333</v>
      </c>
      <c r="P222" s="4">
        <f t="shared" si="31"/>
        <v>0.000751777777777778</v>
      </c>
    </row>
    <row r="223" spans="1:16">
      <c r="A223" s="21">
        <v>30010</v>
      </c>
      <c r="B223" s="21" t="s">
        <v>48</v>
      </c>
      <c r="C223" s="21">
        <v>0</v>
      </c>
      <c r="D223" s="21">
        <f t="shared" si="33"/>
        <v>3001001</v>
      </c>
      <c r="E223" s="21">
        <f>_xlfn.XLOOKUP(D223-A223*100,[3]盲盒!$E$15:$E$16,[3]盲盒!$H$15:$H$16,0)</f>
        <v>676600</v>
      </c>
      <c r="F223" s="22" t="str">
        <f>CONCATENATE(B223,"-",IF(MOD(ROUNDDOWN(L223/1000,0),10)=5,"限量",""),_xlfn.XLOOKUP(MOD(L223,100),'[2]quality|品质'!$A:$A,'[2]quality|品质'!$B:$B,,0))</f>
        <v>普通盲盒-D阶</v>
      </c>
      <c r="G223" s="21">
        <v>0</v>
      </c>
      <c r="H223" s="21">
        <v>100</v>
      </c>
      <c r="I223" s="21" t="e" cm="1">
        <f t="array" ref="I223">_xlfn.IFS(K223=2,CONCATENATE("比特币-",M223),K223=3,CONCATENATE("钞票-",M223),K223=4,CONCATENATE("玩家经验-",M223),K223=5,CONCATENATE(_xlfn.XLOOKUP(L223,'[1]item|道具'!$A:$A,'[1]item|道具'!$B:$B),"-",M223),K223=11,CONCATENATE(INDEX('[4]equip_data|装备数据'!$B:$B,MATCH(1,('[4]equip_data|装备数据'!$A:$A=ROUNDDOWN(L223/100,0))*('[4]equip_data|装备数据'!$D:$D=MOD(L223,100)),0)),"-",M223,"件"))</f>
        <v>#N/A</v>
      </c>
      <c r="J223" s="21" t="str">
        <f t="shared" si="32"/>
        <v>11;60101;1</v>
      </c>
      <c r="K223" s="21">
        <v>11</v>
      </c>
      <c r="L223" s="21">
        <v>60101</v>
      </c>
      <c r="M223" s="21">
        <v>1</v>
      </c>
      <c r="N223" s="4">
        <f t="shared" si="29"/>
        <v>0.0225533333333333</v>
      </c>
      <c r="O223" s="4">
        <f t="shared" si="30"/>
        <v>0.0333333333333333</v>
      </c>
      <c r="P223" s="4">
        <f t="shared" si="31"/>
        <v>0.000751777777777778</v>
      </c>
    </row>
    <row r="224" spans="1:16">
      <c r="A224" s="21">
        <v>30010</v>
      </c>
      <c r="B224" s="21" t="s">
        <v>48</v>
      </c>
      <c r="C224" s="21">
        <v>0</v>
      </c>
      <c r="D224" s="21">
        <f t="shared" si="33"/>
        <v>3001001</v>
      </c>
      <c r="E224" s="21">
        <f>_xlfn.XLOOKUP(D224-A224*100,[3]盲盒!$E$15:$E$16,[3]盲盒!$H$15:$H$16,0)</f>
        <v>676600</v>
      </c>
      <c r="F224" s="22" t="str">
        <f>CONCATENATE(B224,"-",IF(MOD(ROUNDDOWN(L224/1000,0),10)=5,"限量",""),_xlfn.XLOOKUP(MOD(L224,100),'[2]quality|品质'!$A:$A,'[2]quality|品质'!$B:$B,,0))</f>
        <v>普通盲盒-D阶</v>
      </c>
      <c r="G224" s="21">
        <v>0</v>
      </c>
      <c r="H224" s="21">
        <v>100</v>
      </c>
      <c r="I224" s="21" t="e" cm="1">
        <f t="array" ref="I224">_xlfn.IFS(K224=2,CONCATENATE("比特币-",M224),K224=3,CONCATENATE("钞票-",M224),K224=4,CONCATENATE("玩家经验-",M224),K224=5,CONCATENATE(_xlfn.XLOOKUP(L224,'[1]item|道具'!$A:$A,'[1]item|道具'!$B:$B),"-",M224),K224=11,CONCATENATE(INDEX('[4]equip_data|装备数据'!$B:$B,MATCH(1,('[4]equip_data|装备数据'!$A:$A=ROUNDDOWN(L224/100,0))*('[4]equip_data|装备数据'!$D:$D=MOD(L224,100)),0)),"-",M224,"件"))</f>
        <v>#N/A</v>
      </c>
      <c r="J224" s="21" t="str">
        <f t="shared" si="32"/>
        <v>11;60201;1</v>
      </c>
      <c r="K224" s="21">
        <v>11</v>
      </c>
      <c r="L224" s="21">
        <v>60201</v>
      </c>
      <c r="M224" s="21">
        <v>1</v>
      </c>
      <c r="N224" s="4">
        <f t="shared" si="29"/>
        <v>0.0225533333333333</v>
      </c>
      <c r="O224" s="4">
        <f t="shared" si="30"/>
        <v>0.0333333333333333</v>
      </c>
      <c r="P224" s="4">
        <f t="shared" si="31"/>
        <v>0.000751777777777778</v>
      </c>
    </row>
    <row r="225" spans="1:16">
      <c r="A225" s="21">
        <v>30010</v>
      </c>
      <c r="B225" s="21" t="s">
        <v>48</v>
      </c>
      <c r="C225" s="21">
        <v>0</v>
      </c>
      <c r="D225" s="21">
        <f t="shared" si="33"/>
        <v>3001001</v>
      </c>
      <c r="E225" s="21">
        <f>_xlfn.XLOOKUP(D225-A225*100,[3]盲盒!$E$15:$E$16,[3]盲盒!$H$15:$H$16,0)</f>
        <v>676600</v>
      </c>
      <c r="F225" s="22" t="str">
        <f>CONCATENATE(B225,"-",IF(MOD(ROUNDDOWN(L225/1000,0),10)=5,"限量",""),_xlfn.XLOOKUP(MOD(L225,100),'[2]quality|品质'!$A:$A,'[2]quality|品质'!$B:$B,,0))</f>
        <v>普通盲盒-D阶</v>
      </c>
      <c r="G225" s="21">
        <v>0</v>
      </c>
      <c r="H225" s="21">
        <v>100</v>
      </c>
      <c r="I225" s="21" t="e" cm="1">
        <f t="array" ref="I225">_xlfn.IFS(K225=2,CONCATENATE("比特币-",M225),K225=3,CONCATENATE("钞票-",M225),K225=4,CONCATENATE("玩家经验-",M225),K225=5,CONCATENATE(_xlfn.XLOOKUP(L225,'[1]item|道具'!$A:$A,'[1]item|道具'!$B:$B),"-",M225),K225=11,CONCATENATE(INDEX('[4]equip_data|装备数据'!$B:$B,MATCH(1,('[4]equip_data|装备数据'!$A:$A=ROUNDDOWN(L225/100,0))*('[4]equip_data|装备数据'!$D:$D=MOD(L225,100)),0)),"-",M225,"件"))</f>
        <v>#N/A</v>
      </c>
      <c r="J225" s="21" t="str">
        <f t="shared" si="32"/>
        <v>11;60301;1</v>
      </c>
      <c r="K225" s="21">
        <v>11</v>
      </c>
      <c r="L225" s="21">
        <v>60301</v>
      </c>
      <c r="M225" s="21">
        <v>1</v>
      </c>
      <c r="N225" s="4">
        <f t="shared" si="29"/>
        <v>0.0225533333333333</v>
      </c>
      <c r="O225" s="4">
        <f t="shared" si="30"/>
        <v>0.0333333333333333</v>
      </c>
      <c r="P225" s="4">
        <f t="shared" si="31"/>
        <v>0.000751777777777778</v>
      </c>
    </row>
    <row r="226" spans="1:16">
      <c r="A226" s="21">
        <v>30010</v>
      </c>
      <c r="B226" s="21" t="s">
        <v>48</v>
      </c>
      <c r="C226" s="21">
        <v>0</v>
      </c>
      <c r="D226" s="21">
        <f t="shared" si="33"/>
        <v>3001001</v>
      </c>
      <c r="E226" s="21">
        <f>_xlfn.XLOOKUP(D226-A226*100,[3]盲盒!$E$15:$E$16,[3]盲盒!$H$15:$H$16,0)</f>
        <v>676600</v>
      </c>
      <c r="F226" s="22" t="str">
        <f>CONCATENATE(B226,"-",IF(MOD(ROUNDDOWN(L226/1000,0),10)=5,"限量",""),_xlfn.XLOOKUP(MOD(L226,100),'[2]quality|品质'!$A:$A,'[2]quality|品质'!$B:$B,,0))</f>
        <v>普通盲盒-D阶</v>
      </c>
      <c r="G226" s="21">
        <v>0</v>
      </c>
      <c r="H226" s="21">
        <v>100</v>
      </c>
      <c r="I226" s="21" t="e" cm="1">
        <f t="array" ref="I226">_xlfn.IFS(K226=2,CONCATENATE("比特币-",M226),K226=3,CONCATENATE("钞票-",M226),K226=4,CONCATENATE("玩家经验-",M226),K226=5,CONCATENATE(_xlfn.XLOOKUP(L226,'[1]item|道具'!$A:$A,'[1]item|道具'!$B:$B),"-",M226),K226=11,CONCATENATE(INDEX('[4]equip_data|装备数据'!$B:$B,MATCH(1,('[4]equip_data|装备数据'!$A:$A=ROUNDDOWN(L226/100,0))*('[4]equip_data|装备数据'!$D:$D=MOD(L226,100)),0)),"-",M226,"件"))</f>
        <v>#N/A</v>
      </c>
      <c r="J226" s="21" t="str">
        <f t="shared" si="32"/>
        <v>11;60401;1</v>
      </c>
      <c r="K226" s="21">
        <v>11</v>
      </c>
      <c r="L226" s="21">
        <v>60401</v>
      </c>
      <c r="M226" s="21">
        <v>1</v>
      </c>
      <c r="N226" s="4">
        <f t="shared" si="29"/>
        <v>0.0225533333333333</v>
      </c>
      <c r="O226" s="4">
        <f t="shared" si="30"/>
        <v>0.0333333333333333</v>
      </c>
      <c r="P226" s="4">
        <f t="shared" si="31"/>
        <v>0.000751777777777778</v>
      </c>
    </row>
    <row r="227" spans="1:16">
      <c r="A227" s="21">
        <v>30010</v>
      </c>
      <c r="B227" s="21" t="s">
        <v>48</v>
      </c>
      <c r="C227" s="21">
        <v>0</v>
      </c>
      <c r="D227" s="21">
        <f t="shared" si="33"/>
        <v>3001001</v>
      </c>
      <c r="E227" s="21">
        <f>_xlfn.XLOOKUP(D227-A227*100,[3]盲盒!$E$15:$E$16,[3]盲盒!$H$15:$H$16,0)</f>
        <v>676600</v>
      </c>
      <c r="F227" s="22" t="str">
        <f>CONCATENATE(B227,"-",IF(MOD(ROUNDDOWN(L227/1000,0),10)=5,"限量",""),_xlfn.XLOOKUP(MOD(L227,100),'[2]quality|品质'!$A:$A,'[2]quality|品质'!$B:$B,,0))</f>
        <v>普通盲盒-D阶</v>
      </c>
      <c r="G227" s="21">
        <v>0</v>
      </c>
      <c r="H227" s="21">
        <v>100</v>
      </c>
      <c r="I227" s="21" t="e" cm="1">
        <f t="array" ref="I227">_xlfn.IFS(K227=2,CONCATENATE("比特币-",M227),K227=3,CONCATENATE("钞票-",M227),K227=4,CONCATENATE("玩家经验-",M227),K227=5,CONCATENATE(_xlfn.XLOOKUP(L227,'[1]item|道具'!$A:$A,'[1]item|道具'!$B:$B),"-",M227),K227=11,CONCATENATE(INDEX('[4]equip_data|装备数据'!$B:$B,MATCH(1,('[4]equip_data|装备数据'!$A:$A=ROUNDDOWN(L227/100,0))*('[4]equip_data|装备数据'!$D:$D=MOD(L227,100)),0)),"-",M227,"件"))</f>
        <v>#N/A</v>
      </c>
      <c r="J227" s="21" t="str">
        <f t="shared" si="32"/>
        <v>11;60501;1</v>
      </c>
      <c r="K227" s="21">
        <v>11</v>
      </c>
      <c r="L227" s="21">
        <v>60501</v>
      </c>
      <c r="M227" s="21">
        <v>1</v>
      </c>
      <c r="N227" s="4">
        <f t="shared" si="29"/>
        <v>0.0225533333333333</v>
      </c>
      <c r="O227" s="4">
        <f t="shared" si="30"/>
        <v>0.0333333333333333</v>
      </c>
      <c r="P227" s="4">
        <f t="shared" si="31"/>
        <v>0.000751777777777778</v>
      </c>
    </row>
    <row r="228" spans="1:16">
      <c r="A228" s="21">
        <v>30010</v>
      </c>
      <c r="B228" s="21" t="s">
        <v>48</v>
      </c>
      <c r="C228" s="21">
        <v>0</v>
      </c>
      <c r="D228" s="21">
        <f>A228*100+2</f>
        <v>3001002</v>
      </c>
      <c r="E228" s="21">
        <f>_xlfn.XLOOKUP(D228-A228*100,[3]盲盒!$E$15:$E$16,[3]盲盒!$H$15:$H$16,0)</f>
        <v>323400</v>
      </c>
      <c r="F228" s="22" t="str">
        <f>CONCATENATE(B228,"-",IF(MOD(ROUNDDOWN(L228/1000,0),10)=5,"限量",""),_xlfn.XLOOKUP(MOD(L228,100),'[2]quality|品质'!$A:$A,'[2]quality|品质'!$B:$B,,0))</f>
        <v>普通盲盒-C阶</v>
      </c>
      <c r="G228" s="21">
        <v>0</v>
      </c>
      <c r="H228" s="21">
        <v>100</v>
      </c>
      <c r="I228" s="21" t="e" cm="1">
        <f t="array" ref="I228">_xlfn.IFS(K228=2,CONCATENATE("比特币-",M228),K228=3,CONCATENATE("钞票-",M228),K228=4,CONCATENATE("玩家经验-",M228),K228=5,CONCATENATE(_xlfn.XLOOKUP(L228,'[1]item|道具'!$A:$A,'[1]item|道具'!$B:$B),"-",M228),K228=11,CONCATENATE(INDEX('[4]equip_data|装备数据'!$B:$B,MATCH(1,('[4]equip_data|装备数据'!$A:$A=ROUNDDOWN(L228/100,0))*('[4]equip_data|装备数据'!$D:$D=MOD(L228,100)),0)),"-",M228,"件"))</f>
        <v>#N/A</v>
      </c>
      <c r="J228" s="21" t="str">
        <f t="shared" si="32"/>
        <v>11;10102;1</v>
      </c>
      <c r="K228" s="21">
        <v>11</v>
      </c>
      <c r="L228" s="21">
        <v>10102</v>
      </c>
      <c r="M228" s="21">
        <v>1</v>
      </c>
      <c r="N228" s="4">
        <f t="shared" si="29"/>
        <v>0.01078</v>
      </c>
      <c r="O228" s="4">
        <f t="shared" si="30"/>
        <v>0.0333333333333333</v>
      </c>
      <c r="P228" s="4">
        <f t="shared" si="31"/>
        <v>0.000359333333333333</v>
      </c>
    </row>
    <row r="229" spans="1:16">
      <c r="A229" s="21">
        <v>30010</v>
      </c>
      <c r="B229" s="21" t="s">
        <v>48</v>
      </c>
      <c r="C229" s="21">
        <v>0</v>
      </c>
      <c r="D229" s="21">
        <f t="shared" si="33"/>
        <v>3001002</v>
      </c>
      <c r="E229" s="21">
        <f>_xlfn.XLOOKUP(D229-A229*100,[3]盲盒!$E$15:$E$16,[3]盲盒!$H$15:$H$16,0)</f>
        <v>323400</v>
      </c>
      <c r="F229" s="22" t="str">
        <f>CONCATENATE(B229,"-",IF(MOD(ROUNDDOWN(L229/1000,0),10)=5,"限量",""),_xlfn.XLOOKUP(MOD(L229,100),'[2]quality|品质'!$A:$A,'[2]quality|品质'!$B:$B,,0))</f>
        <v>普通盲盒-C阶</v>
      </c>
      <c r="G229" s="21">
        <v>0</v>
      </c>
      <c r="H229" s="21">
        <v>100</v>
      </c>
      <c r="I229" s="21" t="e" cm="1">
        <f t="array" ref="I229">_xlfn.IFS(K229=2,CONCATENATE("比特币-",M229),K229=3,CONCATENATE("钞票-",M229),K229=4,CONCATENATE("玩家经验-",M229),K229=5,CONCATENATE(_xlfn.XLOOKUP(L229,'[1]item|道具'!$A:$A,'[1]item|道具'!$B:$B),"-",M229),K229=11,CONCATENATE(INDEX('[4]equip_data|装备数据'!$B:$B,MATCH(1,('[4]equip_data|装备数据'!$A:$A=ROUNDDOWN(L229/100,0))*('[4]equip_data|装备数据'!$D:$D=MOD(L229,100)),0)),"-",M229,"件"))</f>
        <v>#N/A</v>
      </c>
      <c r="J229" s="21" t="str">
        <f t="shared" si="32"/>
        <v>11;10202;1</v>
      </c>
      <c r="K229" s="21">
        <v>11</v>
      </c>
      <c r="L229" s="21">
        <v>10202</v>
      </c>
      <c r="M229" s="21">
        <v>1</v>
      </c>
      <c r="N229" s="4">
        <f t="shared" si="29"/>
        <v>0.01078</v>
      </c>
      <c r="O229" s="4">
        <f t="shared" si="30"/>
        <v>0.0333333333333333</v>
      </c>
      <c r="P229" s="4">
        <f t="shared" si="31"/>
        <v>0.000359333333333333</v>
      </c>
    </row>
    <row r="230" spans="1:16">
      <c r="A230" s="21">
        <v>30010</v>
      </c>
      <c r="B230" s="21" t="s">
        <v>48</v>
      </c>
      <c r="C230" s="21">
        <v>0</v>
      </c>
      <c r="D230" s="21">
        <f t="shared" si="33"/>
        <v>3001002</v>
      </c>
      <c r="E230" s="21">
        <f>_xlfn.XLOOKUP(D230-A230*100,[3]盲盒!$E$15:$E$16,[3]盲盒!$H$15:$H$16,0)</f>
        <v>323400</v>
      </c>
      <c r="F230" s="22" t="str">
        <f>CONCATENATE(B230,"-",IF(MOD(ROUNDDOWN(L230/1000,0),10)=5,"限量",""),_xlfn.XLOOKUP(MOD(L230,100),'[2]quality|品质'!$A:$A,'[2]quality|品质'!$B:$B,,0))</f>
        <v>普通盲盒-C阶</v>
      </c>
      <c r="G230" s="21">
        <v>0</v>
      </c>
      <c r="H230" s="21">
        <v>100</v>
      </c>
      <c r="I230" s="21" t="e" cm="1">
        <f t="array" ref="I230">_xlfn.IFS(K230=2,CONCATENATE("比特币-",M230),K230=3,CONCATENATE("钞票-",M230),K230=4,CONCATENATE("玩家经验-",M230),K230=5,CONCATENATE(_xlfn.XLOOKUP(L230,'[1]item|道具'!$A:$A,'[1]item|道具'!$B:$B),"-",M230),K230=11,CONCATENATE(INDEX('[4]equip_data|装备数据'!$B:$B,MATCH(1,('[4]equip_data|装备数据'!$A:$A=ROUNDDOWN(L230/100,0))*('[4]equip_data|装备数据'!$D:$D=MOD(L230,100)),0)),"-",M230,"件"))</f>
        <v>#N/A</v>
      </c>
      <c r="J230" s="21" t="str">
        <f t="shared" si="32"/>
        <v>11;10302;1</v>
      </c>
      <c r="K230" s="21">
        <v>11</v>
      </c>
      <c r="L230" s="21">
        <v>10302</v>
      </c>
      <c r="M230" s="21">
        <v>1</v>
      </c>
      <c r="N230" s="4">
        <f t="shared" si="29"/>
        <v>0.01078</v>
      </c>
      <c r="O230" s="4">
        <f t="shared" si="30"/>
        <v>0.0333333333333333</v>
      </c>
      <c r="P230" s="4">
        <f t="shared" si="31"/>
        <v>0.000359333333333333</v>
      </c>
    </row>
    <row r="231" spans="1:16">
      <c r="A231" s="21">
        <v>30010</v>
      </c>
      <c r="B231" s="21" t="s">
        <v>48</v>
      </c>
      <c r="C231" s="21">
        <v>0</v>
      </c>
      <c r="D231" s="21">
        <f t="shared" si="33"/>
        <v>3001002</v>
      </c>
      <c r="E231" s="21">
        <f>_xlfn.XLOOKUP(D231-A231*100,[3]盲盒!$E$15:$E$16,[3]盲盒!$H$15:$H$16,0)</f>
        <v>323400</v>
      </c>
      <c r="F231" s="22" t="str">
        <f>CONCATENATE(B231,"-",IF(MOD(ROUNDDOWN(L231/1000,0),10)=5,"限量",""),_xlfn.XLOOKUP(MOD(L231,100),'[2]quality|品质'!$A:$A,'[2]quality|品质'!$B:$B,,0))</f>
        <v>普通盲盒-C阶</v>
      </c>
      <c r="G231" s="21">
        <v>0</v>
      </c>
      <c r="H231" s="21">
        <v>100</v>
      </c>
      <c r="I231" s="21" t="e" cm="1">
        <f t="array" ref="I231">_xlfn.IFS(K231=2,CONCATENATE("比特币-",M231),K231=3,CONCATENATE("钞票-",M231),K231=4,CONCATENATE("玩家经验-",M231),K231=5,CONCATENATE(_xlfn.XLOOKUP(L231,'[1]item|道具'!$A:$A,'[1]item|道具'!$B:$B),"-",M231),K231=11,CONCATENATE(INDEX('[4]equip_data|装备数据'!$B:$B,MATCH(1,('[4]equip_data|装备数据'!$A:$A=ROUNDDOWN(L231/100,0))*('[4]equip_data|装备数据'!$D:$D=MOD(L231,100)),0)),"-",M231,"件"))</f>
        <v>#N/A</v>
      </c>
      <c r="J231" s="21" t="str">
        <f t="shared" si="32"/>
        <v>11;10402;1</v>
      </c>
      <c r="K231" s="21">
        <v>11</v>
      </c>
      <c r="L231" s="21">
        <v>10402</v>
      </c>
      <c r="M231" s="21">
        <v>1</v>
      </c>
      <c r="N231" s="4">
        <f t="shared" si="29"/>
        <v>0.01078</v>
      </c>
      <c r="O231" s="4">
        <f t="shared" si="30"/>
        <v>0.0333333333333333</v>
      </c>
      <c r="P231" s="4">
        <f t="shared" si="31"/>
        <v>0.000359333333333333</v>
      </c>
    </row>
    <row r="232" spans="1:16">
      <c r="A232" s="21">
        <v>30010</v>
      </c>
      <c r="B232" s="21" t="s">
        <v>48</v>
      </c>
      <c r="C232" s="21">
        <v>0</v>
      </c>
      <c r="D232" s="21">
        <f t="shared" si="33"/>
        <v>3001002</v>
      </c>
      <c r="E232" s="21">
        <f>_xlfn.XLOOKUP(D232-A232*100,[3]盲盒!$E$15:$E$16,[3]盲盒!$H$15:$H$16,0)</f>
        <v>323400</v>
      </c>
      <c r="F232" s="22" t="str">
        <f>CONCATENATE(B232,"-",IF(MOD(ROUNDDOWN(L232/1000,0),10)=5,"限量",""),_xlfn.XLOOKUP(MOD(L232,100),'[2]quality|品质'!$A:$A,'[2]quality|品质'!$B:$B,,0))</f>
        <v>普通盲盒-C阶</v>
      </c>
      <c r="G232" s="21">
        <v>0</v>
      </c>
      <c r="H232" s="21">
        <v>100</v>
      </c>
      <c r="I232" s="21" t="e" cm="1">
        <f t="array" ref="I232">_xlfn.IFS(K232=2,CONCATENATE("比特币-",M232),K232=3,CONCATENATE("钞票-",M232),K232=4,CONCATENATE("玩家经验-",M232),K232=5,CONCATENATE(_xlfn.XLOOKUP(L232,'[1]item|道具'!$A:$A,'[1]item|道具'!$B:$B),"-",M232),K232=11,CONCATENATE(INDEX('[4]equip_data|装备数据'!$B:$B,MATCH(1,('[4]equip_data|装备数据'!$A:$A=ROUNDDOWN(L232/100,0))*('[4]equip_data|装备数据'!$D:$D=MOD(L232,100)),0)),"-",M232,"件"))</f>
        <v>#N/A</v>
      </c>
      <c r="J232" s="21" t="str">
        <f t="shared" si="32"/>
        <v>11;10502;1</v>
      </c>
      <c r="K232" s="21">
        <v>11</v>
      </c>
      <c r="L232" s="21">
        <v>10502</v>
      </c>
      <c r="M232" s="21">
        <v>1</v>
      </c>
      <c r="N232" s="4">
        <f t="shared" si="29"/>
        <v>0.01078</v>
      </c>
      <c r="O232" s="4">
        <f t="shared" si="30"/>
        <v>0.0333333333333333</v>
      </c>
      <c r="P232" s="4">
        <f t="shared" si="31"/>
        <v>0.000359333333333333</v>
      </c>
    </row>
    <row r="233" spans="1:16">
      <c r="A233" s="21">
        <v>30010</v>
      </c>
      <c r="B233" s="21" t="s">
        <v>48</v>
      </c>
      <c r="C233" s="21">
        <v>0</v>
      </c>
      <c r="D233" s="21">
        <f t="shared" si="33"/>
        <v>3001002</v>
      </c>
      <c r="E233" s="21">
        <f>_xlfn.XLOOKUP(D233-A233*100,[3]盲盒!$E$15:$E$16,[3]盲盒!$H$15:$H$16,0)</f>
        <v>323400</v>
      </c>
      <c r="F233" s="22" t="str">
        <f>CONCATENATE(B233,"-",IF(MOD(ROUNDDOWN(L233/1000,0),10)=5,"限量",""),_xlfn.XLOOKUP(MOD(L233,100),'[2]quality|品质'!$A:$A,'[2]quality|品质'!$B:$B,,0))</f>
        <v>普通盲盒-C阶</v>
      </c>
      <c r="G233" s="21">
        <v>0</v>
      </c>
      <c r="H233" s="21">
        <v>100</v>
      </c>
      <c r="I233" s="21" t="e" cm="1">
        <f t="array" ref="I233">_xlfn.IFS(K233=2,CONCATENATE("比特币-",M233),K233=3,CONCATENATE("钞票-",M233),K233=4,CONCATENATE("玩家经验-",M233),K233=5,CONCATENATE(_xlfn.XLOOKUP(L233,'[1]item|道具'!$A:$A,'[1]item|道具'!$B:$B),"-",M233),K233=11,CONCATENATE(INDEX('[4]equip_data|装备数据'!$B:$B,MATCH(1,('[4]equip_data|装备数据'!$A:$A=ROUNDDOWN(L233/100,0))*('[4]equip_data|装备数据'!$D:$D=MOD(L233,100)),0)),"-",M233,"件"))</f>
        <v>#N/A</v>
      </c>
      <c r="J233" s="21" t="str">
        <f t="shared" si="32"/>
        <v>11;20102;1</v>
      </c>
      <c r="K233" s="21">
        <v>11</v>
      </c>
      <c r="L233" s="21">
        <v>20102</v>
      </c>
      <c r="M233" s="21">
        <v>1</v>
      </c>
      <c r="N233" s="4">
        <f t="shared" si="29"/>
        <v>0.01078</v>
      </c>
      <c r="O233" s="4">
        <f t="shared" si="30"/>
        <v>0.0333333333333333</v>
      </c>
      <c r="P233" s="4">
        <f t="shared" si="31"/>
        <v>0.000359333333333333</v>
      </c>
    </row>
    <row r="234" spans="1:16">
      <c r="A234" s="21">
        <v>30010</v>
      </c>
      <c r="B234" s="21" t="s">
        <v>48</v>
      </c>
      <c r="C234" s="21">
        <v>0</v>
      </c>
      <c r="D234" s="21">
        <f t="shared" si="33"/>
        <v>3001002</v>
      </c>
      <c r="E234" s="21">
        <f>_xlfn.XLOOKUP(D234-A234*100,[3]盲盒!$E$15:$E$16,[3]盲盒!$H$15:$H$16,0)</f>
        <v>323400</v>
      </c>
      <c r="F234" s="22" t="str">
        <f>CONCATENATE(B234,"-",IF(MOD(ROUNDDOWN(L234/1000,0),10)=5,"限量",""),_xlfn.XLOOKUP(MOD(L234,100),'[2]quality|品质'!$A:$A,'[2]quality|品质'!$B:$B,,0))</f>
        <v>普通盲盒-C阶</v>
      </c>
      <c r="G234" s="21">
        <v>0</v>
      </c>
      <c r="H234" s="21">
        <v>100</v>
      </c>
      <c r="I234" s="21" t="e" cm="1">
        <f t="array" ref="I234">_xlfn.IFS(K234=2,CONCATENATE("比特币-",M234),K234=3,CONCATENATE("钞票-",M234),K234=4,CONCATENATE("玩家经验-",M234),K234=5,CONCATENATE(_xlfn.XLOOKUP(L234,'[1]item|道具'!$A:$A,'[1]item|道具'!$B:$B),"-",M234),K234=11,CONCATENATE(INDEX('[4]equip_data|装备数据'!$B:$B,MATCH(1,('[4]equip_data|装备数据'!$A:$A=ROUNDDOWN(L234/100,0))*('[4]equip_data|装备数据'!$D:$D=MOD(L234,100)),0)),"-",M234,"件"))</f>
        <v>#N/A</v>
      </c>
      <c r="J234" s="21" t="str">
        <f t="shared" si="32"/>
        <v>11;20202;1</v>
      </c>
      <c r="K234" s="21">
        <v>11</v>
      </c>
      <c r="L234" s="21">
        <v>20202</v>
      </c>
      <c r="M234" s="21">
        <v>1</v>
      </c>
      <c r="N234" s="4">
        <f t="shared" si="29"/>
        <v>0.01078</v>
      </c>
      <c r="O234" s="4">
        <f t="shared" si="30"/>
        <v>0.0333333333333333</v>
      </c>
      <c r="P234" s="4">
        <f t="shared" si="31"/>
        <v>0.000359333333333333</v>
      </c>
    </row>
    <row r="235" spans="1:16">
      <c r="A235" s="21">
        <v>30010</v>
      </c>
      <c r="B235" s="21" t="s">
        <v>48</v>
      </c>
      <c r="C235" s="21">
        <v>0</v>
      </c>
      <c r="D235" s="21">
        <f t="shared" si="33"/>
        <v>3001002</v>
      </c>
      <c r="E235" s="21">
        <f>_xlfn.XLOOKUP(D235-A235*100,[3]盲盒!$E$15:$E$16,[3]盲盒!$H$15:$H$16,0)</f>
        <v>323400</v>
      </c>
      <c r="F235" s="22" t="str">
        <f>CONCATENATE(B235,"-",IF(MOD(ROUNDDOWN(L235/1000,0),10)=5,"限量",""),_xlfn.XLOOKUP(MOD(L235,100),'[2]quality|品质'!$A:$A,'[2]quality|品质'!$B:$B,,0))</f>
        <v>普通盲盒-C阶</v>
      </c>
      <c r="G235" s="21">
        <v>0</v>
      </c>
      <c r="H235" s="21">
        <v>100</v>
      </c>
      <c r="I235" s="21" t="e" cm="1">
        <f t="array" ref="I235">_xlfn.IFS(K235=2,CONCATENATE("比特币-",M235),K235=3,CONCATENATE("钞票-",M235),K235=4,CONCATENATE("玩家经验-",M235),K235=5,CONCATENATE(_xlfn.XLOOKUP(L235,'[1]item|道具'!$A:$A,'[1]item|道具'!$B:$B),"-",M235),K235=11,CONCATENATE(INDEX('[4]equip_data|装备数据'!$B:$B,MATCH(1,('[4]equip_data|装备数据'!$A:$A=ROUNDDOWN(L235/100,0))*('[4]equip_data|装备数据'!$D:$D=MOD(L235,100)),0)),"-",M235,"件"))</f>
        <v>#N/A</v>
      </c>
      <c r="J235" s="21" t="str">
        <f t="shared" si="32"/>
        <v>11;20302;1</v>
      </c>
      <c r="K235" s="21">
        <v>11</v>
      </c>
      <c r="L235" s="21">
        <v>20302</v>
      </c>
      <c r="M235" s="21">
        <v>1</v>
      </c>
      <c r="N235" s="4">
        <f t="shared" si="29"/>
        <v>0.01078</v>
      </c>
      <c r="O235" s="4">
        <f t="shared" si="30"/>
        <v>0.0333333333333333</v>
      </c>
      <c r="P235" s="4">
        <f t="shared" si="31"/>
        <v>0.000359333333333333</v>
      </c>
    </row>
    <row r="236" spans="1:16">
      <c r="A236" s="21">
        <v>30010</v>
      </c>
      <c r="B236" s="21" t="s">
        <v>48</v>
      </c>
      <c r="C236" s="21">
        <v>0</v>
      </c>
      <c r="D236" s="21">
        <f t="shared" si="33"/>
        <v>3001002</v>
      </c>
      <c r="E236" s="21">
        <f>_xlfn.XLOOKUP(D236-A236*100,[3]盲盒!$E$15:$E$16,[3]盲盒!$H$15:$H$16,0)</f>
        <v>323400</v>
      </c>
      <c r="F236" s="22" t="str">
        <f>CONCATENATE(B236,"-",IF(MOD(ROUNDDOWN(L236/1000,0),10)=5,"限量",""),_xlfn.XLOOKUP(MOD(L236,100),'[2]quality|品质'!$A:$A,'[2]quality|品质'!$B:$B,,0))</f>
        <v>普通盲盒-C阶</v>
      </c>
      <c r="G236" s="21">
        <v>0</v>
      </c>
      <c r="H236" s="21">
        <v>100</v>
      </c>
      <c r="I236" s="21" t="e" cm="1">
        <f t="array" ref="I236">_xlfn.IFS(K236=2,CONCATENATE("比特币-",M236),K236=3,CONCATENATE("钞票-",M236),K236=4,CONCATENATE("玩家经验-",M236),K236=5,CONCATENATE(_xlfn.XLOOKUP(L236,'[1]item|道具'!$A:$A,'[1]item|道具'!$B:$B),"-",M236),K236=11,CONCATENATE(INDEX('[4]equip_data|装备数据'!$B:$B,MATCH(1,('[4]equip_data|装备数据'!$A:$A=ROUNDDOWN(L236/100,0))*('[4]equip_data|装备数据'!$D:$D=MOD(L236,100)),0)),"-",M236,"件"))</f>
        <v>#N/A</v>
      </c>
      <c r="J236" s="21" t="str">
        <f t="shared" si="32"/>
        <v>11;20402;1</v>
      </c>
      <c r="K236" s="21">
        <v>11</v>
      </c>
      <c r="L236" s="21">
        <v>20402</v>
      </c>
      <c r="M236" s="21">
        <v>1</v>
      </c>
      <c r="N236" s="4">
        <f t="shared" si="29"/>
        <v>0.01078</v>
      </c>
      <c r="O236" s="4">
        <f t="shared" si="30"/>
        <v>0.0333333333333333</v>
      </c>
      <c r="P236" s="4">
        <f t="shared" si="31"/>
        <v>0.000359333333333333</v>
      </c>
    </row>
    <row r="237" spans="1:16">
      <c r="A237" s="21">
        <v>30010</v>
      </c>
      <c r="B237" s="21" t="s">
        <v>48</v>
      </c>
      <c r="C237" s="21">
        <v>0</v>
      </c>
      <c r="D237" s="21">
        <f t="shared" si="33"/>
        <v>3001002</v>
      </c>
      <c r="E237" s="21">
        <f>_xlfn.XLOOKUP(D237-A237*100,[3]盲盒!$E$15:$E$16,[3]盲盒!$H$15:$H$16,0)</f>
        <v>323400</v>
      </c>
      <c r="F237" s="22" t="str">
        <f>CONCATENATE(B237,"-",IF(MOD(ROUNDDOWN(L237/1000,0),10)=5,"限量",""),_xlfn.XLOOKUP(MOD(L237,100),'[2]quality|品质'!$A:$A,'[2]quality|品质'!$B:$B,,0))</f>
        <v>普通盲盒-C阶</v>
      </c>
      <c r="G237" s="21">
        <v>0</v>
      </c>
      <c r="H237" s="21">
        <v>100</v>
      </c>
      <c r="I237" s="21" t="e" cm="1">
        <f t="array" ref="I237">_xlfn.IFS(K237=2,CONCATENATE("比特币-",M237),K237=3,CONCATENATE("钞票-",M237),K237=4,CONCATENATE("玩家经验-",M237),K237=5,CONCATENATE(_xlfn.XLOOKUP(L237,'[1]item|道具'!$A:$A,'[1]item|道具'!$B:$B),"-",M237),K237=11,CONCATENATE(INDEX('[4]equip_data|装备数据'!$B:$B,MATCH(1,('[4]equip_data|装备数据'!$A:$A=ROUNDDOWN(L237/100,0))*('[4]equip_data|装备数据'!$D:$D=MOD(L237,100)),0)),"-",M237,"件"))</f>
        <v>#N/A</v>
      </c>
      <c r="J237" s="21" t="str">
        <f t="shared" si="32"/>
        <v>11;20502;1</v>
      </c>
      <c r="K237" s="21">
        <v>11</v>
      </c>
      <c r="L237" s="21">
        <v>20502</v>
      </c>
      <c r="M237" s="21">
        <v>1</v>
      </c>
      <c r="N237" s="4">
        <f t="shared" si="29"/>
        <v>0.01078</v>
      </c>
      <c r="O237" s="4">
        <f t="shared" si="30"/>
        <v>0.0333333333333333</v>
      </c>
      <c r="P237" s="4">
        <f t="shared" si="31"/>
        <v>0.000359333333333333</v>
      </c>
    </row>
    <row r="238" spans="1:16">
      <c r="A238" s="21">
        <v>30010</v>
      </c>
      <c r="B238" s="21" t="s">
        <v>48</v>
      </c>
      <c r="C238" s="21">
        <v>0</v>
      </c>
      <c r="D238" s="21">
        <f t="shared" si="33"/>
        <v>3001002</v>
      </c>
      <c r="E238" s="21">
        <f>_xlfn.XLOOKUP(D238-A238*100,[3]盲盒!$E$15:$E$16,[3]盲盒!$H$15:$H$16,0)</f>
        <v>323400</v>
      </c>
      <c r="F238" s="22" t="str">
        <f>CONCATENATE(B238,"-",IF(MOD(ROUNDDOWN(L238/1000,0),10)=5,"限量",""),_xlfn.XLOOKUP(MOD(L238,100),'[2]quality|品质'!$A:$A,'[2]quality|品质'!$B:$B,,0))</f>
        <v>普通盲盒-C阶</v>
      </c>
      <c r="G238" s="21">
        <v>0</v>
      </c>
      <c r="H238" s="21">
        <v>100</v>
      </c>
      <c r="I238" s="21" t="e" cm="1">
        <f t="array" ref="I238">_xlfn.IFS(K238=2,CONCATENATE("比特币-",M238),K238=3,CONCATENATE("钞票-",M238),K238=4,CONCATENATE("玩家经验-",M238),K238=5,CONCATENATE(_xlfn.XLOOKUP(L238,'[1]item|道具'!$A:$A,'[1]item|道具'!$B:$B),"-",M238),K238=11,CONCATENATE(INDEX('[4]equip_data|装备数据'!$B:$B,MATCH(1,('[4]equip_data|装备数据'!$A:$A=ROUNDDOWN(L238/100,0))*('[4]equip_data|装备数据'!$D:$D=MOD(L238,100)),0)),"-",M238,"件"))</f>
        <v>#N/A</v>
      </c>
      <c r="J238" s="21" t="str">
        <f t="shared" si="32"/>
        <v>11;30102;1</v>
      </c>
      <c r="K238" s="21">
        <v>11</v>
      </c>
      <c r="L238" s="21">
        <v>30102</v>
      </c>
      <c r="M238" s="21">
        <v>1</v>
      </c>
      <c r="N238" s="4">
        <f t="shared" si="29"/>
        <v>0.01078</v>
      </c>
      <c r="O238" s="4">
        <f t="shared" si="30"/>
        <v>0.0333333333333333</v>
      </c>
      <c r="P238" s="4">
        <f t="shared" si="31"/>
        <v>0.000359333333333333</v>
      </c>
    </row>
    <row r="239" spans="1:16">
      <c r="A239" s="21">
        <v>30010</v>
      </c>
      <c r="B239" s="21" t="s">
        <v>48</v>
      </c>
      <c r="C239" s="21">
        <v>0</v>
      </c>
      <c r="D239" s="21">
        <f t="shared" si="33"/>
        <v>3001002</v>
      </c>
      <c r="E239" s="21">
        <f>_xlfn.XLOOKUP(D239-A239*100,[3]盲盒!$E$15:$E$16,[3]盲盒!$H$15:$H$16,0)</f>
        <v>323400</v>
      </c>
      <c r="F239" s="22" t="str">
        <f>CONCATENATE(B239,"-",IF(MOD(ROUNDDOWN(L239/1000,0),10)=5,"限量",""),_xlfn.XLOOKUP(MOD(L239,100),'[2]quality|品质'!$A:$A,'[2]quality|品质'!$B:$B,,0))</f>
        <v>普通盲盒-C阶</v>
      </c>
      <c r="G239" s="21">
        <v>0</v>
      </c>
      <c r="H239" s="21">
        <v>100</v>
      </c>
      <c r="I239" s="21" t="e" cm="1">
        <f t="array" ref="I239">_xlfn.IFS(K239=2,CONCATENATE("比特币-",M239),K239=3,CONCATENATE("钞票-",M239),K239=4,CONCATENATE("玩家经验-",M239),K239=5,CONCATENATE(_xlfn.XLOOKUP(L239,'[1]item|道具'!$A:$A,'[1]item|道具'!$B:$B),"-",M239),K239=11,CONCATENATE(INDEX('[4]equip_data|装备数据'!$B:$B,MATCH(1,('[4]equip_data|装备数据'!$A:$A=ROUNDDOWN(L239/100,0))*('[4]equip_data|装备数据'!$D:$D=MOD(L239,100)),0)),"-",M239,"件"))</f>
        <v>#N/A</v>
      </c>
      <c r="J239" s="21" t="str">
        <f t="shared" si="32"/>
        <v>11;30202;1</v>
      </c>
      <c r="K239" s="21">
        <v>11</v>
      </c>
      <c r="L239" s="21">
        <v>30202</v>
      </c>
      <c r="M239" s="21">
        <v>1</v>
      </c>
      <c r="N239" s="4">
        <f t="shared" si="29"/>
        <v>0.01078</v>
      </c>
      <c r="O239" s="4">
        <f t="shared" si="30"/>
        <v>0.0333333333333333</v>
      </c>
      <c r="P239" s="4">
        <f t="shared" si="31"/>
        <v>0.000359333333333333</v>
      </c>
    </row>
    <row r="240" spans="1:16">
      <c r="A240" s="21">
        <v>30010</v>
      </c>
      <c r="B240" s="21" t="s">
        <v>48</v>
      </c>
      <c r="C240" s="21">
        <v>0</v>
      </c>
      <c r="D240" s="21">
        <f t="shared" si="33"/>
        <v>3001002</v>
      </c>
      <c r="E240" s="21">
        <f>_xlfn.XLOOKUP(D240-A240*100,[3]盲盒!$E$15:$E$16,[3]盲盒!$H$15:$H$16,0)</f>
        <v>323400</v>
      </c>
      <c r="F240" s="22" t="str">
        <f>CONCATENATE(B240,"-",IF(MOD(ROUNDDOWN(L240/1000,0),10)=5,"限量",""),_xlfn.XLOOKUP(MOD(L240,100),'[2]quality|品质'!$A:$A,'[2]quality|品质'!$B:$B,,0))</f>
        <v>普通盲盒-C阶</v>
      </c>
      <c r="G240" s="21">
        <v>0</v>
      </c>
      <c r="H240" s="21">
        <v>100</v>
      </c>
      <c r="I240" s="21" t="e" cm="1">
        <f t="array" ref="I240">_xlfn.IFS(K240=2,CONCATENATE("比特币-",M240),K240=3,CONCATENATE("钞票-",M240),K240=4,CONCATENATE("玩家经验-",M240),K240=5,CONCATENATE(_xlfn.XLOOKUP(L240,'[1]item|道具'!$A:$A,'[1]item|道具'!$B:$B),"-",M240),K240=11,CONCATENATE(INDEX('[4]equip_data|装备数据'!$B:$B,MATCH(1,('[4]equip_data|装备数据'!$A:$A=ROUNDDOWN(L240/100,0))*('[4]equip_data|装备数据'!$D:$D=MOD(L240,100)),0)),"-",M240,"件"))</f>
        <v>#N/A</v>
      </c>
      <c r="J240" s="21" t="str">
        <f t="shared" si="32"/>
        <v>11;30302;1</v>
      </c>
      <c r="K240" s="21">
        <v>11</v>
      </c>
      <c r="L240" s="21">
        <v>30302</v>
      </c>
      <c r="M240" s="21">
        <v>1</v>
      </c>
      <c r="N240" s="4">
        <f t="shared" si="29"/>
        <v>0.01078</v>
      </c>
      <c r="O240" s="4">
        <f t="shared" si="30"/>
        <v>0.0333333333333333</v>
      </c>
      <c r="P240" s="4">
        <f t="shared" si="31"/>
        <v>0.000359333333333333</v>
      </c>
    </row>
    <row r="241" spans="1:16">
      <c r="A241" s="21">
        <v>30010</v>
      </c>
      <c r="B241" s="21" t="s">
        <v>48</v>
      </c>
      <c r="C241" s="21">
        <v>0</v>
      </c>
      <c r="D241" s="21">
        <f t="shared" si="33"/>
        <v>3001002</v>
      </c>
      <c r="E241" s="21">
        <f>_xlfn.XLOOKUP(D241-A241*100,[3]盲盒!$E$15:$E$16,[3]盲盒!$H$15:$H$16,0)</f>
        <v>323400</v>
      </c>
      <c r="F241" s="22" t="str">
        <f>CONCATENATE(B241,"-",IF(MOD(ROUNDDOWN(L241/1000,0),10)=5,"限量",""),_xlfn.XLOOKUP(MOD(L241,100),'[2]quality|品质'!$A:$A,'[2]quality|品质'!$B:$B,,0))</f>
        <v>普通盲盒-C阶</v>
      </c>
      <c r="G241" s="21">
        <v>0</v>
      </c>
      <c r="H241" s="21">
        <v>100</v>
      </c>
      <c r="I241" s="21" t="e" cm="1">
        <f t="array" ref="I241">_xlfn.IFS(K241=2,CONCATENATE("比特币-",M241),K241=3,CONCATENATE("钞票-",M241),K241=4,CONCATENATE("玩家经验-",M241),K241=5,CONCATENATE(_xlfn.XLOOKUP(L241,'[1]item|道具'!$A:$A,'[1]item|道具'!$B:$B),"-",M241),K241=11,CONCATENATE(INDEX('[4]equip_data|装备数据'!$B:$B,MATCH(1,('[4]equip_data|装备数据'!$A:$A=ROUNDDOWN(L241/100,0))*('[4]equip_data|装备数据'!$D:$D=MOD(L241,100)),0)),"-",M241,"件"))</f>
        <v>#N/A</v>
      </c>
      <c r="J241" s="21" t="str">
        <f t="shared" si="32"/>
        <v>11;30402;1</v>
      </c>
      <c r="K241" s="21">
        <v>11</v>
      </c>
      <c r="L241" s="21">
        <v>30402</v>
      </c>
      <c r="M241" s="21">
        <v>1</v>
      </c>
      <c r="N241" s="4">
        <f t="shared" si="29"/>
        <v>0.01078</v>
      </c>
      <c r="O241" s="4">
        <f t="shared" si="30"/>
        <v>0.0333333333333333</v>
      </c>
      <c r="P241" s="4">
        <f t="shared" si="31"/>
        <v>0.000359333333333333</v>
      </c>
    </row>
    <row r="242" spans="1:16">
      <c r="A242" s="21">
        <v>30010</v>
      </c>
      <c r="B242" s="21" t="s">
        <v>48</v>
      </c>
      <c r="C242" s="21">
        <v>0</v>
      </c>
      <c r="D242" s="21">
        <f t="shared" si="33"/>
        <v>3001002</v>
      </c>
      <c r="E242" s="21">
        <f>_xlfn.XLOOKUP(D242-A242*100,[3]盲盒!$E$15:$E$16,[3]盲盒!$H$15:$H$16,0)</f>
        <v>323400</v>
      </c>
      <c r="F242" s="22" t="str">
        <f>CONCATENATE(B242,"-",IF(MOD(ROUNDDOWN(L242/1000,0),10)=5,"限量",""),_xlfn.XLOOKUP(MOD(L242,100),'[2]quality|品质'!$A:$A,'[2]quality|品质'!$B:$B,,0))</f>
        <v>普通盲盒-C阶</v>
      </c>
      <c r="G242" s="21">
        <v>0</v>
      </c>
      <c r="H242" s="21">
        <v>100</v>
      </c>
      <c r="I242" s="21" t="e" cm="1">
        <f t="array" ref="I242">_xlfn.IFS(K242=2,CONCATENATE("比特币-",M242),K242=3,CONCATENATE("钞票-",M242),K242=4,CONCATENATE("玩家经验-",M242),K242=5,CONCATENATE(_xlfn.XLOOKUP(L242,'[1]item|道具'!$A:$A,'[1]item|道具'!$B:$B),"-",M242),K242=11,CONCATENATE(INDEX('[4]equip_data|装备数据'!$B:$B,MATCH(1,('[4]equip_data|装备数据'!$A:$A=ROUNDDOWN(L242/100,0))*('[4]equip_data|装备数据'!$D:$D=MOD(L242,100)),0)),"-",M242,"件"))</f>
        <v>#N/A</v>
      </c>
      <c r="J242" s="21" t="str">
        <f t="shared" si="32"/>
        <v>11;30502;1</v>
      </c>
      <c r="K242" s="21">
        <v>11</v>
      </c>
      <c r="L242" s="21">
        <v>30502</v>
      </c>
      <c r="M242" s="21">
        <v>1</v>
      </c>
      <c r="N242" s="4">
        <f t="shared" si="29"/>
        <v>0.01078</v>
      </c>
      <c r="O242" s="4">
        <f t="shared" si="30"/>
        <v>0.0333333333333333</v>
      </c>
      <c r="P242" s="4">
        <f t="shared" si="31"/>
        <v>0.000359333333333333</v>
      </c>
    </row>
    <row r="243" spans="1:16">
      <c r="A243" s="21">
        <v>30010</v>
      </c>
      <c r="B243" s="21" t="s">
        <v>48</v>
      </c>
      <c r="C243" s="21">
        <v>0</v>
      </c>
      <c r="D243" s="21">
        <f t="shared" si="33"/>
        <v>3001002</v>
      </c>
      <c r="E243" s="21">
        <f>_xlfn.XLOOKUP(D243-A243*100,[3]盲盒!$E$15:$E$16,[3]盲盒!$H$15:$H$16,0)</f>
        <v>323400</v>
      </c>
      <c r="F243" s="22" t="str">
        <f>CONCATENATE(B243,"-",IF(MOD(ROUNDDOWN(L243/1000,0),10)=5,"限量",""),_xlfn.XLOOKUP(MOD(L243,100),'[2]quality|品质'!$A:$A,'[2]quality|品质'!$B:$B,,0))</f>
        <v>普通盲盒-C阶</v>
      </c>
      <c r="G243" s="21">
        <v>0</v>
      </c>
      <c r="H243" s="21">
        <v>100</v>
      </c>
      <c r="I243" s="21" t="e" cm="1">
        <f t="array" ref="I243">_xlfn.IFS(K243=2,CONCATENATE("比特币-",M243),K243=3,CONCATENATE("钞票-",M243),K243=4,CONCATENATE("玩家经验-",M243),K243=5,CONCATENATE(_xlfn.XLOOKUP(L243,'[1]item|道具'!$A:$A,'[1]item|道具'!$B:$B),"-",M243),K243=11,CONCATENATE(INDEX('[4]equip_data|装备数据'!$B:$B,MATCH(1,('[4]equip_data|装备数据'!$A:$A=ROUNDDOWN(L243/100,0))*('[4]equip_data|装备数据'!$D:$D=MOD(L243,100)),0)),"-",M243,"件"))</f>
        <v>#N/A</v>
      </c>
      <c r="J243" s="21" t="str">
        <f t="shared" si="32"/>
        <v>11;40102;1</v>
      </c>
      <c r="K243" s="21">
        <v>11</v>
      </c>
      <c r="L243" s="21">
        <v>40102</v>
      </c>
      <c r="M243" s="21">
        <v>1</v>
      </c>
      <c r="N243" s="4">
        <f t="shared" si="29"/>
        <v>0.01078</v>
      </c>
      <c r="O243" s="4">
        <f t="shared" si="30"/>
        <v>0.0333333333333333</v>
      </c>
      <c r="P243" s="4">
        <f t="shared" si="31"/>
        <v>0.000359333333333333</v>
      </c>
    </row>
    <row r="244" spans="1:16">
      <c r="A244" s="21">
        <v>30010</v>
      </c>
      <c r="B244" s="21" t="s">
        <v>48</v>
      </c>
      <c r="C244" s="21">
        <v>0</v>
      </c>
      <c r="D244" s="21">
        <f t="shared" si="33"/>
        <v>3001002</v>
      </c>
      <c r="E244" s="21">
        <f>_xlfn.XLOOKUP(D244-A244*100,[3]盲盒!$E$15:$E$16,[3]盲盒!$H$15:$H$16,0)</f>
        <v>323400</v>
      </c>
      <c r="F244" s="22" t="str">
        <f>CONCATENATE(B244,"-",IF(MOD(ROUNDDOWN(L244/1000,0),10)=5,"限量",""),_xlfn.XLOOKUP(MOD(L244,100),'[2]quality|品质'!$A:$A,'[2]quality|品质'!$B:$B,,0))</f>
        <v>普通盲盒-C阶</v>
      </c>
      <c r="G244" s="21">
        <v>0</v>
      </c>
      <c r="H244" s="21">
        <v>100</v>
      </c>
      <c r="I244" s="21" t="e" cm="1">
        <f t="array" ref="I244">_xlfn.IFS(K244=2,CONCATENATE("比特币-",M244),K244=3,CONCATENATE("钞票-",M244),K244=4,CONCATENATE("玩家经验-",M244),K244=5,CONCATENATE(_xlfn.XLOOKUP(L244,'[1]item|道具'!$A:$A,'[1]item|道具'!$B:$B),"-",M244),K244=11,CONCATENATE(INDEX('[4]equip_data|装备数据'!$B:$B,MATCH(1,('[4]equip_data|装备数据'!$A:$A=ROUNDDOWN(L244/100,0))*('[4]equip_data|装备数据'!$D:$D=MOD(L244,100)),0)),"-",M244,"件"))</f>
        <v>#N/A</v>
      </c>
      <c r="J244" s="21" t="str">
        <f t="shared" si="32"/>
        <v>11;40202;1</v>
      </c>
      <c r="K244" s="21">
        <v>11</v>
      </c>
      <c r="L244" s="21">
        <v>40202</v>
      </c>
      <c r="M244" s="21">
        <v>1</v>
      </c>
      <c r="N244" s="4">
        <f t="shared" si="29"/>
        <v>0.01078</v>
      </c>
      <c r="O244" s="4">
        <f t="shared" si="30"/>
        <v>0.0333333333333333</v>
      </c>
      <c r="P244" s="4">
        <f t="shared" si="31"/>
        <v>0.000359333333333333</v>
      </c>
    </row>
    <row r="245" spans="1:16">
      <c r="A245" s="21">
        <v>30010</v>
      </c>
      <c r="B245" s="21" t="s">
        <v>48</v>
      </c>
      <c r="C245" s="21">
        <v>0</v>
      </c>
      <c r="D245" s="21">
        <f t="shared" si="33"/>
        <v>3001002</v>
      </c>
      <c r="E245" s="21">
        <f>_xlfn.XLOOKUP(D245-A245*100,[3]盲盒!$E$15:$E$16,[3]盲盒!$H$15:$H$16,0)</f>
        <v>323400</v>
      </c>
      <c r="F245" s="22" t="str">
        <f>CONCATENATE(B245,"-",IF(MOD(ROUNDDOWN(L245/1000,0),10)=5,"限量",""),_xlfn.XLOOKUP(MOD(L245,100),'[2]quality|品质'!$A:$A,'[2]quality|品质'!$B:$B,,0))</f>
        <v>普通盲盒-C阶</v>
      </c>
      <c r="G245" s="21">
        <v>0</v>
      </c>
      <c r="H245" s="21">
        <v>100</v>
      </c>
      <c r="I245" s="21" t="e" cm="1">
        <f t="array" ref="I245">_xlfn.IFS(K245=2,CONCATENATE("比特币-",M245),K245=3,CONCATENATE("钞票-",M245),K245=4,CONCATENATE("玩家经验-",M245),K245=5,CONCATENATE(_xlfn.XLOOKUP(L245,'[1]item|道具'!$A:$A,'[1]item|道具'!$B:$B),"-",M245),K245=11,CONCATENATE(INDEX('[4]equip_data|装备数据'!$B:$B,MATCH(1,('[4]equip_data|装备数据'!$A:$A=ROUNDDOWN(L245/100,0))*('[4]equip_data|装备数据'!$D:$D=MOD(L245,100)),0)),"-",M245,"件"))</f>
        <v>#N/A</v>
      </c>
      <c r="J245" s="21" t="str">
        <f t="shared" si="32"/>
        <v>11;40302;1</v>
      </c>
      <c r="K245" s="21">
        <v>11</v>
      </c>
      <c r="L245" s="21">
        <v>40302</v>
      </c>
      <c r="M245" s="21">
        <v>1</v>
      </c>
      <c r="N245" s="4">
        <f t="shared" si="29"/>
        <v>0.01078</v>
      </c>
      <c r="O245" s="4">
        <f t="shared" si="30"/>
        <v>0.0333333333333333</v>
      </c>
      <c r="P245" s="4">
        <f t="shared" si="31"/>
        <v>0.000359333333333333</v>
      </c>
    </row>
    <row r="246" spans="1:16">
      <c r="A246" s="21">
        <v>30010</v>
      </c>
      <c r="B246" s="21" t="s">
        <v>48</v>
      </c>
      <c r="C246" s="21">
        <v>0</v>
      </c>
      <c r="D246" s="21">
        <f t="shared" si="33"/>
        <v>3001002</v>
      </c>
      <c r="E246" s="21">
        <f>_xlfn.XLOOKUP(D246-A246*100,[3]盲盒!$E$15:$E$16,[3]盲盒!$H$15:$H$16,0)</f>
        <v>323400</v>
      </c>
      <c r="F246" s="22" t="str">
        <f>CONCATENATE(B246,"-",IF(MOD(ROUNDDOWN(L246/1000,0),10)=5,"限量",""),_xlfn.XLOOKUP(MOD(L246,100),'[2]quality|品质'!$A:$A,'[2]quality|品质'!$B:$B,,0))</f>
        <v>普通盲盒-C阶</v>
      </c>
      <c r="G246" s="21">
        <v>0</v>
      </c>
      <c r="H246" s="21">
        <v>100</v>
      </c>
      <c r="I246" s="21" t="e" cm="1">
        <f t="array" ref="I246">_xlfn.IFS(K246=2,CONCATENATE("比特币-",M246),K246=3,CONCATENATE("钞票-",M246),K246=4,CONCATENATE("玩家经验-",M246),K246=5,CONCATENATE(_xlfn.XLOOKUP(L246,'[1]item|道具'!$A:$A,'[1]item|道具'!$B:$B),"-",M246),K246=11,CONCATENATE(INDEX('[4]equip_data|装备数据'!$B:$B,MATCH(1,('[4]equip_data|装备数据'!$A:$A=ROUNDDOWN(L246/100,0))*('[4]equip_data|装备数据'!$D:$D=MOD(L246,100)),0)),"-",M246,"件"))</f>
        <v>#N/A</v>
      </c>
      <c r="J246" s="21" t="str">
        <f t="shared" si="32"/>
        <v>11;40402;1</v>
      </c>
      <c r="K246" s="21">
        <v>11</v>
      </c>
      <c r="L246" s="21">
        <v>40402</v>
      </c>
      <c r="M246" s="21">
        <v>1</v>
      </c>
      <c r="N246" s="4">
        <f t="shared" si="29"/>
        <v>0.01078</v>
      </c>
      <c r="O246" s="4">
        <f t="shared" si="30"/>
        <v>0.0333333333333333</v>
      </c>
      <c r="P246" s="4">
        <f t="shared" si="31"/>
        <v>0.000359333333333333</v>
      </c>
    </row>
    <row r="247" spans="1:16">
      <c r="A247" s="21">
        <v>30010</v>
      </c>
      <c r="B247" s="21" t="s">
        <v>48</v>
      </c>
      <c r="C247" s="21">
        <v>0</v>
      </c>
      <c r="D247" s="21">
        <f t="shared" si="33"/>
        <v>3001002</v>
      </c>
      <c r="E247" s="21">
        <f>_xlfn.XLOOKUP(D247-A247*100,[3]盲盒!$E$15:$E$16,[3]盲盒!$H$15:$H$16,0)</f>
        <v>323400</v>
      </c>
      <c r="F247" s="22" t="str">
        <f>CONCATENATE(B247,"-",IF(MOD(ROUNDDOWN(L247/1000,0),10)=5,"限量",""),_xlfn.XLOOKUP(MOD(L247,100),'[2]quality|品质'!$A:$A,'[2]quality|品质'!$B:$B,,0))</f>
        <v>普通盲盒-C阶</v>
      </c>
      <c r="G247" s="21">
        <v>0</v>
      </c>
      <c r="H247" s="21">
        <v>100</v>
      </c>
      <c r="I247" s="21" t="e" cm="1">
        <f t="array" ref="I247">_xlfn.IFS(K247=2,CONCATENATE("比特币-",M247),K247=3,CONCATENATE("钞票-",M247),K247=4,CONCATENATE("玩家经验-",M247),K247=5,CONCATENATE(_xlfn.XLOOKUP(L247,'[1]item|道具'!$A:$A,'[1]item|道具'!$B:$B),"-",M247),K247=11,CONCATENATE(INDEX('[4]equip_data|装备数据'!$B:$B,MATCH(1,('[4]equip_data|装备数据'!$A:$A=ROUNDDOWN(L247/100,0))*('[4]equip_data|装备数据'!$D:$D=MOD(L247,100)),0)),"-",M247,"件"))</f>
        <v>#N/A</v>
      </c>
      <c r="J247" s="21" t="str">
        <f t="shared" si="32"/>
        <v>11;40502;1</v>
      </c>
      <c r="K247" s="21">
        <v>11</v>
      </c>
      <c r="L247" s="21">
        <v>40502</v>
      </c>
      <c r="M247" s="21">
        <v>1</v>
      </c>
      <c r="N247" s="4">
        <f t="shared" si="29"/>
        <v>0.01078</v>
      </c>
      <c r="O247" s="4">
        <f t="shared" si="30"/>
        <v>0.0333333333333333</v>
      </c>
      <c r="P247" s="4">
        <f t="shared" si="31"/>
        <v>0.000359333333333333</v>
      </c>
    </row>
    <row r="248" spans="1:16">
      <c r="A248" s="21">
        <v>30010</v>
      </c>
      <c r="B248" s="21" t="s">
        <v>48</v>
      </c>
      <c r="C248" s="21">
        <v>0</v>
      </c>
      <c r="D248" s="21">
        <f t="shared" si="33"/>
        <v>3001002</v>
      </c>
      <c r="E248" s="21">
        <f>_xlfn.XLOOKUP(D248-A248*100,[3]盲盒!$E$15:$E$16,[3]盲盒!$H$15:$H$16,0)</f>
        <v>323400</v>
      </c>
      <c r="F248" s="22" t="str">
        <f>CONCATENATE(B248,"-",IF(MOD(ROUNDDOWN(L248/1000,0),10)=5,"限量",""),_xlfn.XLOOKUP(MOD(L248,100),'[2]quality|品质'!$A:$A,'[2]quality|品质'!$B:$B,,0))</f>
        <v>普通盲盒-C阶</v>
      </c>
      <c r="G248" s="21">
        <v>0</v>
      </c>
      <c r="H248" s="21">
        <v>100</v>
      </c>
      <c r="I248" s="21" t="e" cm="1">
        <f t="array" ref="I248">_xlfn.IFS(K248=2,CONCATENATE("比特币-",M248),K248=3,CONCATENATE("钞票-",M248),K248=4,CONCATENATE("玩家经验-",M248),K248=5,CONCATENATE(_xlfn.XLOOKUP(L248,'[1]item|道具'!$A:$A,'[1]item|道具'!$B:$B),"-",M248),K248=11,CONCATENATE(INDEX('[4]equip_data|装备数据'!$B:$B,MATCH(1,('[4]equip_data|装备数据'!$A:$A=ROUNDDOWN(L248/100,0))*('[4]equip_data|装备数据'!$D:$D=MOD(L248,100)),0)),"-",M248,"件"))</f>
        <v>#N/A</v>
      </c>
      <c r="J248" s="21" t="str">
        <f t="shared" si="32"/>
        <v>11;50102;1</v>
      </c>
      <c r="K248" s="21">
        <v>11</v>
      </c>
      <c r="L248" s="21">
        <v>50102</v>
      </c>
      <c r="M248" s="21">
        <v>1</v>
      </c>
      <c r="N248" s="4">
        <f t="shared" si="29"/>
        <v>0.01078</v>
      </c>
      <c r="O248" s="4">
        <f t="shared" si="30"/>
        <v>0.0333333333333333</v>
      </c>
      <c r="P248" s="4">
        <f t="shared" si="31"/>
        <v>0.000359333333333333</v>
      </c>
    </row>
    <row r="249" spans="1:16">
      <c r="A249" s="21">
        <v>30010</v>
      </c>
      <c r="B249" s="21" t="s">
        <v>48</v>
      </c>
      <c r="C249" s="21">
        <v>0</v>
      </c>
      <c r="D249" s="21">
        <f t="shared" si="33"/>
        <v>3001002</v>
      </c>
      <c r="E249" s="21">
        <f>_xlfn.XLOOKUP(D249-A249*100,[3]盲盒!$E$15:$E$16,[3]盲盒!$H$15:$H$16,0)</f>
        <v>323400</v>
      </c>
      <c r="F249" s="22" t="str">
        <f>CONCATENATE(B249,"-",IF(MOD(ROUNDDOWN(L249/1000,0),10)=5,"限量",""),_xlfn.XLOOKUP(MOD(L249,100),'[2]quality|品质'!$A:$A,'[2]quality|品质'!$B:$B,,0))</f>
        <v>普通盲盒-C阶</v>
      </c>
      <c r="G249" s="21">
        <v>0</v>
      </c>
      <c r="H249" s="21">
        <v>100</v>
      </c>
      <c r="I249" s="21" t="e" cm="1">
        <f t="array" ref="I249">_xlfn.IFS(K249=2,CONCATENATE("比特币-",M249),K249=3,CONCATENATE("钞票-",M249),K249=4,CONCATENATE("玩家经验-",M249),K249=5,CONCATENATE(_xlfn.XLOOKUP(L249,'[1]item|道具'!$A:$A,'[1]item|道具'!$B:$B),"-",M249),K249=11,CONCATENATE(INDEX('[4]equip_data|装备数据'!$B:$B,MATCH(1,('[4]equip_data|装备数据'!$A:$A=ROUNDDOWN(L249/100,0))*('[4]equip_data|装备数据'!$D:$D=MOD(L249,100)),0)),"-",M249,"件"))</f>
        <v>#N/A</v>
      </c>
      <c r="J249" s="21" t="str">
        <f t="shared" si="32"/>
        <v>11;50202;1</v>
      </c>
      <c r="K249" s="21">
        <v>11</v>
      </c>
      <c r="L249" s="21">
        <v>50202</v>
      </c>
      <c r="M249" s="21">
        <v>1</v>
      </c>
      <c r="N249" s="4">
        <f t="shared" si="29"/>
        <v>0.01078</v>
      </c>
      <c r="O249" s="4">
        <f t="shared" si="30"/>
        <v>0.0333333333333333</v>
      </c>
      <c r="P249" s="4">
        <f t="shared" si="31"/>
        <v>0.000359333333333333</v>
      </c>
    </row>
    <row r="250" spans="1:16">
      <c r="A250" s="21">
        <v>30010</v>
      </c>
      <c r="B250" s="21" t="s">
        <v>48</v>
      </c>
      <c r="C250" s="21">
        <v>0</v>
      </c>
      <c r="D250" s="21">
        <f t="shared" si="33"/>
        <v>3001002</v>
      </c>
      <c r="E250" s="21">
        <f>_xlfn.XLOOKUP(D250-A250*100,[3]盲盒!$E$15:$E$16,[3]盲盒!$H$15:$H$16,0)</f>
        <v>323400</v>
      </c>
      <c r="F250" s="22" t="str">
        <f>CONCATENATE(B250,"-",IF(MOD(ROUNDDOWN(L250/1000,0),10)=5,"限量",""),_xlfn.XLOOKUP(MOD(L250,100),'[2]quality|品质'!$A:$A,'[2]quality|品质'!$B:$B,,0))</f>
        <v>普通盲盒-C阶</v>
      </c>
      <c r="G250" s="21">
        <v>0</v>
      </c>
      <c r="H250" s="21">
        <v>100</v>
      </c>
      <c r="I250" s="21" t="e" cm="1">
        <f t="array" ref="I250">_xlfn.IFS(K250=2,CONCATENATE("比特币-",M250),K250=3,CONCATENATE("钞票-",M250),K250=4,CONCATENATE("玩家经验-",M250),K250=5,CONCATENATE(_xlfn.XLOOKUP(L250,'[1]item|道具'!$A:$A,'[1]item|道具'!$B:$B),"-",M250),K250=11,CONCATENATE(INDEX('[4]equip_data|装备数据'!$B:$B,MATCH(1,('[4]equip_data|装备数据'!$A:$A=ROUNDDOWN(L250/100,0))*('[4]equip_data|装备数据'!$D:$D=MOD(L250,100)),0)),"-",M250,"件"))</f>
        <v>#N/A</v>
      </c>
      <c r="J250" s="21" t="str">
        <f t="shared" si="32"/>
        <v>11;50302;1</v>
      </c>
      <c r="K250" s="21">
        <v>11</v>
      </c>
      <c r="L250" s="21">
        <v>50302</v>
      </c>
      <c r="M250" s="21">
        <v>1</v>
      </c>
      <c r="N250" s="4">
        <f t="shared" si="29"/>
        <v>0.01078</v>
      </c>
      <c r="O250" s="4">
        <f t="shared" si="30"/>
        <v>0.0333333333333333</v>
      </c>
      <c r="P250" s="4">
        <f t="shared" si="31"/>
        <v>0.000359333333333333</v>
      </c>
    </row>
    <row r="251" spans="1:16">
      <c r="A251" s="21">
        <v>30010</v>
      </c>
      <c r="B251" s="21" t="s">
        <v>48</v>
      </c>
      <c r="C251" s="21">
        <v>0</v>
      </c>
      <c r="D251" s="21">
        <f t="shared" si="33"/>
        <v>3001002</v>
      </c>
      <c r="E251" s="21">
        <f>_xlfn.XLOOKUP(D251-A251*100,[3]盲盒!$E$15:$E$16,[3]盲盒!$H$15:$H$16,0)</f>
        <v>323400</v>
      </c>
      <c r="F251" s="22" t="str">
        <f>CONCATENATE(B251,"-",IF(MOD(ROUNDDOWN(L251/1000,0),10)=5,"限量",""),_xlfn.XLOOKUP(MOD(L251,100),'[2]quality|品质'!$A:$A,'[2]quality|品质'!$B:$B,,0))</f>
        <v>普通盲盒-C阶</v>
      </c>
      <c r="G251" s="21">
        <v>0</v>
      </c>
      <c r="H251" s="21">
        <v>100</v>
      </c>
      <c r="I251" s="21" t="e" cm="1">
        <f t="array" ref="I251">_xlfn.IFS(K251=2,CONCATENATE("比特币-",M251),K251=3,CONCATENATE("钞票-",M251),K251=4,CONCATENATE("玩家经验-",M251),K251=5,CONCATENATE(_xlfn.XLOOKUP(L251,'[1]item|道具'!$A:$A,'[1]item|道具'!$B:$B),"-",M251),K251=11,CONCATENATE(INDEX('[4]equip_data|装备数据'!$B:$B,MATCH(1,('[4]equip_data|装备数据'!$A:$A=ROUNDDOWN(L251/100,0))*('[4]equip_data|装备数据'!$D:$D=MOD(L251,100)),0)),"-",M251,"件"))</f>
        <v>#N/A</v>
      </c>
      <c r="J251" s="21" t="str">
        <f t="shared" si="32"/>
        <v>11;50402;1</v>
      </c>
      <c r="K251" s="21">
        <v>11</v>
      </c>
      <c r="L251" s="21">
        <v>50402</v>
      </c>
      <c r="M251" s="21">
        <v>1</v>
      </c>
      <c r="N251" s="4">
        <f t="shared" si="29"/>
        <v>0.01078</v>
      </c>
      <c r="O251" s="4">
        <f t="shared" si="30"/>
        <v>0.0333333333333333</v>
      </c>
      <c r="P251" s="4">
        <f t="shared" si="31"/>
        <v>0.000359333333333333</v>
      </c>
    </row>
    <row r="252" spans="1:16">
      <c r="A252" s="21">
        <v>30010</v>
      </c>
      <c r="B252" s="21" t="s">
        <v>48</v>
      </c>
      <c r="C252" s="21">
        <v>0</v>
      </c>
      <c r="D252" s="21">
        <f t="shared" si="33"/>
        <v>3001002</v>
      </c>
      <c r="E252" s="21">
        <f>_xlfn.XLOOKUP(D252-A252*100,[3]盲盒!$E$15:$E$16,[3]盲盒!$H$15:$H$16,0)</f>
        <v>323400</v>
      </c>
      <c r="F252" s="22" t="str">
        <f>CONCATENATE(B252,"-",IF(MOD(ROUNDDOWN(L252/1000,0),10)=5,"限量",""),_xlfn.XLOOKUP(MOD(L252,100),'[2]quality|品质'!$A:$A,'[2]quality|品质'!$B:$B,,0))</f>
        <v>普通盲盒-C阶</v>
      </c>
      <c r="G252" s="21">
        <v>0</v>
      </c>
      <c r="H252" s="21">
        <v>100</v>
      </c>
      <c r="I252" s="21" t="e" cm="1">
        <f t="array" ref="I252">_xlfn.IFS(K252=2,CONCATENATE("比特币-",M252),K252=3,CONCATENATE("钞票-",M252),K252=4,CONCATENATE("玩家经验-",M252),K252=5,CONCATENATE(_xlfn.XLOOKUP(L252,'[1]item|道具'!$A:$A,'[1]item|道具'!$B:$B),"-",M252),K252=11,CONCATENATE(INDEX('[4]equip_data|装备数据'!$B:$B,MATCH(1,('[4]equip_data|装备数据'!$A:$A=ROUNDDOWN(L252/100,0))*('[4]equip_data|装备数据'!$D:$D=MOD(L252,100)),0)),"-",M252,"件"))</f>
        <v>#N/A</v>
      </c>
      <c r="J252" s="21" t="str">
        <f t="shared" si="32"/>
        <v>11;50502;1</v>
      </c>
      <c r="K252" s="21">
        <v>11</v>
      </c>
      <c r="L252" s="21">
        <v>50502</v>
      </c>
      <c r="M252" s="21">
        <v>1</v>
      </c>
      <c r="N252" s="4">
        <f t="shared" si="29"/>
        <v>0.01078</v>
      </c>
      <c r="O252" s="4">
        <f t="shared" si="30"/>
        <v>0.0333333333333333</v>
      </c>
      <c r="P252" s="4">
        <f t="shared" si="31"/>
        <v>0.000359333333333333</v>
      </c>
    </row>
    <row r="253" spans="1:16">
      <c r="A253" s="21">
        <v>30010</v>
      </c>
      <c r="B253" s="21" t="s">
        <v>48</v>
      </c>
      <c r="C253" s="21">
        <v>0</v>
      </c>
      <c r="D253" s="21">
        <f t="shared" si="33"/>
        <v>3001002</v>
      </c>
      <c r="E253" s="21">
        <f>_xlfn.XLOOKUP(D253-A253*100,[3]盲盒!$E$15:$E$16,[3]盲盒!$H$15:$H$16,0)</f>
        <v>323400</v>
      </c>
      <c r="F253" s="22" t="str">
        <f>CONCATENATE(B253,"-",IF(MOD(ROUNDDOWN(L253/1000,0),10)=5,"限量",""),_xlfn.XLOOKUP(MOD(L253,100),'[2]quality|品质'!$A:$A,'[2]quality|品质'!$B:$B,,0))</f>
        <v>普通盲盒-C阶</v>
      </c>
      <c r="G253" s="21">
        <v>0</v>
      </c>
      <c r="H253" s="21">
        <v>100</v>
      </c>
      <c r="I253" s="21" t="e" cm="1">
        <f t="array" ref="I253">_xlfn.IFS(K253=2,CONCATENATE("比特币-",M253),K253=3,CONCATENATE("钞票-",M253),K253=4,CONCATENATE("玩家经验-",M253),K253=5,CONCATENATE(_xlfn.XLOOKUP(L253,'[1]item|道具'!$A:$A,'[1]item|道具'!$B:$B),"-",M253),K253=11,CONCATENATE(INDEX('[4]equip_data|装备数据'!$B:$B,MATCH(1,('[4]equip_data|装备数据'!$A:$A=ROUNDDOWN(L253/100,0))*('[4]equip_data|装备数据'!$D:$D=MOD(L253,100)),0)),"-",M253,"件"))</f>
        <v>#N/A</v>
      </c>
      <c r="J253" s="21" t="str">
        <f t="shared" si="32"/>
        <v>11;60102;1</v>
      </c>
      <c r="K253" s="21">
        <v>11</v>
      </c>
      <c r="L253" s="21">
        <v>60102</v>
      </c>
      <c r="M253" s="21">
        <v>1</v>
      </c>
      <c r="N253" s="4">
        <f t="shared" si="29"/>
        <v>0.01078</v>
      </c>
      <c r="O253" s="4">
        <f t="shared" si="30"/>
        <v>0.0333333333333333</v>
      </c>
      <c r="P253" s="4">
        <f t="shared" si="31"/>
        <v>0.000359333333333333</v>
      </c>
    </row>
    <row r="254" spans="1:16">
      <c r="A254" s="21">
        <v>30010</v>
      </c>
      <c r="B254" s="21" t="s">
        <v>48</v>
      </c>
      <c r="C254" s="21">
        <v>0</v>
      </c>
      <c r="D254" s="21">
        <f t="shared" si="33"/>
        <v>3001002</v>
      </c>
      <c r="E254" s="21">
        <f>_xlfn.XLOOKUP(D254-A254*100,[3]盲盒!$E$15:$E$16,[3]盲盒!$H$15:$H$16,0)</f>
        <v>323400</v>
      </c>
      <c r="F254" s="22" t="str">
        <f>CONCATENATE(B254,"-",IF(MOD(ROUNDDOWN(L254/1000,0),10)=5,"限量",""),_xlfn.XLOOKUP(MOD(L254,100),'[2]quality|品质'!$A:$A,'[2]quality|品质'!$B:$B,,0))</f>
        <v>普通盲盒-C阶</v>
      </c>
      <c r="G254" s="21">
        <v>0</v>
      </c>
      <c r="H254" s="21">
        <v>100</v>
      </c>
      <c r="I254" s="21" t="e" cm="1">
        <f t="array" ref="I254">_xlfn.IFS(K254=2,CONCATENATE("比特币-",M254),K254=3,CONCATENATE("钞票-",M254),K254=4,CONCATENATE("玩家经验-",M254),K254=5,CONCATENATE(_xlfn.XLOOKUP(L254,'[1]item|道具'!$A:$A,'[1]item|道具'!$B:$B),"-",M254),K254=11,CONCATENATE(INDEX('[4]equip_data|装备数据'!$B:$B,MATCH(1,('[4]equip_data|装备数据'!$A:$A=ROUNDDOWN(L254/100,0))*('[4]equip_data|装备数据'!$D:$D=MOD(L254,100)),0)),"-",M254,"件"))</f>
        <v>#N/A</v>
      </c>
      <c r="J254" s="21" t="str">
        <f t="shared" si="32"/>
        <v>11;60202;1</v>
      </c>
      <c r="K254" s="21">
        <v>11</v>
      </c>
      <c r="L254" s="21">
        <v>60202</v>
      </c>
      <c r="M254" s="21">
        <v>1</v>
      </c>
      <c r="N254" s="4">
        <f t="shared" si="29"/>
        <v>0.01078</v>
      </c>
      <c r="O254" s="4">
        <f t="shared" si="30"/>
        <v>0.0333333333333333</v>
      </c>
      <c r="P254" s="4">
        <f t="shared" si="31"/>
        <v>0.000359333333333333</v>
      </c>
    </row>
    <row r="255" spans="1:16">
      <c r="A255" s="21">
        <v>30010</v>
      </c>
      <c r="B255" s="21" t="s">
        <v>48</v>
      </c>
      <c r="C255" s="21">
        <v>0</v>
      </c>
      <c r="D255" s="21">
        <f t="shared" si="33"/>
        <v>3001002</v>
      </c>
      <c r="E255" s="21">
        <f>_xlfn.XLOOKUP(D255-A255*100,[3]盲盒!$E$15:$E$16,[3]盲盒!$H$15:$H$16,0)</f>
        <v>323400</v>
      </c>
      <c r="F255" s="22" t="str">
        <f>CONCATENATE(B255,"-",IF(MOD(ROUNDDOWN(L255/1000,0),10)=5,"限量",""),_xlfn.XLOOKUP(MOD(L255,100),'[2]quality|品质'!$A:$A,'[2]quality|品质'!$B:$B,,0))</f>
        <v>普通盲盒-C阶</v>
      </c>
      <c r="G255" s="21">
        <v>0</v>
      </c>
      <c r="H255" s="21">
        <v>100</v>
      </c>
      <c r="I255" s="21" t="e" cm="1">
        <f t="array" ref="I255">_xlfn.IFS(K255=2,CONCATENATE("比特币-",M255),K255=3,CONCATENATE("钞票-",M255),K255=4,CONCATENATE("玩家经验-",M255),K255=5,CONCATENATE(_xlfn.XLOOKUP(L255,'[1]item|道具'!$A:$A,'[1]item|道具'!$B:$B),"-",M255),K255=11,CONCATENATE(INDEX('[4]equip_data|装备数据'!$B:$B,MATCH(1,('[4]equip_data|装备数据'!$A:$A=ROUNDDOWN(L255/100,0))*('[4]equip_data|装备数据'!$D:$D=MOD(L255,100)),0)),"-",M255,"件"))</f>
        <v>#N/A</v>
      </c>
      <c r="J255" s="21" t="str">
        <f t="shared" si="32"/>
        <v>11;60302;1</v>
      </c>
      <c r="K255" s="21">
        <v>11</v>
      </c>
      <c r="L255" s="21">
        <v>60302</v>
      </c>
      <c r="M255" s="21">
        <v>1</v>
      </c>
      <c r="N255" s="4">
        <f t="shared" si="29"/>
        <v>0.01078</v>
      </c>
      <c r="O255" s="4">
        <f t="shared" si="30"/>
        <v>0.0333333333333333</v>
      </c>
      <c r="P255" s="4">
        <f t="shared" si="31"/>
        <v>0.000359333333333333</v>
      </c>
    </row>
    <row r="256" spans="1:16">
      <c r="A256" s="21">
        <v>30010</v>
      </c>
      <c r="B256" s="21" t="s">
        <v>48</v>
      </c>
      <c r="C256" s="21">
        <v>0</v>
      </c>
      <c r="D256" s="21">
        <f t="shared" si="33"/>
        <v>3001002</v>
      </c>
      <c r="E256" s="21">
        <f>_xlfn.XLOOKUP(D256-A256*100,[3]盲盒!$E$15:$E$16,[3]盲盒!$H$15:$H$16,0)</f>
        <v>323400</v>
      </c>
      <c r="F256" s="22" t="str">
        <f>CONCATENATE(B256,"-",IF(MOD(ROUNDDOWN(L256/1000,0),10)=5,"限量",""),_xlfn.XLOOKUP(MOD(L256,100),'[2]quality|品质'!$A:$A,'[2]quality|品质'!$B:$B,,0))</f>
        <v>普通盲盒-C阶</v>
      </c>
      <c r="G256" s="21">
        <v>0</v>
      </c>
      <c r="H256" s="21">
        <v>100</v>
      </c>
      <c r="I256" s="21" t="e" cm="1">
        <f t="array" ref="I256">_xlfn.IFS(K256=2,CONCATENATE("比特币-",M256),K256=3,CONCATENATE("钞票-",M256),K256=4,CONCATENATE("玩家经验-",M256),K256=5,CONCATENATE(_xlfn.XLOOKUP(L256,'[1]item|道具'!$A:$A,'[1]item|道具'!$B:$B),"-",M256),K256=11,CONCATENATE(INDEX('[4]equip_data|装备数据'!$B:$B,MATCH(1,('[4]equip_data|装备数据'!$A:$A=ROUNDDOWN(L256/100,0))*('[4]equip_data|装备数据'!$D:$D=MOD(L256,100)),0)),"-",M256,"件"))</f>
        <v>#N/A</v>
      </c>
      <c r="J256" s="21" t="str">
        <f t="shared" si="32"/>
        <v>11;60402;1</v>
      </c>
      <c r="K256" s="21">
        <v>11</v>
      </c>
      <c r="L256" s="21">
        <v>60402</v>
      </c>
      <c r="M256" s="21">
        <v>1</v>
      </c>
      <c r="N256" s="4">
        <f t="shared" si="29"/>
        <v>0.01078</v>
      </c>
      <c r="O256" s="4">
        <f t="shared" si="30"/>
        <v>0.0333333333333333</v>
      </c>
      <c r="P256" s="4">
        <f t="shared" si="31"/>
        <v>0.000359333333333333</v>
      </c>
    </row>
    <row r="257" spans="1:16">
      <c r="A257" s="21">
        <v>30010</v>
      </c>
      <c r="B257" s="21" t="s">
        <v>48</v>
      </c>
      <c r="C257" s="21">
        <v>0</v>
      </c>
      <c r="D257" s="21">
        <f t="shared" si="33"/>
        <v>3001002</v>
      </c>
      <c r="E257" s="21">
        <f>_xlfn.XLOOKUP(D257-A257*100,[3]盲盒!$E$15:$E$16,[3]盲盒!$H$15:$H$16,0)</f>
        <v>323400</v>
      </c>
      <c r="F257" s="22" t="str">
        <f>CONCATENATE(B257,"-",IF(MOD(ROUNDDOWN(L257/1000,0),10)=5,"限量",""),_xlfn.XLOOKUP(MOD(L257,100),'[2]quality|品质'!$A:$A,'[2]quality|品质'!$B:$B,,0))</f>
        <v>普通盲盒-C阶</v>
      </c>
      <c r="G257" s="21">
        <v>0</v>
      </c>
      <c r="H257" s="21">
        <v>100</v>
      </c>
      <c r="I257" s="21" t="e" cm="1">
        <f t="array" ref="I257">_xlfn.IFS(K257=2,CONCATENATE("比特币-",M257),K257=3,CONCATENATE("钞票-",M257),K257=4,CONCATENATE("玩家经验-",M257),K257=5,CONCATENATE(_xlfn.XLOOKUP(L257,'[1]item|道具'!$A:$A,'[1]item|道具'!$B:$B),"-",M257),K257=11,CONCATENATE(INDEX('[4]equip_data|装备数据'!$B:$B,MATCH(1,('[4]equip_data|装备数据'!$A:$A=ROUNDDOWN(L257/100,0))*('[4]equip_data|装备数据'!$D:$D=MOD(L257,100)),0)),"-",M257,"件"))</f>
        <v>#N/A</v>
      </c>
      <c r="J257" s="21" t="str">
        <f t="shared" si="32"/>
        <v>11;60502;1</v>
      </c>
      <c r="K257" s="21">
        <v>11</v>
      </c>
      <c r="L257" s="21">
        <v>60502</v>
      </c>
      <c r="M257" s="21">
        <v>1</v>
      </c>
      <c r="N257" s="4">
        <f t="shared" si="29"/>
        <v>0.01078</v>
      </c>
      <c r="O257" s="4">
        <f t="shared" si="30"/>
        <v>0.0333333333333333</v>
      </c>
      <c r="P257" s="4">
        <f t="shared" si="31"/>
        <v>0.000359333333333333</v>
      </c>
    </row>
    <row r="258" spans="1:16">
      <c r="A258" s="23">
        <v>30011</v>
      </c>
      <c r="B258" s="23" t="s">
        <v>49</v>
      </c>
      <c r="C258" s="23">
        <v>0</v>
      </c>
      <c r="D258" s="23">
        <f>A258*100+1</f>
        <v>3001101</v>
      </c>
      <c r="E258" s="23">
        <v>100</v>
      </c>
      <c r="F258" s="24" t="str">
        <f>CONCATENATE(B258,"-",IF(MOD(ROUNDDOWN(L258/1000,0),10)=5,"限量",""),_xlfn.XLOOKUP(MOD(L258,100),'[2]quality|品质'!$A:$A,'[2]quality|品质'!$B:$B,,0))</f>
        <v>普通盲盒-保底-C阶</v>
      </c>
      <c r="G258" s="23">
        <v>0</v>
      </c>
      <c r="H258" s="23">
        <v>100</v>
      </c>
      <c r="I258" s="23" t="e" cm="1">
        <f t="array" ref="I258">_xlfn.IFS(K258=2,CONCATENATE("比特币-",M258),K258=3,CONCATENATE("钞票-",M258),K258=4,CONCATENATE("玩家经验-",M258),K258=5,CONCATENATE(_xlfn.XLOOKUP(L258,'[1]item|道具'!$A:$A,'[1]item|道具'!$B:$B),"-",M258),K258=11,CONCATENATE(INDEX('[4]equip_data|装备数据'!$B:$B,MATCH(1,('[4]equip_data|装备数据'!$A:$A=ROUNDDOWN(L258/100,0))*('[4]equip_data|装备数据'!$D:$D=MOD(L258,100)),0)),"-",M258,"件"))</f>
        <v>#N/A</v>
      </c>
      <c r="J258" s="23" t="str">
        <f t="shared" si="32"/>
        <v>11;10102;1</v>
      </c>
      <c r="K258" s="23">
        <v>11</v>
      </c>
      <c r="L258" s="23">
        <v>10102</v>
      </c>
      <c r="M258" s="23">
        <v>1</v>
      </c>
      <c r="N258" s="4">
        <f t="shared" ref="N258:N321" si="34">_xlfn.IFS(C258=0,E258/SUMIFS(E:E,A:A,A258,C:C,0),C258=1,E258/1000000,C258=2,1)</f>
        <v>0.0333333333333333</v>
      </c>
      <c r="O258" s="4">
        <f t="shared" ref="O258:O321" si="35">IF(C258=2,1,H258/SUMIF(D:D,D258,H:H))</f>
        <v>1</v>
      </c>
      <c r="P258" s="4">
        <f t="shared" ref="P258:P321" si="36">N258*O258</f>
        <v>0.0333333333333333</v>
      </c>
    </row>
    <row r="259" spans="1:16">
      <c r="A259" s="23">
        <v>30011</v>
      </c>
      <c r="B259" s="23" t="s">
        <v>49</v>
      </c>
      <c r="C259" s="23">
        <v>0</v>
      </c>
      <c r="D259" s="23">
        <f>D258+1</f>
        <v>3001102</v>
      </c>
      <c r="E259" s="23">
        <v>100</v>
      </c>
      <c r="F259" s="24" t="str">
        <f>CONCATENATE(B259,"-",IF(MOD(ROUNDDOWN(L259/1000,0),10)=5,"限量",""),_xlfn.XLOOKUP(MOD(L259,100),'[2]quality|品质'!$A:$A,'[2]quality|品质'!$B:$B,,0))</f>
        <v>普通盲盒-保底-C阶</v>
      </c>
      <c r="G259" s="23">
        <v>0</v>
      </c>
      <c r="H259" s="23">
        <v>100</v>
      </c>
      <c r="I259" s="23" t="e" cm="1">
        <f t="array" ref="I259">_xlfn.IFS(K259=2,CONCATENATE("比特币-",M259),K259=3,CONCATENATE("钞票-",M259),K259=4,CONCATENATE("玩家经验-",M259),K259=5,CONCATENATE(_xlfn.XLOOKUP(L259,'[1]item|道具'!$A:$A,'[1]item|道具'!$B:$B),"-",M259),K259=11,CONCATENATE(INDEX('[4]equip_data|装备数据'!$B:$B,MATCH(1,('[4]equip_data|装备数据'!$A:$A=ROUNDDOWN(L259/100,0))*('[4]equip_data|装备数据'!$D:$D=MOD(L259,100)),0)),"-",M259,"件"))</f>
        <v>#N/A</v>
      </c>
      <c r="J259" s="23" t="str">
        <f t="shared" si="32"/>
        <v>11;10202;1</v>
      </c>
      <c r="K259" s="23">
        <v>11</v>
      </c>
      <c r="L259" s="23">
        <v>10202</v>
      </c>
      <c r="M259" s="23">
        <v>1</v>
      </c>
      <c r="N259" s="4">
        <f t="shared" si="34"/>
        <v>0.0333333333333333</v>
      </c>
      <c r="O259" s="4">
        <f t="shared" si="35"/>
        <v>1</v>
      </c>
      <c r="P259" s="4">
        <f t="shared" si="36"/>
        <v>0.0333333333333333</v>
      </c>
    </row>
    <row r="260" spans="1:16">
      <c r="A260" s="23">
        <v>30011</v>
      </c>
      <c r="B260" s="23" t="s">
        <v>49</v>
      </c>
      <c r="C260" s="23">
        <v>0</v>
      </c>
      <c r="D260" s="23">
        <f t="shared" ref="D260:D287" si="37">D259+1</f>
        <v>3001103</v>
      </c>
      <c r="E260" s="23">
        <v>100</v>
      </c>
      <c r="F260" s="24" t="str">
        <f>CONCATENATE(B260,"-",IF(MOD(ROUNDDOWN(L260/1000,0),10)=5,"限量",""),_xlfn.XLOOKUP(MOD(L260,100),'[2]quality|品质'!$A:$A,'[2]quality|品质'!$B:$B,,0))</f>
        <v>普通盲盒-保底-C阶</v>
      </c>
      <c r="G260" s="23">
        <v>0</v>
      </c>
      <c r="H260" s="23">
        <v>100</v>
      </c>
      <c r="I260" s="23" t="e" cm="1">
        <f t="array" ref="I260">_xlfn.IFS(K260=2,CONCATENATE("比特币-",M260),K260=3,CONCATENATE("钞票-",M260),K260=4,CONCATENATE("玩家经验-",M260),K260=5,CONCATENATE(_xlfn.XLOOKUP(L260,'[1]item|道具'!$A:$A,'[1]item|道具'!$B:$B),"-",M260),K260=11,CONCATENATE(INDEX('[4]equip_data|装备数据'!$B:$B,MATCH(1,('[4]equip_data|装备数据'!$A:$A=ROUNDDOWN(L260/100,0))*('[4]equip_data|装备数据'!$D:$D=MOD(L260,100)),0)),"-",M260,"件"))</f>
        <v>#N/A</v>
      </c>
      <c r="J260" s="23" t="str">
        <f t="shared" si="32"/>
        <v>11;10302;1</v>
      </c>
      <c r="K260" s="23">
        <v>11</v>
      </c>
      <c r="L260" s="23">
        <v>10302</v>
      </c>
      <c r="M260" s="23">
        <v>1</v>
      </c>
      <c r="N260" s="4">
        <f t="shared" si="34"/>
        <v>0.0333333333333333</v>
      </c>
      <c r="O260" s="4">
        <f t="shared" si="35"/>
        <v>1</v>
      </c>
      <c r="P260" s="4">
        <f t="shared" si="36"/>
        <v>0.0333333333333333</v>
      </c>
    </row>
    <row r="261" spans="1:16">
      <c r="A261" s="23">
        <v>30011</v>
      </c>
      <c r="B261" s="23" t="s">
        <v>49</v>
      </c>
      <c r="C261" s="23">
        <v>0</v>
      </c>
      <c r="D261" s="23">
        <f t="shared" si="37"/>
        <v>3001104</v>
      </c>
      <c r="E261" s="23">
        <v>100</v>
      </c>
      <c r="F261" s="24" t="str">
        <f>CONCATENATE(B261,"-",IF(MOD(ROUNDDOWN(L261/1000,0),10)=5,"限量",""),_xlfn.XLOOKUP(MOD(L261,100),'[2]quality|品质'!$A:$A,'[2]quality|品质'!$B:$B,,0))</f>
        <v>普通盲盒-保底-C阶</v>
      </c>
      <c r="G261" s="23">
        <v>0</v>
      </c>
      <c r="H261" s="23">
        <v>100</v>
      </c>
      <c r="I261" s="23" t="e" cm="1">
        <f t="array" ref="I261">_xlfn.IFS(K261=2,CONCATENATE("比特币-",M261),K261=3,CONCATENATE("钞票-",M261),K261=4,CONCATENATE("玩家经验-",M261),K261=5,CONCATENATE(_xlfn.XLOOKUP(L261,'[1]item|道具'!$A:$A,'[1]item|道具'!$B:$B),"-",M261),K261=11,CONCATENATE(INDEX('[4]equip_data|装备数据'!$B:$B,MATCH(1,('[4]equip_data|装备数据'!$A:$A=ROUNDDOWN(L261/100,0))*('[4]equip_data|装备数据'!$D:$D=MOD(L261,100)),0)),"-",M261,"件"))</f>
        <v>#N/A</v>
      </c>
      <c r="J261" s="23" t="str">
        <f t="shared" si="32"/>
        <v>11;10402;1</v>
      </c>
      <c r="K261" s="23">
        <v>11</v>
      </c>
      <c r="L261" s="23">
        <v>10402</v>
      </c>
      <c r="M261" s="23">
        <v>1</v>
      </c>
      <c r="N261" s="4">
        <f t="shared" si="34"/>
        <v>0.0333333333333333</v>
      </c>
      <c r="O261" s="4">
        <f t="shared" si="35"/>
        <v>1</v>
      </c>
      <c r="P261" s="4">
        <f t="shared" si="36"/>
        <v>0.0333333333333333</v>
      </c>
    </row>
    <row r="262" spans="1:16">
      <c r="A262" s="23">
        <v>30011</v>
      </c>
      <c r="B262" s="23" t="s">
        <v>49</v>
      </c>
      <c r="C262" s="23">
        <v>0</v>
      </c>
      <c r="D262" s="23">
        <f t="shared" si="37"/>
        <v>3001105</v>
      </c>
      <c r="E262" s="23">
        <v>100</v>
      </c>
      <c r="F262" s="24" t="str">
        <f>CONCATENATE(B262,"-",IF(MOD(ROUNDDOWN(L262/1000,0),10)=5,"限量",""),_xlfn.XLOOKUP(MOD(L262,100),'[2]quality|品质'!$A:$A,'[2]quality|品质'!$B:$B,,0))</f>
        <v>普通盲盒-保底-C阶</v>
      </c>
      <c r="G262" s="23">
        <v>0</v>
      </c>
      <c r="H262" s="23">
        <v>100</v>
      </c>
      <c r="I262" s="23" t="e" cm="1">
        <f t="array" ref="I262">_xlfn.IFS(K262=2,CONCATENATE("比特币-",M262),K262=3,CONCATENATE("钞票-",M262),K262=4,CONCATENATE("玩家经验-",M262),K262=5,CONCATENATE(_xlfn.XLOOKUP(L262,'[1]item|道具'!$A:$A,'[1]item|道具'!$B:$B),"-",M262),K262=11,CONCATENATE(INDEX('[4]equip_data|装备数据'!$B:$B,MATCH(1,('[4]equip_data|装备数据'!$A:$A=ROUNDDOWN(L262/100,0))*('[4]equip_data|装备数据'!$D:$D=MOD(L262,100)),0)),"-",M262,"件"))</f>
        <v>#N/A</v>
      </c>
      <c r="J262" s="23" t="str">
        <f t="shared" ref="J262:J291" si="38">CONCATENATE(K262,";",L262,";",M262)</f>
        <v>11;10502;1</v>
      </c>
      <c r="K262" s="23">
        <v>11</v>
      </c>
      <c r="L262" s="23">
        <v>10502</v>
      </c>
      <c r="M262" s="23">
        <v>1</v>
      </c>
      <c r="N262" s="4">
        <f t="shared" si="34"/>
        <v>0.0333333333333333</v>
      </c>
      <c r="O262" s="4">
        <f t="shared" si="35"/>
        <v>1</v>
      </c>
      <c r="P262" s="4">
        <f t="shared" si="36"/>
        <v>0.0333333333333333</v>
      </c>
    </row>
    <row r="263" spans="1:16">
      <c r="A263" s="23">
        <v>30011</v>
      </c>
      <c r="B263" s="23" t="s">
        <v>49</v>
      </c>
      <c r="C263" s="23">
        <v>0</v>
      </c>
      <c r="D263" s="23">
        <f t="shared" si="37"/>
        <v>3001106</v>
      </c>
      <c r="E263" s="23">
        <v>100</v>
      </c>
      <c r="F263" s="24" t="str">
        <f>CONCATENATE(B263,"-",IF(MOD(ROUNDDOWN(L263/1000,0),10)=5,"限量",""),_xlfn.XLOOKUP(MOD(L263,100),'[2]quality|品质'!$A:$A,'[2]quality|品质'!$B:$B,,0))</f>
        <v>普通盲盒-保底-C阶</v>
      </c>
      <c r="G263" s="23">
        <v>0</v>
      </c>
      <c r="H263" s="23">
        <v>100</v>
      </c>
      <c r="I263" s="23" t="e" cm="1">
        <f t="array" ref="I263">_xlfn.IFS(K263=2,CONCATENATE("比特币-",M263),K263=3,CONCATENATE("钞票-",M263),K263=4,CONCATENATE("玩家经验-",M263),K263=5,CONCATENATE(_xlfn.XLOOKUP(L263,'[1]item|道具'!$A:$A,'[1]item|道具'!$B:$B),"-",M263),K263=11,CONCATENATE(INDEX('[4]equip_data|装备数据'!$B:$B,MATCH(1,('[4]equip_data|装备数据'!$A:$A=ROUNDDOWN(L263/100,0))*('[4]equip_data|装备数据'!$D:$D=MOD(L263,100)),0)),"-",M263,"件"))</f>
        <v>#N/A</v>
      </c>
      <c r="J263" s="23" t="str">
        <f t="shared" si="38"/>
        <v>11;20102;1</v>
      </c>
      <c r="K263" s="23">
        <v>11</v>
      </c>
      <c r="L263" s="23">
        <v>20102</v>
      </c>
      <c r="M263" s="23">
        <v>1</v>
      </c>
      <c r="N263" s="4">
        <f t="shared" si="34"/>
        <v>0.0333333333333333</v>
      </c>
      <c r="O263" s="4">
        <f t="shared" si="35"/>
        <v>1</v>
      </c>
      <c r="P263" s="4">
        <f t="shared" si="36"/>
        <v>0.0333333333333333</v>
      </c>
    </row>
    <row r="264" spans="1:16">
      <c r="A264" s="23">
        <v>30011</v>
      </c>
      <c r="B264" s="23" t="s">
        <v>49</v>
      </c>
      <c r="C264" s="23">
        <v>0</v>
      </c>
      <c r="D264" s="23">
        <f t="shared" si="37"/>
        <v>3001107</v>
      </c>
      <c r="E264" s="23">
        <v>100</v>
      </c>
      <c r="F264" s="24" t="str">
        <f>CONCATENATE(B264,"-",IF(MOD(ROUNDDOWN(L264/1000,0),10)=5,"限量",""),_xlfn.XLOOKUP(MOD(L264,100),'[2]quality|品质'!$A:$A,'[2]quality|品质'!$B:$B,,0))</f>
        <v>普通盲盒-保底-C阶</v>
      </c>
      <c r="G264" s="23">
        <v>0</v>
      </c>
      <c r="H264" s="23">
        <v>100</v>
      </c>
      <c r="I264" s="23" t="e" cm="1">
        <f t="array" ref="I264">_xlfn.IFS(K264=2,CONCATENATE("比特币-",M264),K264=3,CONCATENATE("钞票-",M264),K264=4,CONCATENATE("玩家经验-",M264),K264=5,CONCATENATE(_xlfn.XLOOKUP(L264,'[1]item|道具'!$A:$A,'[1]item|道具'!$B:$B),"-",M264),K264=11,CONCATENATE(INDEX('[4]equip_data|装备数据'!$B:$B,MATCH(1,('[4]equip_data|装备数据'!$A:$A=ROUNDDOWN(L264/100,0))*('[4]equip_data|装备数据'!$D:$D=MOD(L264,100)),0)),"-",M264,"件"))</f>
        <v>#N/A</v>
      </c>
      <c r="J264" s="23" t="str">
        <f t="shared" si="38"/>
        <v>11;20202;1</v>
      </c>
      <c r="K264" s="23">
        <v>11</v>
      </c>
      <c r="L264" s="23">
        <v>20202</v>
      </c>
      <c r="M264" s="23">
        <v>1</v>
      </c>
      <c r="N264" s="4">
        <f t="shared" si="34"/>
        <v>0.0333333333333333</v>
      </c>
      <c r="O264" s="4">
        <f t="shared" si="35"/>
        <v>1</v>
      </c>
      <c r="P264" s="4">
        <f t="shared" si="36"/>
        <v>0.0333333333333333</v>
      </c>
    </row>
    <row r="265" spans="1:16">
      <c r="A265" s="23">
        <v>30011</v>
      </c>
      <c r="B265" s="23" t="s">
        <v>49</v>
      </c>
      <c r="C265" s="23">
        <v>0</v>
      </c>
      <c r="D265" s="23">
        <f t="shared" si="37"/>
        <v>3001108</v>
      </c>
      <c r="E265" s="23">
        <v>100</v>
      </c>
      <c r="F265" s="24" t="str">
        <f>CONCATENATE(B265,"-",IF(MOD(ROUNDDOWN(L265/1000,0),10)=5,"限量",""),_xlfn.XLOOKUP(MOD(L265,100),'[2]quality|品质'!$A:$A,'[2]quality|品质'!$B:$B,,0))</f>
        <v>普通盲盒-保底-C阶</v>
      </c>
      <c r="G265" s="23">
        <v>0</v>
      </c>
      <c r="H265" s="23">
        <v>100</v>
      </c>
      <c r="I265" s="23" t="e" cm="1">
        <f t="array" ref="I265">_xlfn.IFS(K265=2,CONCATENATE("比特币-",M265),K265=3,CONCATENATE("钞票-",M265),K265=4,CONCATENATE("玩家经验-",M265),K265=5,CONCATENATE(_xlfn.XLOOKUP(L265,'[1]item|道具'!$A:$A,'[1]item|道具'!$B:$B),"-",M265),K265=11,CONCATENATE(INDEX('[4]equip_data|装备数据'!$B:$B,MATCH(1,('[4]equip_data|装备数据'!$A:$A=ROUNDDOWN(L265/100,0))*('[4]equip_data|装备数据'!$D:$D=MOD(L265,100)),0)),"-",M265,"件"))</f>
        <v>#N/A</v>
      </c>
      <c r="J265" s="23" t="str">
        <f t="shared" si="38"/>
        <v>11;20302;1</v>
      </c>
      <c r="K265" s="23">
        <v>11</v>
      </c>
      <c r="L265" s="23">
        <v>20302</v>
      </c>
      <c r="M265" s="23">
        <v>1</v>
      </c>
      <c r="N265" s="4">
        <f t="shared" si="34"/>
        <v>0.0333333333333333</v>
      </c>
      <c r="O265" s="4">
        <f t="shared" si="35"/>
        <v>1</v>
      </c>
      <c r="P265" s="4">
        <f t="shared" si="36"/>
        <v>0.0333333333333333</v>
      </c>
    </row>
    <row r="266" spans="1:16">
      <c r="A266" s="23">
        <v>30011</v>
      </c>
      <c r="B266" s="23" t="s">
        <v>49</v>
      </c>
      <c r="C266" s="23">
        <v>0</v>
      </c>
      <c r="D266" s="23">
        <f t="shared" si="37"/>
        <v>3001109</v>
      </c>
      <c r="E266" s="23">
        <v>100</v>
      </c>
      <c r="F266" s="24" t="str">
        <f>CONCATENATE(B266,"-",IF(MOD(ROUNDDOWN(L266/1000,0),10)=5,"限量",""),_xlfn.XLOOKUP(MOD(L266,100),'[2]quality|品质'!$A:$A,'[2]quality|品质'!$B:$B,,0))</f>
        <v>普通盲盒-保底-C阶</v>
      </c>
      <c r="G266" s="23">
        <v>0</v>
      </c>
      <c r="H266" s="23">
        <v>100</v>
      </c>
      <c r="I266" s="23" t="e" cm="1">
        <f t="array" ref="I266">_xlfn.IFS(K266=2,CONCATENATE("比特币-",M266),K266=3,CONCATENATE("钞票-",M266),K266=4,CONCATENATE("玩家经验-",M266),K266=5,CONCATENATE(_xlfn.XLOOKUP(L266,'[1]item|道具'!$A:$A,'[1]item|道具'!$B:$B),"-",M266),K266=11,CONCATENATE(INDEX('[4]equip_data|装备数据'!$B:$B,MATCH(1,('[4]equip_data|装备数据'!$A:$A=ROUNDDOWN(L266/100,0))*('[4]equip_data|装备数据'!$D:$D=MOD(L266,100)),0)),"-",M266,"件"))</f>
        <v>#N/A</v>
      </c>
      <c r="J266" s="23" t="str">
        <f t="shared" si="38"/>
        <v>11;20402;1</v>
      </c>
      <c r="K266" s="23">
        <v>11</v>
      </c>
      <c r="L266" s="23">
        <v>20402</v>
      </c>
      <c r="M266" s="23">
        <v>1</v>
      </c>
      <c r="N266" s="4">
        <f t="shared" si="34"/>
        <v>0.0333333333333333</v>
      </c>
      <c r="O266" s="4">
        <f t="shared" si="35"/>
        <v>1</v>
      </c>
      <c r="P266" s="4">
        <f t="shared" si="36"/>
        <v>0.0333333333333333</v>
      </c>
    </row>
    <row r="267" spans="1:16">
      <c r="A267" s="23">
        <v>30011</v>
      </c>
      <c r="B267" s="23" t="s">
        <v>49</v>
      </c>
      <c r="C267" s="23">
        <v>0</v>
      </c>
      <c r="D267" s="23">
        <f t="shared" si="37"/>
        <v>3001110</v>
      </c>
      <c r="E267" s="23">
        <v>100</v>
      </c>
      <c r="F267" s="24" t="str">
        <f>CONCATENATE(B267,"-",IF(MOD(ROUNDDOWN(L267/1000,0),10)=5,"限量",""),_xlfn.XLOOKUP(MOD(L267,100),'[2]quality|品质'!$A:$A,'[2]quality|品质'!$B:$B,,0))</f>
        <v>普通盲盒-保底-C阶</v>
      </c>
      <c r="G267" s="23">
        <v>0</v>
      </c>
      <c r="H267" s="23">
        <v>100</v>
      </c>
      <c r="I267" s="23" t="e" cm="1">
        <f t="array" ref="I267">_xlfn.IFS(K267=2,CONCATENATE("比特币-",M267),K267=3,CONCATENATE("钞票-",M267),K267=4,CONCATENATE("玩家经验-",M267),K267=5,CONCATENATE(_xlfn.XLOOKUP(L267,'[1]item|道具'!$A:$A,'[1]item|道具'!$B:$B),"-",M267),K267=11,CONCATENATE(INDEX('[4]equip_data|装备数据'!$B:$B,MATCH(1,('[4]equip_data|装备数据'!$A:$A=ROUNDDOWN(L267/100,0))*('[4]equip_data|装备数据'!$D:$D=MOD(L267,100)),0)),"-",M267,"件"))</f>
        <v>#N/A</v>
      </c>
      <c r="J267" s="23" t="str">
        <f t="shared" si="38"/>
        <v>11;20502;1</v>
      </c>
      <c r="K267" s="23">
        <v>11</v>
      </c>
      <c r="L267" s="23">
        <v>20502</v>
      </c>
      <c r="M267" s="23">
        <v>1</v>
      </c>
      <c r="N267" s="4">
        <f t="shared" si="34"/>
        <v>0.0333333333333333</v>
      </c>
      <c r="O267" s="4">
        <f t="shared" si="35"/>
        <v>1</v>
      </c>
      <c r="P267" s="4">
        <f t="shared" si="36"/>
        <v>0.0333333333333333</v>
      </c>
    </row>
    <row r="268" spans="1:16">
      <c r="A268" s="23">
        <v>30011</v>
      </c>
      <c r="B268" s="23" t="s">
        <v>49</v>
      </c>
      <c r="C268" s="23">
        <v>0</v>
      </c>
      <c r="D268" s="23">
        <f t="shared" si="37"/>
        <v>3001111</v>
      </c>
      <c r="E268" s="23">
        <v>100</v>
      </c>
      <c r="F268" s="24" t="str">
        <f>CONCATENATE(B268,"-",IF(MOD(ROUNDDOWN(L268/1000,0),10)=5,"限量",""),_xlfn.XLOOKUP(MOD(L268,100),'[2]quality|品质'!$A:$A,'[2]quality|品质'!$B:$B,,0))</f>
        <v>普通盲盒-保底-C阶</v>
      </c>
      <c r="G268" s="23">
        <v>0</v>
      </c>
      <c r="H268" s="23">
        <v>100</v>
      </c>
      <c r="I268" s="23" t="e" cm="1">
        <f t="array" ref="I268">_xlfn.IFS(K268=2,CONCATENATE("比特币-",M268),K268=3,CONCATENATE("钞票-",M268),K268=4,CONCATENATE("玩家经验-",M268),K268=5,CONCATENATE(_xlfn.XLOOKUP(L268,'[1]item|道具'!$A:$A,'[1]item|道具'!$B:$B),"-",M268),K268=11,CONCATENATE(INDEX('[4]equip_data|装备数据'!$B:$B,MATCH(1,('[4]equip_data|装备数据'!$A:$A=ROUNDDOWN(L268/100,0))*('[4]equip_data|装备数据'!$D:$D=MOD(L268,100)),0)),"-",M268,"件"))</f>
        <v>#N/A</v>
      </c>
      <c r="J268" s="23" t="str">
        <f t="shared" si="38"/>
        <v>11;30102;1</v>
      </c>
      <c r="K268" s="23">
        <v>11</v>
      </c>
      <c r="L268" s="23">
        <v>30102</v>
      </c>
      <c r="M268" s="23">
        <v>1</v>
      </c>
      <c r="N268" s="4">
        <f t="shared" si="34"/>
        <v>0.0333333333333333</v>
      </c>
      <c r="O268" s="4">
        <f t="shared" si="35"/>
        <v>1</v>
      </c>
      <c r="P268" s="4">
        <f t="shared" si="36"/>
        <v>0.0333333333333333</v>
      </c>
    </row>
    <row r="269" spans="1:16">
      <c r="A269" s="23">
        <v>30011</v>
      </c>
      <c r="B269" s="23" t="s">
        <v>49</v>
      </c>
      <c r="C269" s="23">
        <v>0</v>
      </c>
      <c r="D269" s="23">
        <f t="shared" si="37"/>
        <v>3001112</v>
      </c>
      <c r="E269" s="23">
        <v>100</v>
      </c>
      <c r="F269" s="24" t="str">
        <f>CONCATENATE(B269,"-",IF(MOD(ROUNDDOWN(L269/1000,0),10)=5,"限量",""),_xlfn.XLOOKUP(MOD(L269,100),'[2]quality|品质'!$A:$A,'[2]quality|品质'!$B:$B,,0))</f>
        <v>普通盲盒-保底-C阶</v>
      </c>
      <c r="G269" s="23">
        <v>0</v>
      </c>
      <c r="H269" s="23">
        <v>100</v>
      </c>
      <c r="I269" s="23" t="e" cm="1">
        <f t="array" ref="I269">_xlfn.IFS(K269=2,CONCATENATE("比特币-",M269),K269=3,CONCATENATE("钞票-",M269),K269=4,CONCATENATE("玩家经验-",M269),K269=5,CONCATENATE(_xlfn.XLOOKUP(L269,'[1]item|道具'!$A:$A,'[1]item|道具'!$B:$B),"-",M269),K269=11,CONCATENATE(INDEX('[4]equip_data|装备数据'!$B:$B,MATCH(1,('[4]equip_data|装备数据'!$A:$A=ROUNDDOWN(L269/100,0))*('[4]equip_data|装备数据'!$D:$D=MOD(L269,100)),0)),"-",M269,"件"))</f>
        <v>#N/A</v>
      </c>
      <c r="J269" s="23" t="str">
        <f t="shared" si="38"/>
        <v>11;30202;1</v>
      </c>
      <c r="K269" s="23">
        <v>11</v>
      </c>
      <c r="L269" s="23">
        <v>30202</v>
      </c>
      <c r="M269" s="23">
        <v>1</v>
      </c>
      <c r="N269" s="4">
        <f t="shared" si="34"/>
        <v>0.0333333333333333</v>
      </c>
      <c r="O269" s="4">
        <f t="shared" si="35"/>
        <v>1</v>
      </c>
      <c r="P269" s="4">
        <f t="shared" si="36"/>
        <v>0.0333333333333333</v>
      </c>
    </row>
    <row r="270" spans="1:16">
      <c r="A270" s="23">
        <v>30011</v>
      </c>
      <c r="B270" s="23" t="s">
        <v>49</v>
      </c>
      <c r="C270" s="23">
        <v>0</v>
      </c>
      <c r="D270" s="23">
        <f t="shared" si="37"/>
        <v>3001113</v>
      </c>
      <c r="E270" s="23">
        <v>100</v>
      </c>
      <c r="F270" s="24" t="str">
        <f>CONCATENATE(B270,"-",IF(MOD(ROUNDDOWN(L270/1000,0),10)=5,"限量",""),_xlfn.XLOOKUP(MOD(L270,100),'[2]quality|品质'!$A:$A,'[2]quality|品质'!$B:$B,,0))</f>
        <v>普通盲盒-保底-C阶</v>
      </c>
      <c r="G270" s="23">
        <v>0</v>
      </c>
      <c r="H270" s="23">
        <v>100</v>
      </c>
      <c r="I270" s="23" t="e" cm="1">
        <f t="array" ref="I270">_xlfn.IFS(K270=2,CONCATENATE("比特币-",M270),K270=3,CONCATENATE("钞票-",M270),K270=4,CONCATENATE("玩家经验-",M270),K270=5,CONCATENATE(_xlfn.XLOOKUP(L270,'[1]item|道具'!$A:$A,'[1]item|道具'!$B:$B),"-",M270),K270=11,CONCATENATE(INDEX('[4]equip_data|装备数据'!$B:$B,MATCH(1,('[4]equip_data|装备数据'!$A:$A=ROUNDDOWN(L270/100,0))*('[4]equip_data|装备数据'!$D:$D=MOD(L270,100)),0)),"-",M270,"件"))</f>
        <v>#N/A</v>
      </c>
      <c r="J270" s="23" t="str">
        <f t="shared" si="38"/>
        <v>11;30302;1</v>
      </c>
      <c r="K270" s="23">
        <v>11</v>
      </c>
      <c r="L270" s="23">
        <v>30302</v>
      </c>
      <c r="M270" s="23">
        <v>1</v>
      </c>
      <c r="N270" s="4">
        <f t="shared" si="34"/>
        <v>0.0333333333333333</v>
      </c>
      <c r="O270" s="4">
        <f t="shared" si="35"/>
        <v>1</v>
      </c>
      <c r="P270" s="4">
        <f t="shared" si="36"/>
        <v>0.0333333333333333</v>
      </c>
    </row>
    <row r="271" spans="1:16">
      <c r="A271" s="23">
        <v>30011</v>
      </c>
      <c r="B271" s="23" t="s">
        <v>49</v>
      </c>
      <c r="C271" s="23">
        <v>0</v>
      </c>
      <c r="D271" s="23">
        <f t="shared" si="37"/>
        <v>3001114</v>
      </c>
      <c r="E271" s="23">
        <v>100</v>
      </c>
      <c r="F271" s="24" t="str">
        <f>CONCATENATE(B271,"-",IF(MOD(ROUNDDOWN(L271/1000,0),10)=5,"限量",""),_xlfn.XLOOKUP(MOD(L271,100),'[2]quality|品质'!$A:$A,'[2]quality|品质'!$B:$B,,0))</f>
        <v>普通盲盒-保底-C阶</v>
      </c>
      <c r="G271" s="23">
        <v>0</v>
      </c>
      <c r="H271" s="23">
        <v>100</v>
      </c>
      <c r="I271" s="23" t="e" cm="1">
        <f t="array" ref="I271">_xlfn.IFS(K271=2,CONCATENATE("比特币-",M271),K271=3,CONCATENATE("钞票-",M271),K271=4,CONCATENATE("玩家经验-",M271),K271=5,CONCATENATE(_xlfn.XLOOKUP(L271,'[1]item|道具'!$A:$A,'[1]item|道具'!$B:$B),"-",M271),K271=11,CONCATENATE(INDEX('[4]equip_data|装备数据'!$B:$B,MATCH(1,('[4]equip_data|装备数据'!$A:$A=ROUNDDOWN(L271/100,0))*('[4]equip_data|装备数据'!$D:$D=MOD(L271,100)),0)),"-",M271,"件"))</f>
        <v>#N/A</v>
      </c>
      <c r="J271" s="23" t="str">
        <f t="shared" si="38"/>
        <v>11;30402;1</v>
      </c>
      <c r="K271" s="23">
        <v>11</v>
      </c>
      <c r="L271" s="23">
        <v>30402</v>
      </c>
      <c r="M271" s="23">
        <v>1</v>
      </c>
      <c r="N271" s="4">
        <f t="shared" si="34"/>
        <v>0.0333333333333333</v>
      </c>
      <c r="O271" s="4">
        <f t="shared" si="35"/>
        <v>1</v>
      </c>
      <c r="P271" s="4">
        <f t="shared" si="36"/>
        <v>0.0333333333333333</v>
      </c>
    </row>
    <row r="272" spans="1:16">
      <c r="A272" s="23">
        <v>30011</v>
      </c>
      <c r="B272" s="23" t="s">
        <v>49</v>
      </c>
      <c r="C272" s="23">
        <v>0</v>
      </c>
      <c r="D272" s="23">
        <f t="shared" si="37"/>
        <v>3001115</v>
      </c>
      <c r="E272" s="23">
        <v>100</v>
      </c>
      <c r="F272" s="24" t="str">
        <f>CONCATENATE(B272,"-",IF(MOD(ROUNDDOWN(L272/1000,0),10)=5,"限量",""),_xlfn.XLOOKUP(MOD(L272,100),'[2]quality|品质'!$A:$A,'[2]quality|品质'!$B:$B,,0))</f>
        <v>普通盲盒-保底-C阶</v>
      </c>
      <c r="G272" s="23">
        <v>0</v>
      </c>
      <c r="H272" s="23">
        <v>100</v>
      </c>
      <c r="I272" s="23" t="e" cm="1">
        <f t="array" ref="I272">_xlfn.IFS(K272=2,CONCATENATE("比特币-",M272),K272=3,CONCATENATE("钞票-",M272),K272=4,CONCATENATE("玩家经验-",M272),K272=5,CONCATENATE(_xlfn.XLOOKUP(L272,'[1]item|道具'!$A:$A,'[1]item|道具'!$B:$B),"-",M272),K272=11,CONCATENATE(INDEX('[4]equip_data|装备数据'!$B:$B,MATCH(1,('[4]equip_data|装备数据'!$A:$A=ROUNDDOWN(L272/100,0))*('[4]equip_data|装备数据'!$D:$D=MOD(L272,100)),0)),"-",M272,"件"))</f>
        <v>#N/A</v>
      </c>
      <c r="J272" s="23" t="str">
        <f t="shared" si="38"/>
        <v>11;30502;1</v>
      </c>
      <c r="K272" s="23">
        <v>11</v>
      </c>
      <c r="L272" s="23">
        <v>30502</v>
      </c>
      <c r="M272" s="23">
        <v>1</v>
      </c>
      <c r="N272" s="4">
        <f t="shared" si="34"/>
        <v>0.0333333333333333</v>
      </c>
      <c r="O272" s="4">
        <f t="shared" si="35"/>
        <v>1</v>
      </c>
      <c r="P272" s="4">
        <f t="shared" si="36"/>
        <v>0.0333333333333333</v>
      </c>
    </row>
    <row r="273" spans="1:16">
      <c r="A273" s="23">
        <v>30011</v>
      </c>
      <c r="B273" s="23" t="s">
        <v>49</v>
      </c>
      <c r="C273" s="23">
        <v>0</v>
      </c>
      <c r="D273" s="23">
        <f t="shared" si="37"/>
        <v>3001116</v>
      </c>
      <c r="E273" s="23">
        <v>100</v>
      </c>
      <c r="F273" s="24" t="str">
        <f>CONCATENATE(B273,"-",IF(MOD(ROUNDDOWN(L273/1000,0),10)=5,"限量",""),_xlfn.XLOOKUP(MOD(L273,100),'[2]quality|品质'!$A:$A,'[2]quality|品质'!$B:$B,,0))</f>
        <v>普通盲盒-保底-C阶</v>
      </c>
      <c r="G273" s="23">
        <v>0</v>
      </c>
      <c r="H273" s="23">
        <v>100</v>
      </c>
      <c r="I273" s="23" t="e" cm="1">
        <f t="array" ref="I273">_xlfn.IFS(K273=2,CONCATENATE("比特币-",M273),K273=3,CONCATENATE("钞票-",M273),K273=4,CONCATENATE("玩家经验-",M273),K273=5,CONCATENATE(_xlfn.XLOOKUP(L273,'[1]item|道具'!$A:$A,'[1]item|道具'!$B:$B),"-",M273),K273=11,CONCATENATE(INDEX('[4]equip_data|装备数据'!$B:$B,MATCH(1,('[4]equip_data|装备数据'!$A:$A=ROUNDDOWN(L273/100,0))*('[4]equip_data|装备数据'!$D:$D=MOD(L273,100)),0)),"-",M273,"件"))</f>
        <v>#N/A</v>
      </c>
      <c r="J273" s="23" t="str">
        <f t="shared" si="38"/>
        <v>11;40102;1</v>
      </c>
      <c r="K273" s="23">
        <v>11</v>
      </c>
      <c r="L273" s="23">
        <v>40102</v>
      </c>
      <c r="M273" s="23">
        <v>1</v>
      </c>
      <c r="N273" s="4">
        <f t="shared" si="34"/>
        <v>0.0333333333333333</v>
      </c>
      <c r="O273" s="4">
        <f t="shared" si="35"/>
        <v>1</v>
      </c>
      <c r="P273" s="4">
        <f t="shared" si="36"/>
        <v>0.0333333333333333</v>
      </c>
    </row>
    <row r="274" spans="1:16">
      <c r="A274" s="23">
        <v>30011</v>
      </c>
      <c r="B274" s="23" t="s">
        <v>49</v>
      </c>
      <c r="C274" s="23">
        <v>0</v>
      </c>
      <c r="D274" s="23">
        <f t="shared" si="37"/>
        <v>3001117</v>
      </c>
      <c r="E274" s="23">
        <v>100</v>
      </c>
      <c r="F274" s="24" t="str">
        <f>CONCATENATE(B274,"-",IF(MOD(ROUNDDOWN(L274/1000,0),10)=5,"限量",""),_xlfn.XLOOKUP(MOD(L274,100),'[2]quality|品质'!$A:$A,'[2]quality|品质'!$B:$B,,0))</f>
        <v>普通盲盒-保底-C阶</v>
      </c>
      <c r="G274" s="23">
        <v>0</v>
      </c>
      <c r="H274" s="23">
        <v>100</v>
      </c>
      <c r="I274" s="23" t="e" cm="1">
        <f t="array" ref="I274">_xlfn.IFS(K274=2,CONCATENATE("比特币-",M274),K274=3,CONCATENATE("钞票-",M274),K274=4,CONCATENATE("玩家经验-",M274),K274=5,CONCATENATE(_xlfn.XLOOKUP(L274,'[1]item|道具'!$A:$A,'[1]item|道具'!$B:$B),"-",M274),K274=11,CONCATENATE(INDEX('[4]equip_data|装备数据'!$B:$B,MATCH(1,('[4]equip_data|装备数据'!$A:$A=ROUNDDOWN(L274/100,0))*('[4]equip_data|装备数据'!$D:$D=MOD(L274,100)),0)),"-",M274,"件"))</f>
        <v>#N/A</v>
      </c>
      <c r="J274" s="23" t="str">
        <f t="shared" si="38"/>
        <v>11;40202;1</v>
      </c>
      <c r="K274" s="23">
        <v>11</v>
      </c>
      <c r="L274" s="23">
        <v>40202</v>
      </c>
      <c r="M274" s="23">
        <v>1</v>
      </c>
      <c r="N274" s="4">
        <f t="shared" si="34"/>
        <v>0.0333333333333333</v>
      </c>
      <c r="O274" s="4">
        <f t="shared" si="35"/>
        <v>1</v>
      </c>
      <c r="P274" s="4">
        <f t="shared" si="36"/>
        <v>0.0333333333333333</v>
      </c>
    </row>
    <row r="275" spans="1:16">
      <c r="A275" s="23">
        <v>30011</v>
      </c>
      <c r="B275" s="23" t="s">
        <v>49</v>
      </c>
      <c r="C275" s="23">
        <v>0</v>
      </c>
      <c r="D275" s="23">
        <f t="shared" si="37"/>
        <v>3001118</v>
      </c>
      <c r="E275" s="23">
        <v>100</v>
      </c>
      <c r="F275" s="24" t="str">
        <f>CONCATENATE(B275,"-",IF(MOD(ROUNDDOWN(L275/1000,0),10)=5,"限量",""),_xlfn.XLOOKUP(MOD(L275,100),'[2]quality|品质'!$A:$A,'[2]quality|品质'!$B:$B,,0))</f>
        <v>普通盲盒-保底-C阶</v>
      </c>
      <c r="G275" s="23">
        <v>0</v>
      </c>
      <c r="H275" s="23">
        <v>100</v>
      </c>
      <c r="I275" s="23" t="e" cm="1">
        <f t="array" ref="I275">_xlfn.IFS(K275=2,CONCATENATE("比特币-",M275),K275=3,CONCATENATE("钞票-",M275),K275=4,CONCATENATE("玩家经验-",M275),K275=5,CONCATENATE(_xlfn.XLOOKUP(L275,'[1]item|道具'!$A:$A,'[1]item|道具'!$B:$B),"-",M275),K275=11,CONCATENATE(INDEX('[4]equip_data|装备数据'!$B:$B,MATCH(1,('[4]equip_data|装备数据'!$A:$A=ROUNDDOWN(L275/100,0))*('[4]equip_data|装备数据'!$D:$D=MOD(L275,100)),0)),"-",M275,"件"))</f>
        <v>#N/A</v>
      </c>
      <c r="J275" s="23" t="str">
        <f t="shared" si="38"/>
        <v>11;40302;1</v>
      </c>
      <c r="K275" s="23">
        <v>11</v>
      </c>
      <c r="L275" s="23">
        <v>40302</v>
      </c>
      <c r="M275" s="23">
        <v>1</v>
      </c>
      <c r="N275" s="4">
        <f t="shared" si="34"/>
        <v>0.0333333333333333</v>
      </c>
      <c r="O275" s="4">
        <f t="shared" si="35"/>
        <v>1</v>
      </c>
      <c r="P275" s="4">
        <f t="shared" si="36"/>
        <v>0.0333333333333333</v>
      </c>
    </row>
    <row r="276" spans="1:16">
      <c r="A276" s="23">
        <v>30011</v>
      </c>
      <c r="B276" s="23" t="s">
        <v>49</v>
      </c>
      <c r="C276" s="23">
        <v>0</v>
      </c>
      <c r="D276" s="23">
        <f t="shared" si="37"/>
        <v>3001119</v>
      </c>
      <c r="E276" s="23">
        <v>100</v>
      </c>
      <c r="F276" s="24" t="str">
        <f>CONCATENATE(B276,"-",IF(MOD(ROUNDDOWN(L276/1000,0),10)=5,"限量",""),_xlfn.XLOOKUP(MOD(L276,100),'[2]quality|品质'!$A:$A,'[2]quality|品质'!$B:$B,,0))</f>
        <v>普通盲盒-保底-C阶</v>
      </c>
      <c r="G276" s="23">
        <v>0</v>
      </c>
      <c r="H276" s="23">
        <v>100</v>
      </c>
      <c r="I276" s="23" t="e" cm="1">
        <f t="array" ref="I276">_xlfn.IFS(K276=2,CONCATENATE("比特币-",M276),K276=3,CONCATENATE("钞票-",M276),K276=4,CONCATENATE("玩家经验-",M276),K276=5,CONCATENATE(_xlfn.XLOOKUP(L276,'[1]item|道具'!$A:$A,'[1]item|道具'!$B:$B),"-",M276),K276=11,CONCATENATE(INDEX('[4]equip_data|装备数据'!$B:$B,MATCH(1,('[4]equip_data|装备数据'!$A:$A=ROUNDDOWN(L276/100,0))*('[4]equip_data|装备数据'!$D:$D=MOD(L276,100)),0)),"-",M276,"件"))</f>
        <v>#N/A</v>
      </c>
      <c r="J276" s="23" t="str">
        <f t="shared" si="38"/>
        <v>11;40402;1</v>
      </c>
      <c r="K276" s="23">
        <v>11</v>
      </c>
      <c r="L276" s="23">
        <v>40402</v>
      </c>
      <c r="M276" s="23">
        <v>1</v>
      </c>
      <c r="N276" s="4">
        <f t="shared" si="34"/>
        <v>0.0333333333333333</v>
      </c>
      <c r="O276" s="4">
        <f t="shared" si="35"/>
        <v>1</v>
      </c>
      <c r="P276" s="4">
        <f t="shared" si="36"/>
        <v>0.0333333333333333</v>
      </c>
    </row>
    <row r="277" spans="1:16">
      <c r="A277" s="23">
        <v>30011</v>
      </c>
      <c r="B277" s="23" t="s">
        <v>49</v>
      </c>
      <c r="C277" s="23">
        <v>0</v>
      </c>
      <c r="D277" s="23">
        <f t="shared" si="37"/>
        <v>3001120</v>
      </c>
      <c r="E277" s="23">
        <v>100</v>
      </c>
      <c r="F277" s="24" t="str">
        <f>CONCATENATE(B277,"-",IF(MOD(ROUNDDOWN(L277/1000,0),10)=5,"限量",""),_xlfn.XLOOKUP(MOD(L277,100),'[2]quality|品质'!$A:$A,'[2]quality|品质'!$B:$B,,0))</f>
        <v>普通盲盒-保底-C阶</v>
      </c>
      <c r="G277" s="23">
        <v>0</v>
      </c>
      <c r="H277" s="23">
        <v>100</v>
      </c>
      <c r="I277" s="23" t="e" cm="1">
        <f t="array" ref="I277">_xlfn.IFS(K277=2,CONCATENATE("比特币-",M277),K277=3,CONCATENATE("钞票-",M277),K277=4,CONCATENATE("玩家经验-",M277),K277=5,CONCATENATE(_xlfn.XLOOKUP(L277,'[1]item|道具'!$A:$A,'[1]item|道具'!$B:$B),"-",M277),K277=11,CONCATENATE(INDEX('[4]equip_data|装备数据'!$B:$B,MATCH(1,('[4]equip_data|装备数据'!$A:$A=ROUNDDOWN(L277/100,0))*('[4]equip_data|装备数据'!$D:$D=MOD(L277,100)),0)),"-",M277,"件"))</f>
        <v>#N/A</v>
      </c>
      <c r="J277" s="23" t="str">
        <f t="shared" si="38"/>
        <v>11;40502;1</v>
      </c>
      <c r="K277" s="23">
        <v>11</v>
      </c>
      <c r="L277" s="23">
        <v>40502</v>
      </c>
      <c r="M277" s="23">
        <v>1</v>
      </c>
      <c r="N277" s="4">
        <f t="shared" si="34"/>
        <v>0.0333333333333333</v>
      </c>
      <c r="O277" s="4">
        <f t="shared" si="35"/>
        <v>1</v>
      </c>
      <c r="P277" s="4">
        <f t="shared" si="36"/>
        <v>0.0333333333333333</v>
      </c>
    </row>
    <row r="278" spans="1:16">
      <c r="A278" s="23">
        <v>30011</v>
      </c>
      <c r="B278" s="23" t="s">
        <v>49</v>
      </c>
      <c r="C278" s="23">
        <v>0</v>
      </c>
      <c r="D278" s="23">
        <f t="shared" si="37"/>
        <v>3001121</v>
      </c>
      <c r="E278" s="23">
        <v>100</v>
      </c>
      <c r="F278" s="24" t="str">
        <f>CONCATENATE(B278,"-",IF(MOD(ROUNDDOWN(L278/1000,0),10)=5,"限量",""),_xlfn.XLOOKUP(MOD(L278,100),'[2]quality|品质'!$A:$A,'[2]quality|品质'!$B:$B,,0))</f>
        <v>普通盲盒-保底-C阶</v>
      </c>
      <c r="G278" s="23">
        <v>0</v>
      </c>
      <c r="H278" s="23">
        <v>100</v>
      </c>
      <c r="I278" s="23" t="e" cm="1">
        <f t="array" ref="I278">_xlfn.IFS(K278=2,CONCATENATE("比特币-",M278),K278=3,CONCATENATE("钞票-",M278),K278=4,CONCATENATE("玩家经验-",M278),K278=5,CONCATENATE(_xlfn.XLOOKUP(L278,'[1]item|道具'!$A:$A,'[1]item|道具'!$B:$B),"-",M278),K278=11,CONCATENATE(INDEX('[4]equip_data|装备数据'!$B:$B,MATCH(1,('[4]equip_data|装备数据'!$A:$A=ROUNDDOWN(L278/100,0))*('[4]equip_data|装备数据'!$D:$D=MOD(L278,100)),0)),"-",M278,"件"))</f>
        <v>#N/A</v>
      </c>
      <c r="J278" s="23" t="str">
        <f t="shared" si="38"/>
        <v>11;50102;1</v>
      </c>
      <c r="K278" s="23">
        <v>11</v>
      </c>
      <c r="L278" s="23">
        <v>50102</v>
      </c>
      <c r="M278" s="23">
        <v>1</v>
      </c>
      <c r="N278" s="4">
        <f t="shared" si="34"/>
        <v>0.0333333333333333</v>
      </c>
      <c r="O278" s="4">
        <f t="shared" si="35"/>
        <v>1</v>
      </c>
      <c r="P278" s="4">
        <f t="shared" si="36"/>
        <v>0.0333333333333333</v>
      </c>
    </row>
    <row r="279" spans="1:16">
      <c r="A279" s="23">
        <v>30011</v>
      </c>
      <c r="B279" s="23" t="s">
        <v>49</v>
      </c>
      <c r="C279" s="23">
        <v>0</v>
      </c>
      <c r="D279" s="23">
        <f t="shared" si="37"/>
        <v>3001122</v>
      </c>
      <c r="E279" s="23">
        <v>100</v>
      </c>
      <c r="F279" s="24" t="str">
        <f>CONCATENATE(B279,"-",IF(MOD(ROUNDDOWN(L279/1000,0),10)=5,"限量",""),_xlfn.XLOOKUP(MOD(L279,100),'[2]quality|品质'!$A:$A,'[2]quality|品质'!$B:$B,,0))</f>
        <v>普通盲盒-保底-C阶</v>
      </c>
      <c r="G279" s="23">
        <v>0</v>
      </c>
      <c r="H279" s="23">
        <v>100</v>
      </c>
      <c r="I279" s="23" t="e" cm="1">
        <f t="array" ref="I279">_xlfn.IFS(K279=2,CONCATENATE("比特币-",M279),K279=3,CONCATENATE("钞票-",M279),K279=4,CONCATENATE("玩家经验-",M279),K279=5,CONCATENATE(_xlfn.XLOOKUP(L279,'[1]item|道具'!$A:$A,'[1]item|道具'!$B:$B),"-",M279),K279=11,CONCATENATE(INDEX('[4]equip_data|装备数据'!$B:$B,MATCH(1,('[4]equip_data|装备数据'!$A:$A=ROUNDDOWN(L279/100,0))*('[4]equip_data|装备数据'!$D:$D=MOD(L279,100)),0)),"-",M279,"件"))</f>
        <v>#N/A</v>
      </c>
      <c r="J279" s="23" t="str">
        <f t="shared" si="38"/>
        <v>11;50202;1</v>
      </c>
      <c r="K279" s="23">
        <v>11</v>
      </c>
      <c r="L279" s="23">
        <v>50202</v>
      </c>
      <c r="M279" s="23">
        <v>1</v>
      </c>
      <c r="N279" s="4">
        <f t="shared" si="34"/>
        <v>0.0333333333333333</v>
      </c>
      <c r="O279" s="4">
        <f t="shared" si="35"/>
        <v>1</v>
      </c>
      <c r="P279" s="4">
        <f t="shared" si="36"/>
        <v>0.0333333333333333</v>
      </c>
    </row>
    <row r="280" spans="1:16">
      <c r="A280" s="23">
        <v>30011</v>
      </c>
      <c r="B280" s="23" t="s">
        <v>49</v>
      </c>
      <c r="C280" s="23">
        <v>0</v>
      </c>
      <c r="D280" s="23">
        <f t="shared" si="37"/>
        <v>3001123</v>
      </c>
      <c r="E280" s="23">
        <v>100</v>
      </c>
      <c r="F280" s="24" t="str">
        <f>CONCATENATE(B280,"-",IF(MOD(ROUNDDOWN(L280/1000,0),10)=5,"限量",""),_xlfn.XLOOKUP(MOD(L280,100),'[2]quality|品质'!$A:$A,'[2]quality|品质'!$B:$B,,0))</f>
        <v>普通盲盒-保底-C阶</v>
      </c>
      <c r="G280" s="23">
        <v>0</v>
      </c>
      <c r="H280" s="23">
        <v>100</v>
      </c>
      <c r="I280" s="23" t="e" cm="1">
        <f t="array" ref="I280">_xlfn.IFS(K280=2,CONCATENATE("比特币-",M280),K280=3,CONCATENATE("钞票-",M280),K280=4,CONCATENATE("玩家经验-",M280),K280=5,CONCATENATE(_xlfn.XLOOKUP(L280,'[1]item|道具'!$A:$A,'[1]item|道具'!$B:$B),"-",M280),K280=11,CONCATENATE(INDEX('[4]equip_data|装备数据'!$B:$B,MATCH(1,('[4]equip_data|装备数据'!$A:$A=ROUNDDOWN(L280/100,0))*('[4]equip_data|装备数据'!$D:$D=MOD(L280,100)),0)),"-",M280,"件"))</f>
        <v>#N/A</v>
      </c>
      <c r="J280" s="23" t="str">
        <f t="shared" si="38"/>
        <v>11;50302;1</v>
      </c>
      <c r="K280" s="23">
        <v>11</v>
      </c>
      <c r="L280" s="23">
        <v>50302</v>
      </c>
      <c r="M280" s="23">
        <v>1</v>
      </c>
      <c r="N280" s="4">
        <f t="shared" si="34"/>
        <v>0.0333333333333333</v>
      </c>
      <c r="O280" s="4">
        <f t="shared" si="35"/>
        <v>1</v>
      </c>
      <c r="P280" s="4">
        <f t="shared" si="36"/>
        <v>0.0333333333333333</v>
      </c>
    </row>
    <row r="281" spans="1:16">
      <c r="A281" s="23">
        <v>30011</v>
      </c>
      <c r="B281" s="23" t="s">
        <v>49</v>
      </c>
      <c r="C281" s="23">
        <v>0</v>
      </c>
      <c r="D281" s="23">
        <f t="shared" si="37"/>
        <v>3001124</v>
      </c>
      <c r="E281" s="23">
        <v>100</v>
      </c>
      <c r="F281" s="24" t="str">
        <f>CONCATENATE(B281,"-",IF(MOD(ROUNDDOWN(L281/1000,0),10)=5,"限量",""),_xlfn.XLOOKUP(MOD(L281,100),'[2]quality|品质'!$A:$A,'[2]quality|品质'!$B:$B,,0))</f>
        <v>普通盲盒-保底-C阶</v>
      </c>
      <c r="G281" s="23">
        <v>0</v>
      </c>
      <c r="H281" s="23">
        <v>100</v>
      </c>
      <c r="I281" s="23" t="e" cm="1">
        <f t="array" ref="I281">_xlfn.IFS(K281=2,CONCATENATE("比特币-",M281),K281=3,CONCATENATE("钞票-",M281),K281=4,CONCATENATE("玩家经验-",M281),K281=5,CONCATENATE(_xlfn.XLOOKUP(L281,'[1]item|道具'!$A:$A,'[1]item|道具'!$B:$B),"-",M281),K281=11,CONCATENATE(INDEX('[4]equip_data|装备数据'!$B:$B,MATCH(1,('[4]equip_data|装备数据'!$A:$A=ROUNDDOWN(L281/100,0))*('[4]equip_data|装备数据'!$D:$D=MOD(L281,100)),0)),"-",M281,"件"))</f>
        <v>#N/A</v>
      </c>
      <c r="J281" s="23" t="str">
        <f t="shared" si="38"/>
        <v>11;50402;1</v>
      </c>
      <c r="K281" s="23">
        <v>11</v>
      </c>
      <c r="L281" s="23">
        <v>50402</v>
      </c>
      <c r="M281" s="23">
        <v>1</v>
      </c>
      <c r="N281" s="4">
        <f t="shared" si="34"/>
        <v>0.0333333333333333</v>
      </c>
      <c r="O281" s="4">
        <f t="shared" si="35"/>
        <v>1</v>
      </c>
      <c r="P281" s="4">
        <f t="shared" si="36"/>
        <v>0.0333333333333333</v>
      </c>
    </row>
    <row r="282" spans="1:16">
      <c r="A282" s="23">
        <v>30011</v>
      </c>
      <c r="B282" s="23" t="s">
        <v>49</v>
      </c>
      <c r="C282" s="23">
        <v>0</v>
      </c>
      <c r="D282" s="23">
        <f t="shared" si="37"/>
        <v>3001125</v>
      </c>
      <c r="E282" s="23">
        <v>100</v>
      </c>
      <c r="F282" s="24" t="str">
        <f>CONCATENATE(B282,"-",IF(MOD(ROUNDDOWN(L282/1000,0),10)=5,"限量",""),_xlfn.XLOOKUP(MOD(L282,100),'[2]quality|品质'!$A:$A,'[2]quality|品质'!$B:$B,,0))</f>
        <v>普通盲盒-保底-C阶</v>
      </c>
      <c r="G282" s="23">
        <v>0</v>
      </c>
      <c r="H282" s="23">
        <v>100</v>
      </c>
      <c r="I282" s="23" t="e" cm="1">
        <f t="array" ref="I282">_xlfn.IFS(K282=2,CONCATENATE("比特币-",M282),K282=3,CONCATENATE("钞票-",M282),K282=4,CONCATENATE("玩家经验-",M282),K282=5,CONCATENATE(_xlfn.XLOOKUP(L282,'[1]item|道具'!$A:$A,'[1]item|道具'!$B:$B),"-",M282),K282=11,CONCATENATE(INDEX('[4]equip_data|装备数据'!$B:$B,MATCH(1,('[4]equip_data|装备数据'!$A:$A=ROUNDDOWN(L282/100,0))*('[4]equip_data|装备数据'!$D:$D=MOD(L282,100)),0)),"-",M282,"件"))</f>
        <v>#N/A</v>
      </c>
      <c r="J282" s="23" t="str">
        <f t="shared" si="38"/>
        <v>11;50502;1</v>
      </c>
      <c r="K282" s="23">
        <v>11</v>
      </c>
      <c r="L282" s="23">
        <v>50502</v>
      </c>
      <c r="M282" s="23">
        <v>1</v>
      </c>
      <c r="N282" s="4">
        <f t="shared" si="34"/>
        <v>0.0333333333333333</v>
      </c>
      <c r="O282" s="4">
        <f t="shared" si="35"/>
        <v>1</v>
      </c>
      <c r="P282" s="4">
        <f t="shared" si="36"/>
        <v>0.0333333333333333</v>
      </c>
    </row>
    <row r="283" spans="1:16">
      <c r="A283" s="23">
        <v>30011</v>
      </c>
      <c r="B283" s="23" t="s">
        <v>49</v>
      </c>
      <c r="C283" s="23">
        <v>0</v>
      </c>
      <c r="D283" s="23">
        <f t="shared" si="37"/>
        <v>3001126</v>
      </c>
      <c r="E283" s="23">
        <v>100</v>
      </c>
      <c r="F283" s="24" t="str">
        <f>CONCATENATE(B283,"-",IF(MOD(ROUNDDOWN(L283/1000,0),10)=5,"限量",""),_xlfn.XLOOKUP(MOD(L283,100),'[2]quality|品质'!$A:$A,'[2]quality|品质'!$B:$B,,0))</f>
        <v>普通盲盒-保底-C阶</v>
      </c>
      <c r="G283" s="23">
        <v>0</v>
      </c>
      <c r="H283" s="23">
        <v>100</v>
      </c>
      <c r="I283" s="23" t="e" cm="1">
        <f t="array" ref="I283">_xlfn.IFS(K283=2,CONCATENATE("比特币-",M283),K283=3,CONCATENATE("钞票-",M283),K283=4,CONCATENATE("玩家经验-",M283),K283=5,CONCATENATE(_xlfn.XLOOKUP(L283,'[1]item|道具'!$A:$A,'[1]item|道具'!$B:$B),"-",M283),K283=11,CONCATENATE(INDEX('[4]equip_data|装备数据'!$B:$B,MATCH(1,('[4]equip_data|装备数据'!$A:$A=ROUNDDOWN(L283/100,0))*('[4]equip_data|装备数据'!$D:$D=MOD(L283,100)),0)),"-",M283,"件"))</f>
        <v>#N/A</v>
      </c>
      <c r="J283" s="23" t="str">
        <f t="shared" si="38"/>
        <v>11;60102;1</v>
      </c>
      <c r="K283" s="23">
        <v>11</v>
      </c>
      <c r="L283" s="23">
        <v>60102</v>
      </c>
      <c r="M283" s="23">
        <v>1</v>
      </c>
      <c r="N283" s="4">
        <f t="shared" si="34"/>
        <v>0.0333333333333333</v>
      </c>
      <c r="O283" s="4">
        <f t="shared" si="35"/>
        <v>1</v>
      </c>
      <c r="P283" s="4">
        <f t="shared" si="36"/>
        <v>0.0333333333333333</v>
      </c>
    </row>
    <row r="284" spans="1:16">
      <c r="A284" s="23">
        <v>30011</v>
      </c>
      <c r="B284" s="23" t="s">
        <v>49</v>
      </c>
      <c r="C284" s="23">
        <v>0</v>
      </c>
      <c r="D284" s="23">
        <f t="shared" si="37"/>
        <v>3001127</v>
      </c>
      <c r="E284" s="23">
        <v>100</v>
      </c>
      <c r="F284" s="24" t="str">
        <f>CONCATENATE(B284,"-",IF(MOD(ROUNDDOWN(L284/1000,0),10)=5,"限量",""),_xlfn.XLOOKUP(MOD(L284,100),'[2]quality|品质'!$A:$A,'[2]quality|品质'!$B:$B,,0))</f>
        <v>普通盲盒-保底-C阶</v>
      </c>
      <c r="G284" s="23">
        <v>0</v>
      </c>
      <c r="H284" s="23">
        <v>100</v>
      </c>
      <c r="I284" s="23" t="e" cm="1">
        <f t="array" ref="I284">_xlfn.IFS(K284=2,CONCATENATE("比特币-",M284),K284=3,CONCATENATE("钞票-",M284),K284=4,CONCATENATE("玩家经验-",M284),K284=5,CONCATENATE(_xlfn.XLOOKUP(L284,'[1]item|道具'!$A:$A,'[1]item|道具'!$B:$B),"-",M284),K284=11,CONCATENATE(INDEX('[4]equip_data|装备数据'!$B:$B,MATCH(1,('[4]equip_data|装备数据'!$A:$A=ROUNDDOWN(L284/100,0))*('[4]equip_data|装备数据'!$D:$D=MOD(L284,100)),0)),"-",M284,"件"))</f>
        <v>#N/A</v>
      </c>
      <c r="J284" s="23" t="str">
        <f t="shared" si="38"/>
        <v>11;60202;1</v>
      </c>
      <c r="K284" s="23">
        <v>11</v>
      </c>
      <c r="L284" s="23">
        <v>60202</v>
      </c>
      <c r="M284" s="23">
        <v>1</v>
      </c>
      <c r="N284" s="4">
        <f t="shared" si="34"/>
        <v>0.0333333333333333</v>
      </c>
      <c r="O284" s="4">
        <f t="shared" si="35"/>
        <v>1</v>
      </c>
      <c r="P284" s="4">
        <f t="shared" si="36"/>
        <v>0.0333333333333333</v>
      </c>
    </row>
    <row r="285" spans="1:16">
      <c r="A285" s="23">
        <v>30011</v>
      </c>
      <c r="B285" s="23" t="s">
        <v>49</v>
      </c>
      <c r="C285" s="23">
        <v>0</v>
      </c>
      <c r="D285" s="23">
        <f t="shared" si="37"/>
        <v>3001128</v>
      </c>
      <c r="E285" s="23">
        <v>100</v>
      </c>
      <c r="F285" s="24" t="str">
        <f>CONCATENATE(B285,"-",IF(MOD(ROUNDDOWN(L285/1000,0),10)=5,"限量",""),_xlfn.XLOOKUP(MOD(L285,100),'[2]quality|品质'!$A:$A,'[2]quality|品质'!$B:$B,,0))</f>
        <v>普通盲盒-保底-C阶</v>
      </c>
      <c r="G285" s="23">
        <v>0</v>
      </c>
      <c r="H285" s="23">
        <v>100</v>
      </c>
      <c r="I285" s="23" t="e" cm="1">
        <f t="array" ref="I285">_xlfn.IFS(K285=2,CONCATENATE("比特币-",M285),K285=3,CONCATENATE("钞票-",M285),K285=4,CONCATENATE("玩家经验-",M285),K285=5,CONCATENATE(_xlfn.XLOOKUP(L285,'[1]item|道具'!$A:$A,'[1]item|道具'!$B:$B),"-",M285),K285=11,CONCATENATE(INDEX('[4]equip_data|装备数据'!$B:$B,MATCH(1,('[4]equip_data|装备数据'!$A:$A=ROUNDDOWN(L285/100,0))*('[4]equip_data|装备数据'!$D:$D=MOD(L285,100)),0)),"-",M285,"件"))</f>
        <v>#N/A</v>
      </c>
      <c r="J285" s="23" t="str">
        <f t="shared" si="38"/>
        <v>11;60302;1</v>
      </c>
      <c r="K285" s="23">
        <v>11</v>
      </c>
      <c r="L285" s="23">
        <v>60302</v>
      </c>
      <c r="M285" s="23">
        <v>1</v>
      </c>
      <c r="N285" s="4">
        <f t="shared" si="34"/>
        <v>0.0333333333333333</v>
      </c>
      <c r="O285" s="4">
        <f t="shared" si="35"/>
        <v>1</v>
      </c>
      <c r="P285" s="4">
        <f t="shared" si="36"/>
        <v>0.0333333333333333</v>
      </c>
    </row>
    <row r="286" spans="1:16">
      <c r="A286" s="23">
        <v>30011</v>
      </c>
      <c r="B286" s="23" t="s">
        <v>49</v>
      </c>
      <c r="C286" s="23">
        <v>0</v>
      </c>
      <c r="D286" s="23">
        <f t="shared" si="37"/>
        <v>3001129</v>
      </c>
      <c r="E286" s="23">
        <v>100</v>
      </c>
      <c r="F286" s="24" t="str">
        <f>CONCATENATE(B286,"-",IF(MOD(ROUNDDOWN(L286/1000,0),10)=5,"限量",""),_xlfn.XLOOKUP(MOD(L286,100),'[2]quality|品质'!$A:$A,'[2]quality|品质'!$B:$B,,0))</f>
        <v>普通盲盒-保底-C阶</v>
      </c>
      <c r="G286" s="23">
        <v>0</v>
      </c>
      <c r="H286" s="23">
        <v>100</v>
      </c>
      <c r="I286" s="23" t="e" cm="1">
        <f t="array" ref="I286">_xlfn.IFS(K286=2,CONCATENATE("比特币-",M286),K286=3,CONCATENATE("钞票-",M286),K286=4,CONCATENATE("玩家经验-",M286),K286=5,CONCATENATE(_xlfn.XLOOKUP(L286,'[1]item|道具'!$A:$A,'[1]item|道具'!$B:$B),"-",M286),K286=11,CONCATENATE(INDEX('[4]equip_data|装备数据'!$B:$B,MATCH(1,('[4]equip_data|装备数据'!$A:$A=ROUNDDOWN(L286/100,0))*('[4]equip_data|装备数据'!$D:$D=MOD(L286,100)),0)),"-",M286,"件"))</f>
        <v>#N/A</v>
      </c>
      <c r="J286" s="23" t="str">
        <f t="shared" si="38"/>
        <v>11;60402;1</v>
      </c>
      <c r="K286" s="23">
        <v>11</v>
      </c>
      <c r="L286" s="23">
        <v>60402</v>
      </c>
      <c r="M286" s="23">
        <v>1</v>
      </c>
      <c r="N286" s="4">
        <f t="shared" si="34"/>
        <v>0.0333333333333333</v>
      </c>
      <c r="O286" s="4">
        <f t="shared" si="35"/>
        <v>1</v>
      </c>
      <c r="P286" s="4">
        <f t="shared" si="36"/>
        <v>0.0333333333333333</v>
      </c>
    </row>
    <row r="287" spans="1:16">
      <c r="A287" s="23">
        <v>30011</v>
      </c>
      <c r="B287" s="23" t="s">
        <v>49</v>
      </c>
      <c r="C287" s="23">
        <v>0</v>
      </c>
      <c r="D287" s="23">
        <f t="shared" si="37"/>
        <v>3001130</v>
      </c>
      <c r="E287" s="23">
        <v>100</v>
      </c>
      <c r="F287" s="24" t="str">
        <f>CONCATENATE(B287,"-",IF(MOD(ROUNDDOWN(L287/1000,0),10)=5,"限量",""),_xlfn.XLOOKUP(MOD(L287,100),'[2]quality|品质'!$A:$A,'[2]quality|品质'!$B:$B,,0))</f>
        <v>普通盲盒-保底-C阶</v>
      </c>
      <c r="G287" s="23">
        <v>0</v>
      </c>
      <c r="H287" s="23">
        <v>100</v>
      </c>
      <c r="I287" s="23" t="e" cm="1">
        <f t="array" ref="I287">_xlfn.IFS(K287=2,CONCATENATE("比特币-",M287),K287=3,CONCATENATE("钞票-",M287),K287=4,CONCATENATE("玩家经验-",M287),K287=5,CONCATENATE(_xlfn.XLOOKUP(L287,'[1]item|道具'!$A:$A,'[1]item|道具'!$B:$B),"-",M287),K287=11,CONCATENATE(INDEX('[4]equip_data|装备数据'!$B:$B,MATCH(1,('[4]equip_data|装备数据'!$A:$A=ROUNDDOWN(L287/100,0))*('[4]equip_data|装备数据'!$D:$D=MOD(L287,100)),0)),"-",M287,"件"))</f>
        <v>#N/A</v>
      </c>
      <c r="J287" s="23" t="str">
        <f t="shared" si="38"/>
        <v>11;60502;1</v>
      </c>
      <c r="K287" s="23">
        <v>11</v>
      </c>
      <c r="L287" s="23">
        <v>60502</v>
      </c>
      <c r="M287" s="23">
        <v>1</v>
      </c>
      <c r="N287" s="4">
        <f t="shared" si="34"/>
        <v>0.0333333333333333</v>
      </c>
      <c r="O287" s="4">
        <f t="shared" si="35"/>
        <v>1</v>
      </c>
      <c r="P287" s="4">
        <f t="shared" si="36"/>
        <v>0.0333333333333333</v>
      </c>
    </row>
    <row r="288" spans="1:16">
      <c r="A288" s="25">
        <v>30020</v>
      </c>
      <c r="B288" s="25" t="s">
        <v>50</v>
      </c>
      <c r="C288" s="25">
        <v>0</v>
      </c>
      <c r="D288" s="25">
        <f>A288*100+1</f>
        <v>3002001</v>
      </c>
      <c r="E288" s="25">
        <f>_xlfn.XLOOKUP(D288-A288*100,[3]盲盒!$E$17:$E$20,[3]盲盒!$H$17:$H$20,0)</f>
        <v>666564</v>
      </c>
      <c r="F288" s="26" t="str">
        <f>CONCATENATE(B288,"-",IF(MOD(ROUNDDOWN(L288/1000,0),10)=5,"限量",""),_xlfn.XLOOKUP(MOD(L288,100),'[2]quality|品质'!$A:$A,'[2]quality|品质'!$B:$B,,0))</f>
        <v>高级盲盒-C阶</v>
      </c>
      <c r="G288" s="25">
        <v>0</v>
      </c>
      <c r="H288" s="25">
        <v>100</v>
      </c>
      <c r="I288" s="25" t="e" cm="1">
        <f t="array" ref="I288">_xlfn.IFS(K288=2,CONCATENATE("比特币-",M288),K288=3,CONCATENATE("钞票-",M288),K288=4,CONCATENATE("玩家经验-",M288),K288=5,CONCATENATE(_xlfn.XLOOKUP(L288,'[1]item|道具'!$A:$A,'[1]item|道具'!$B:$B),"-",M288),K288=11,CONCATENATE(INDEX('[4]equip_data|装备数据'!$B:$B,MATCH(1,('[4]equip_data|装备数据'!$A:$A=ROUNDDOWN(L288/100,0))*('[4]equip_data|装备数据'!$D:$D=MOD(L288,100)),0)),"-",M288,"件"))</f>
        <v>#N/A</v>
      </c>
      <c r="J288" s="25" t="str">
        <f t="shared" si="38"/>
        <v>11;10102;1</v>
      </c>
      <c r="K288" s="25">
        <v>11</v>
      </c>
      <c r="L288" s="25">
        <v>10102</v>
      </c>
      <c r="M288" s="25">
        <v>1</v>
      </c>
      <c r="N288" s="4">
        <f t="shared" si="34"/>
        <v>0.0223567770854606</v>
      </c>
      <c r="O288" s="4">
        <f t="shared" si="35"/>
        <v>0.0333333333333333</v>
      </c>
      <c r="P288" s="4">
        <f t="shared" si="36"/>
        <v>0.000745225902848688</v>
      </c>
    </row>
    <row r="289" spans="1:16">
      <c r="A289" s="25">
        <v>30020</v>
      </c>
      <c r="B289" s="25" t="s">
        <v>50</v>
      </c>
      <c r="C289" s="25">
        <v>0</v>
      </c>
      <c r="D289" s="25">
        <f t="shared" ref="D289:D352" si="39">D288</f>
        <v>3002001</v>
      </c>
      <c r="E289" s="25">
        <f>_xlfn.XLOOKUP(D289-A289*100,[3]盲盒!$E$17:$E$20,[3]盲盒!$H$17:$H$20,0)</f>
        <v>666564</v>
      </c>
      <c r="F289" s="26" t="str">
        <f>CONCATENATE(B289,"-",IF(MOD(ROUNDDOWN(L289/1000,0),10)=5,"限量",""),_xlfn.XLOOKUP(MOD(L289,100),'[2]quality|品质'!$A:$A,'[2]quality|品质'!$B:$B,,0))</f>
        <v>高级盲盒-C阶</v>
      </c>
      <c r="G289" s="25">
        <v>0</v>
      </c>
      <c r="H289" s="25">
        <v>100</v>
      </c>
      <c r="I289" s="25" t="e" cm="1">
        <f t="array" ref="I289">_xlfn.IFS(K289=2,CONCATENATE("比特币-",M289),K289=3,CONCATENATE("钞票-",M289),K289=4,CONCATENATE("玩家经验-",M289),K289=5,CONCATENATE(_xlfn.XLOOKUP(L289,'[1]item|道具'!$A:$A,'[1]item|道具'!$B:$B),"-",M289),K289=11,CONCATENATE(INDEX('[4]equip_data|装备数据'!$B:$B,MATCH(1,('[4]equip_data|装备数据'!$A:$A=ROUNDDOWN(L289/100,0))*('[4]equip_data|装备数据'!$D:$D=MOD(L289,100)),0)),"-",M289,"件"))</f>
        <v>#N/A</v>
      </c>
      <c r="J289" s="25" t="str">
        <f t="shared" si="38"/>
        <v>11;10202;1</v>
      </c>
      <c r="K289" s="25">
        <v>11</v>
      </c>
      <c r="L289" s="25">
        <v>10202</v>
      </c>
      <c r="M289" s="25">
        <v>1</v>
      </c>
      <c r="N289" s="4">
        <f t="shared" si="34"/>
        <v>0.0223567770854606</v>
      </c>
      <c r="O289" s="4">
        <f t="shared" si="35"/>
        <v>0.0333333333333333</v>
      </c>
      <c r="P289" s="4">
        <f t="shared" si="36"/>
        <v>0.000745225902848688</v>
      </c>
    </row>
    <row r="290" spans="1:16">
      <c r="A290" s="25">
        <v>30020</v>
      </c>
      <c r="B290" s="25" t="s">
        <v>50</v>
      </c>
      <c r="C290" s="25">
        <v>0</v>
      </c>
      <c r="D290" s="25">
        <f t="shared" si="39"/>
        <v>3002001</v>
      </c>
      <c r="E290" s="25">
        <f>_xlfn.XLOOKUP(D290-A290*100,[3]盲盒!$E$17:$E$20,[3]盲盒!$H$17:$H$20,0)</f>
        <v>666564</v>
      </c>
      <c r="F290" s="26" t="str">
        <f>CONCATENATE(B290,"-",IF(MOD(ROUNDDOWN(L290/1000,0),10)=5,"限量",""),_xlfn.XLOOKUP(MOD(L290,100),'[2]quality|品质'!$A:$A,'[2]quality|品质'!$B:$B,,0))</f>
        <v>高级盲盒-C阶</v>
      </c>
      <c r="G290" s="25">
        <v>0</v>
      </c>
      <c r="H290" s="25">
        <v>100</v>
      </c>
      <c r="I290" s="25" t="e" cm="1">
        <f t="array" ref="I290">_xlfn.IFS(K290=2,CONCATENATE("比特币-",M290),K290=3,CONCATENATE("钞票-",M290),K290=4,CONCATENATE("玩家经验-",M290),K290=5,CONCATENATE(_xlfn.XLOOKUP(L290,'[1]item|道具'!$A:$A,'[1]item|道具'!$B:$B),"-",M290),K290=11,CONCATENATE(INDEX('[4]equip_data|装备数据'!$B:$B,MATCH(1,('[4]equip_data|装备数据'!$A:$A=ROUNDDOWN(L290/100,0))*('[4]equip_data|装备数据'!$D:$D=MOD(L290,100)),0)),"-",M290,"件"))</f>
        <v>#N/A</v>
      </c>
      <c r="J290" s="25" t="str">
        <f t="shared" si="38"/>
        <v>11;10302;1</v>
      </c>
      <c r="K290" s="25">
        <v>11</v>
      </c>
      <c r="L290" s="25">
        <v>10302</v>
      </c>
      <c r="M290" s="25">
        <v>1</v>
      </c>
      <c r="N290" s="4">
        <f t="shared" si="34"/>
        <v>0.0223567770854606</v>
      </c>
      <c r="O290" s="4">
        <f t="shared" si="35"/>
        <v>0.0333333333333333</v>
      </c>
      <c r="P290" s="4">
        <f t="shared" si="36"/>
        <v>0.000745225902848688</v>
      </c>
    </row>
    <row r="291" spans="1:16">
      <c r="A291" s="25">
        <v>30020</v>
      </c>
      <c r="B291" s="25" t="s">
        <v>50</v>
      </c>
      <c r="C291" s="25">
        <v>0</v>
      </c>
      <c r="D291" s="25">
        <f t="shared" si="39"/>
        <v>3002001</v>
      </c>
      <c r="E291" s="25">
        <f>_xlfn.XLOOKUP(D291-A291*100,[3]盲盒!$E$17:$E$20,[3]盲盒!$H$17:$H$20,0)</f>
        <v>666564</v>
      </c>
      <c r="F291" s="26" t="str">
        <f>CONCATENATE(B291,"-",IF(MOD(ROUNDDOWN(L291/1000,0),10)=5,"限量",""),_xlfn.XLOOKUP(MOD(L291,100),'[2]quality|品质'!$A:$A,'[2]quality|品质'!$B:$B,,0))</f>
        <v>高级盲盒-C阶</v>
      </c>
      <c r="G291" s="25">
        <v>0</v>
      </c>
      <c r="H291" s="25">
        <v>100</v>
      </c>
      <c r="I291" s="25" t="e" cm="1">
        <f t="array" ref="I291">_xlfn.IFS(K291=2,CONCATENATE("比特币-",M291),K291=3,CONCATENATE("钞票-",M291),K291=4,CONCATENATE("玩家经验-",M291),K291=5,CONCATENATE(_xlfn.XLOOKUP(L291,'[1]item|道具'!$A:$A,'[1]item|道具'!$B:$B),"-",M291),K291=11,CONCATENATE(INDEX('[4]equip_data|装备数据'!$B:$B,MATCH(1,('[4]equip_data|装备数据'!$A:$A=ROUNDDOWN(L291/100,0))*('[4]equip_data|装备数据'!$D:$D=MOD(L291,100)),0)),"-",M291,"件"))</f>
        <v>#N/A</v>
      </c>
      <c r="J291" s="25" t="str">
        <f t="shared" si="38"/>
        <v>11;10402;1</v>
      </c>
      <c r="K291" s="25">
        <v>11</v>
      </c>
      <c r="L291" s="25">
        <v>10402</v>
      </c>
      <c r="M291" s="25">
        <v>1</v>
      </c>
      <c r="N291" s="4">
        <f t="shared" si="34"/>
        <v>0.0223567770854606</v>
      </c>
      <c r="O291" s="4">
        <f t="shared" si="35"/>
        <v>0.0333333333333333</v>
      </c>
      <c r="P291" s="4">
        <f t="shared" si="36"/>
        <v>0.000745225902848688</v>
      </c>
    </row>
    <row r="292" spans="1:16">
      <c r="A292" s="25">
        <v>30020</v>
      </c>
      <c r="B292" s="25" t="s">
        <v>50</v>
      </c>
      <c r="C292" s="25">
        <v>0</v>
      </c>
      <c r="D292" s="25">
        <f t="shared" si="39"/>
        <v>3002001</v>
      </c>
      <c r="E292" s="25">
        <f>_xlfn.XLOOKUP(D292-A292*100,[3]盲盒!$E$17:$E$20,[3]盲盒!$H$17:$H$20,0)</f>
        <v>666564</v>
      </c>
      <c r="F292" s="26" t="str">
        <f>CONCATENATE(B292,"-",IF(MOD(ROUNDDOWN(L292/1000,0),10)=5,"限量",""),_xlfn.XLOOKUP(MOD(L292,100),'[2]quality|品质'!$A:$A,'[2]quality|品质'!$B:$B,,0))</f>
        <v>高级盲盒-C阶</v>
      </c>
      <c r="G292" s="25">
        <v>0</v>
      </c>
      <c r="H292" s="25">
        <v>100</v>
      </c>
      <c r="I292" s="25" t="e" cm="1">
        <f t="array" ref="I292">_xlfn.IFS(K292=2,CONCATENATE("比特币-",M292),K292=3,CONCATENATE("钞票-",M292),K292=4,CONCATENATE("玩家经验-",M292),K292=5,CONCATENATE(_xlfn.XLOOKUP(L292,'[1]item|道具'!$A:$A,'[1]item|道具'!$B:$B),"-",M292),K292=11,CONCATENATE(INDEX('[4]equip_data|装备数据'!$B:$B,MATCH(1,('[4]equip_data|装备数据'!$A:$A=ROUNDDOWN(L292/100,0))*('[4]equip_data|装备数据'!$D:$D=MOD(L292,100)),0)),"-",M292,"件"))</f>
        <v>#N/A</v>
      </c>
      <c r="J292" s="25" t="str">
        <f t="shared" ref="J292:J355" si="40">CONCATENATE(K292,";",L292,";",M292)</f>
        <v>11;10502;1</v>
      </c>
      <c r="K292" s="25">
        <v>11</v>
      </c>
      <c r="L292" s="25">
        <v>10502</v>
      </c>
      <c r="M292" s="25">
        <v>1</v>
      </c>
      <c r="N292" s="4">
        <f t="shared" si="34"/>
        <v>0.0223567770854606</v>
      </c>
      <c r="O292" s="4">
        <f t="shared" si="35"/>
        <v>0.0333333333333333</v>
      </c>
      <c r="P292" s="4">
        <f t="shared" si="36"/>
        <v>0.000745225902848688</v>
      </c>
    </row>
    <row r="293" spans="1:16">
      <c r="A293" s="25">
        <v>30020</v>
      </c>
      <c r="B293" s="25" t="s">
        <v>50</v>
      </c>
      <c r="C293" s="25">
        <v>0</v>
      </c>
      <c r="D293" s="25">
        <f t="shared" si="39"/>
        <v>3002001</v>
      </c>
      <c r="E293" s="25">
        <f>_xlfn.XLOOKUP(D293-A293*100,[3]盲盒!$E$17:$E$20,[3]盲盒!$H$17:$H$20,0)</f>
        <v>666564</v>
      </c>
      <c r="F293" s="26" t="str">
        <f>CONCATENATE(B293,"-",IF(MOD(ROUNDDOWN(L293/1000,0),10)=5,"限量",""),_xlfn.XLOOKUP(MOD(L293,100),'[2]quality|品质'!$A:$A,'[2]quality|品质'!$B:$B,,0))</f>
        <v>高级盲盒-C阶</v>
      </c>
      <c r="G293" s="25">
        <v>0</v>
      </c>
      <c r="H293" s="25">
        <v>100</v>
      </c>
      <c r="I293" s="25" t="e" cm="1">
        <f t="array" ref="I293">_xlfn.IFS(K293=2,CONCATENATE("比特币-",M293),K293=3,CONCATENATE("钞票-",M293),K293=4,CONCATENATE("玩家经验-",M293),K293=5,CONCATENATE(_xlfn.XLOOKUP(L293,'[1]item|道具'!$A:$A,'[1]item|道具'!$B:$B),"-",M293),K293=11,CONCATENATE(INDEX('[4]equip_data|装备数据'!$B:$B,MATCH(1,('[4]equip_data|装备数据'!$A:$A=ROUNDDOWN(L293/100,0))*('[4]equip_data|装备数据'!$D:$D=MOD(L293,100)),0)),"-",M293,"件"))</f>
        <v>#N/A</v>
      </c>
      <c r="J293" s="25" t="str">
        <f t="shared" si="40"/>
        <v>11;20102;1</v>
      </c>
      <c r="K293" s="25">
        <v>11</v>
      </c>
      <c r="L293" s="25">
        <v>20102</v>
      </c>
      <c r="M293" s="25">
        <v>1</v>
      </c>
      <c r="N293" s="4">
        <f t="shared" si="34"/>
        <v>0.0223567770854606</v>
      </c>
      <c r="O293" s="4">
        <f t="shared" si="35"/>
        <v>0.0333333333333333</v>
      </c>
      <c r="P293" s="4">
        <f t="shared" si="36"/>
        <v>0.000745225902848688</v>
      </c>
    </row>
    <row r="294" spans="1:16">
      <c r="A294" s="25">
        <v>30020</v>
      </c>
      <c r="B294" s="25" t="s">
        <v>50</v>
      </c>
      <c r="C294" s="25">
        <v>0</v>
      </c>
      <c r="D294" s="25">
        <f t="shared" si="39"/>
        <v>3002001</v>
      </c>
      <c r="E294" s="25">
        <f>_xlfn.XLOOKUP(D294-A294*100,[3]盲盒!$E$17:$E$20,[3]盲盒!$H$17:$H$20,0)</f>
        <v>666564</v>
      </c>
      <c r="F294" s="26" t="str">
        <f>CONCATENATE(B294,"-",IF(MOD(ROUNDDOWN(L294/1000,0),10)=5,"限量",""),_xlfn.XLOOKUP(MOD(L294,100),'[2]quality|品质'!$A:$A,'[2]quality|品质'!$B:$B,,0))</f>
        <v>高级盲盒-C阶</v>
      </c>
      <c r="G294" s="25">
        <v>0</v>
      </c>
      <c r="H294" s="25">
        <v>100</v>
      </c>
      <c r="I294" s="25" t="e" cm="1">
        <f t="array" ref="I294">_xlfn.IFS(K294=2,CONCATENATE("比特币-",M294),K294=3,CONCATENATE("钞票-",M294),K294=4,CONCATENATE("玩家经验-",M294),K294=5,CONCATENATE(_xlfn.XLOOKUP(L294,'[1]item|道具'!$A:$A,'[1]item|道具'!$B:$B),"-",M294),K294=11,CONCATENATE(INDEX('[4]equip_data|装备数据'!$B:$B,MATCH(1,('[4]equip_data|装备数据'!$A:$A=ROUNDDOWN(L294/100,0))*('[4]equip_data|装备数据'!$D:$D=MOD(L294,100)),0)),"-",M294,"件"))</f>
        <v>#N/A</v>
      </c>
      <c r="J294" s="25" t="str">
        <f t="shared" si="40"/>
        <v>11;20202;1</v>
      </c>
      <c r="K294" s="25">
        <v>11</v>
      </c>
      <c r="L294" s="25">
        <v>20202</v>
      </c>
      <c r="M294" s="25">
        <v>1</v>
      </c>
      <c r="N294" s="4">
        <f t="shared" si="34"/>
        <v>0.0223567770854606</v>
      </c>
      <c r="O294" s="4">
        <f t="shared" si="35"/>
        <v>0.0333333333333333</v>
      </c>
      <c r="P294" s="4">
        <f t="shared" si="36"/>
        <v>0.000745225902848688</v>
      </c>
    </row>
    <row r="295" spans="1:16">
      <c r="A295" s="25">
        <v>30020</v>
      </c>
      <c r="B295" s="25" t="s">
        <v>50</v>
      </c>
      <c r="C295" s="25">
        <v>0</v>
      </c>
      <c r="D295" s="25">
        <f t="shared" si="39"/>
        <v>3002001</v>
      </c>
      <c r="E295" s="25">
        <f>_xlfn.XLOOKUP(D295-A295*100,[3]盲盒!$E$17:$E$20,[3]盲盒!$H$17:$H$20,0)</f>
        <v>666564</v>
      </c>
      <c r="F295" s="26" t="str">
        <f>CONCATENATE(B295,"-",IF(MOD(ROUNDDOWN(L295/1000,0),10)=5,"限量",""),_xlfn.XLOOKUP(MOD(L295,100),'[2]quality|品质'!$A:$A,'[2]quality|品质'!$B:$B,,0))</f>
        <v>高级盲盒-C阶</v>
      </c>
      <c r="G295" s="25">
        <v>0</v>
      </c>
      <c r="H295" s="25">
        <v>100</v>
      </c>
      <c r="I295" s="25" t="e" cm="1">
        <f t="array" ref="I295">_xlfn.IFS(K295=2,CONCATENATE("比特币-",M295),K295=3,CONCATENATE("钞票-",M295),K295=4,CONCATENATE("玩家经验-",M295),K295=5,CONCATENATE(_xlfn.XLOOKUP(L295,'[1]item|道具'!$A:$A,'[1]item|道具'!$B:$B),"-",M295),K295=11,CONCATENATE(INDEX('[4]equip_data|装备数据'!$B:$B,MATCH(1,('[4]equip_data|装备数据'!$A:$A=ROUNDDOWN(L295/100,0))*('[4]equip_data|装备数据'!$D:$D=MOD(L295,100)),0)),"-",M295,"件"))</f>
        <v>#N/A</v>
      </c>
      <c r="J295" s="25" t="str">
        <f t="shared" si="40"/>
        <v>11;20302;1</v>
      </c>
      <c r="K295" s="25">
        <v>11</v>
      </c>
      <c r="L295" s="25">
        <v>20302</v>
      </c>
      <c r="M295" s="25">
        <v>1</v>
      </c>
      <c r="N295" s="4">
        <f t="shared" si="34"/>
        <v>0.0223567770854606</v>
      </c>
      <c r="O295" s="4">
        <f t="shared" si="35"/>
        <v>0.0333333333333333</v>
      </c>
      <c r="P295" s="4">
        <f t="shared" si="36"/>
        <v>0.000745225902848688</v>
      </c>
    </row>
    <row r="296" spans="1:16">
      <c r="A296" s="25">
        <v>30020</v>
      </c>
      <c r="B296" s="25" t="s">
        <v>50</v>
      </c>
      <c r="C296" s="25">
        <v>0</v>
      </c>
      <c r="D296" s="25">
        <f t="shared" si="39"/>
        <v>3002001</v>
      </c>
      <c r="E296" s="25">
        <f>_xlfn.XLOOKUP(D296-A296*100,[3]盲盒!$E$17:$E$20,[3]盲盒!$H$17:$H$20,0)</f>
        <v>666564</v>
      </c>
      <c r="F296" s="26" t="str">
        <f>CONCATENATE(B296,"-",IF(MOD(ROUNDDOWN(L296/1000,0),10)=5,"限量",""),_xlfn.XLOOKUP(MOD(L296,100),'[2]quality|品质'!$A:$A,'[2]quality|品质'!$B:$B,,0))</f>
        <v>高级盲盒-C阶</v>
      </c>
      <c r="G296" s="25">
        <v>0</v>
      </c>
      <c r="H296" s="25">
        <v>100</v>
      </c>
      <c r="I296" s="25" t="e" cm="1">
        <f t="array" ref="I296">_xlfn.IFS(K296=2,CONCATENATE("比特币-",M296),K296=3,CONCATENATE("钞票-",M296),K296=4,CONCATENATE("玩家经验-",M296),K296=5,CONCATENATE(_xlfn.XLOOKUP(L296,'[1]item|道具'!$A:$A,'[1]item|道具'!$B:$B),"-",M296),K296=11,CONCATENATE(INDEX('[4]equip_data|装备数据'!$B:$B,MATCH(1,('[4]equip_data|装备数据'!$A:$A=ROUNDDOWN(L296/100,0))*('[4]equip_data|装备数据'!$D:$D=MOD(L296,100)),0)),"-",M296,"件"))</f>
        <v>#N/A</v>
      </c>
      <c r="J296" s="25" t="str">
        <f t="shared" si="40"/>
        <v>11;20402;1</v>
      </c>
      <c r="K296" s="25">
        <v>11</v>
      </c>
      <c r="L296" s="25">
        <v>20402</v>
      </c>
      <c r="M296" s="25">
        <v>1</v>
      </c>
      <c r="N296" s="4">
        <f t="shared" si="34"/>
        <v>0.0223567770854606</v>
      </c>
      <c r="O296" s="4">
        <f t="shared" si="35"/>
        <v>0.0333333333333333</v>
      </c>
      <c r="P296" s="4">
        <f t="shared" si="36"/>
        <v>0.000745225902848688</v>
      </c>
    </row>
    <row r="297" spans="1:16">
      <c r="A297" s="25">
        <v>30020</v>
      </c>
      <c r="B297" s="25" t="s">
        <v>50</v>
      </c>
      <c r="C297" s="25">
        <v>0</v>
      </c>
      <c r="D297" s="25">
        <f t="shared" si="39"/>
        <v>3002001</v>
      </c>
      <c r="E297" s="25">
        <f>_xlfn.XLOOKUP(D297-A297*100,[3]盲盒!$E$17:$E$20,[3]盲盒!$H$17:$H$20,0)</f>
        <v>666564</v>
      </c>
      <c r="F297" s="26" t="str">
        <f>CONCATENATE(B297,"-",IF(MOD(ROUNDDOWN(L297/1000,0),10)=5,"限量",""),_xlfn.XLOOKUP(MOD(L297,100),'[2]quality|品质'!$A:$A,'[2]quality|品质'!$B:$B,,0))</f>
        <v>高级盲盒-C阶</v>
      </c>
      <c r="G297" s="25">
        <v>0</v>
      </c>
      <c r="H297" s="25">
        <v>100</v>
      </c>
      <c r="I297" s="25" t="e" cm="1">
        <f t="array" ref="I297">_xlfn.IFS(K297=2,CONCATENATE("比特币-",M297),K297=3,CONCATENATE("钞票-",M297),K297=4,CONCATENATE("玩家经验-",M297),K297=5,CONCATENATE(_xlfn.XLOOKUP(L297,'[1]item|道具'!$A:$A,'[1]item|道具'!$B:$B),"-",M297),K297=11,CONCATENATE(INDEX('[4]equip_data|装备数据'!$B:$B,MATCH(1,('[4]equip_data|装备数据'!$A:$A=ROUNDDOWN(L297/100,0))*('[4]equip_data|装备数据'!$D:$D=MOD(L297,100)),0)),"-",M297,"件"))</f>
        <v>#N/A</v>
      </c>
      <c r="J297" s="25" t="str">
        <f t="shared" si="40"/>
        <v>11;20502;1</v>
      </c>
      <c r="K297" s="25">
        <v>11</v>
      </c>
      <c r="L297" s="25">
        <v>20502</v>
      </c>
      <c r="M297" s="25">
        <v>1</v>
      </c>
      <c r="N297" s="4">
        <f t="shared" si="34"/>
        <v>0.0223567770854606</v>
      </c>
      <c r="O297" s="4">
        <f t="shared" si="35"/>
        <v>0.0333333333333333</v>
      </c>
      <c r="P297" s="4">
        <f t="shared" si="36"/>
        <v>0.000745225902848688</v>
      </c>
    </row>
    <row r="298" spans="1:16">
      <c r="A298" s="25">
        <v>30020</v>
      </c>
      <c r="B298" s="25" t="s">
        <v>50</v>
      </c>
      <c r="C298" s="25">
        <v>0</v>
      </c>
      <c r="D298" s="25">
        <f t="shared" si="39"/>
        <v>3002001</v>
      </c>
      <c r="E298" s="25">
        <f>_xlfn.XLOOKUP(D298-A298*100,[3]盲盒!$E$17:$E$20,[3]盲盒!$H$17:$H$20,0)</f>
        <v>666564</v>
      </c>
      <c r="F298" s="26" t="str">
        <f>CONCATENATE(B298,"-",IF(MOD(ROUNDDOWN(L298/1000,0),10)=5,"限量",""),_xlfn.XLOOKUP(MOD(L298,100),'[2]quality|品质'!$A:$A,'[2]quality|品质'!$B:$B,,0))</f>
        <v>高级盲盒-C阶</v>
      </c>
      <c r="G298" s="25">
        <v>0</v>
      </c>
      <c r="H298" s="25">
        <v>100</v>
      </c>
      <c r="I298" s="25" t="e" cm="1">
        <f t="array" ref="I298">_xlfn.IFS(K298=2,CONCATENATE("比特币-",M298),K298=3,CONCATENATE("钞票-",M298),K298=4,CONCATENATE("玩家经验-",M298),K298=5,CONCATENATE(_xlfn.XLOOKUP(L298,'[1]item|道具'!$A:$A,'[1]item|道具'!$B:$B),"-",M298),K298=11,CONCATENATE(INDEX('[4]equip_data|装备数据'!$B:$B,MATCH(1,('[4]equip_data|装备数据'!$A:$A=ROUNDDOWN(L298/100,0))*('[4]equip_data|装备数据'!$D:$D=MOD(L298,100)),0)),"-",M298,"件"))</f>
        <v>#N/A</v>
      </c>
      <c r="J298" s="25" t="str">
        <f t="shared" si="40"/>
        <v>11;30102;1</v>
      </c>
      <c r="K298" s="25">
        <v>11</v>
      </c>
      <c r="L298" s="25">
        <v>30102</v>
      </c>
      <c r="M298" s="25">
        <v>1</v>
      </c>
      <c r="N298" s="4">
        <f t="shared" si="34"/>
        <v>0.0223567770854606</v>
      </c>
      <c r="O298" s="4">
        <f t="shared" si="35"/>
        <v>0.0333333333333333</v>
      </c>
      <c r="P298" s="4">
        <f t="shared" si="36"/>
        <v>0.000745225902848688</v>
      </c>
    </row>
    <row r="299" spans="1:16">
      <c r="A299" s="25">
        <v>30020</v>
      </c>
      <c r="B299" s="25" t="s">
        <v>50</v>
      </c>
      <c r="C299" s="25">
        <v>0</v>
      </c>
      <c r="D299" s="25">
        <f t="shared" si="39"/>
        <v>3002001</v>
      </c>
      <c r="E299" s="25">
        <f>_xlfn.XLOOKUP(D299-A299*100,[3]盲盒!$E$17:$E$20,[3]盲盒!$H$17:$H$20,0)</f>
        <v>666564</v>
      </c>
      <c r="F299" s="26" t="str">
        <f>CONCATENATE(B299,"-",IF(MOD(ROUNDDOWN(L299/1000,0),10)=5,"限量",""),_xlfn.XLOOKUP(MOD(L299,100),'[2]quality|品质'!$A:$A,'[2]quality|品质'!$B:$B,,0))</f>
        <v>高级盲盒-C阶</v>
      </c>
      <c r="G299" s="25">
        <v>0</v>
      </c>
      <c r="H299" s="25">
        <v>100</v>
      </c>
      <c r="I299" s="25" t="e" cm="1">
        <f t="array" ref="I299">_xlfn.IFS(K299=2,CONCATENATE("比特币-",M299),K299=3,CONCATENATE("钞票-",M299),K299=4,CONCATENATE("玩家经验-",M299),K299=5,CONCATENATE(_xlfn.XLOOKUP(L299,'[1]item|道具'!$A:$A,'[1]item|道具'!$B:$B),"-",M299),K299=11,CONCATENATE(INDEX('[4]equip_data|装备数据'!$B:$B,MATCH(1,('[4]equip_data|装备数据'!$A:$A=ROUNDDOWN(L299/100,0))*('[4]equip_data|装备数据'!$D:$D=MOD(L299,100)),0)),"-",M299,"件"))</f>
        <v>#N/A</v>
      </c>
      <c r="J299" s="25" t="str">
        <f t="shared" si="40"/>
        <v>11;30202;1</v>
      </c>
      <c r="K299" s="25">
        <v>11</v>
      </c>
      <c r="L299" s="25">
        <v>30202</v>
      </c>
      <c r="M299" s="25">
        <v>1</v>
      </c>
      <c r="N299" s="4">
        <f t="shared" si="34"/>
        <v>0.0223567770854606</v>
      </c>
      <c r="O299" s="4">
        <f t="shared" si="35"/>
        <v>0.0333333333333333</v>
      </c>
      <c r="P299" s="4">
        <f t="shared" si="36"/>
        <v>0.000745225902848688</v>
      </c>
    </row>
    <row r="300" spans="1:16">
      <c r="A300" s="25">
        <v>30020</v>
      </c>
      <c r="B300" s="25" t="s">
        <v>50</v>
      </c>
      <c r="C300" s="25">
        <v>0</v>
      </c>
      <c r="D300" s="25">
        <f t="shared" si="39"/>
        <v>3002001</v>
      </c>
      <c r="E300" s="25">
        <f>_xlfn.XLOOKUP(D300-A300*100,[3]盲盒!$E$17:$E$20,[3]盲盒!$H$17:$H$20,0)</f>
        <v>666564</v>
      </c>
      <c r="F300" s="26" t="str">
        <f>CONCATENATE(B300,"-",IF(MOD(ROUNDDOWN(L300/1000,0),10)=5,"限量",""),_xlfn.XLOOKUP(MOD(L300,100),'[2]quality|品质'!$A:$A,'[2]quality|品质'!$B:$B,,0))</f>
        <v>高级盲盒-C阶</v>
      </c>
      <c r="G300" s="25">
        <v>0</v>
      </c>
      <c r="H300" s="25">
        <v>100</v>
      </c>
      <c r="I300" s="25" t="e" cm="1">
        <f t="array" ref="I300">_xlfn.IFS(K300=2,CONCATENATE("比特币-",M300),K300=3,CONCATENATE("钞票-",M300),K300=4,CONCATENATE("玩家经验-",M300),K300=5,CONCATENATE(_xlfn.XLOOKUP(L300,'[1]item|道具'!$A:$A,'[1]item|道具'!$B:$B),"-",M300),K300=11,CONCATENATE(INDEX('[4]equip_data|装备数据'!$B:$B,MATCH(1,('[4]equip_data|装备数据'!$A:$A=ROUNDDOWN(L300/100,0))*('[4]equip_data|装备数据'!$D:$D=MOD(L300,100)),0)),"-",M300,"件"))</f>
        <v>#N/A</v>
      </c>
      <c r="J300" s="25" t="str">
        <f t="shared" si="40"/>
        <v>11;30302;1</v>
      </c>
      <c r="K300" s="25">
        <v>11</v>
      </c>
      <c r="L300" s="25">
        <v>30302</v>
      </c>
      <c r="M300" s="25">
        <v>1</v>
      </c>
      <c r="N300" s="4">
        <f t="shared" si="34"/>
        <v>0.0223567770854606</v>
      </c>
      <c r="O300" s="4">
        <f t="shared" si="35"/>
        <v>0.0333333333333333</v>
      </c>
      <c r="P300" s="4">
        <f t="shared" si="36"/>
        <v>0.000745225902848688</v>
      </c>
    </row>
    <row r="301" spans="1:16">
      <c r="A301" s="25">
        <v>30020</v>
      </c>
      <c r="B301" s="25" t="s">
        <v>50</v>
      </c>
      <c r="C301" s="25">
        <v>0</v>
      </c>
      <c r="D301" s="25">
        <f t="shared" si="39"/>
        <v>3002001</v>
      </c>
      <c r="E301" s="25">
        <f>_xlfn.XLOOKUP(D301-A301*100,[3]盲盒!$E$17:$E$20,[3]盲盒!$H$17:$H$20,0)</f>
        <v>666564</v>
      </c>
      <c r="F301" s="26" t="str">
        <f>CONCATENATE(B301,"-",IF(MOD(ROUNDDOWN(L301/1000,0),10)=5,"限量",""),_xlfn.XLOOKUP(MOD(L301,100),'[2]quality|品质'!$A:$A,'[2]quality|品质'!$B:$B,,0))</f>
        <v>高级盲盒-C阶</v>
      </c>
      <c r="G301" s="25">
        <v>0</v>
      </c>
      <c r="H301" s="25">
        <v>100</v>
      </c>
      <c r="I301" s="25" t="e" cm="1">
        <f t="array" ref="I301">_xlfn.IFS(K301=2,CONCATENATE("比特币-",M301),K301=3,CONCATENATE("钞票-",M301),K301=4,CONCATENATE("玩家经验-",M301),K301=5,CONCATENATE(_xlfn.XLOOKUP(L301,'[1]item|道具'!$A:$A,'[1]item|道具'!$B:$B),"-",M301),K301=11,CONCATENATE(INDEX('[4]equip_data|装备数据'!$B:$B,MATCH(1,('[4]equip_data|装备数据'!$A:$A=ROUNDDOWN(L301/100,0))*('[4]equip_data|装备数据'!$D:$D=MOD(L301,100)),0)),"-",M301,"件"))</f>
        <v>#N/A</v>
      </c>
      <c r="J301" s="25" t="str">
        <f t="shared" si="40"/>
        <v>11;30402;1</v>
      </c>
      <c r="K301" s="25">
        <v>11</v>
      </c>
      <c r="L301" s="25">
        <v>30402</v>
      </c>
      <c r="M301" s="25">
        <v>1</v>
      </c>
      <c r="N301" s="4">
        <f t="shared" si="34"/>
        <v>0.0223567770854606</v>
      </c>
      <c r="O301" s="4">
        <f t="shared" si="35"/>
        <v>0.0333333333333333</v>
      </c>
      <c r="P301" s="4">
        <f t="shared" si="36"/>
        <v>0.000745225902848688</v>
      </c>
    </row>
    <row r="302" spans="1:16">
      <c r="A302" s="25">
        <v>30020</v>
      </c>
      <c r="B302" s="25" t="s">
        <v>50</v>
      </c>
      <c r="C302" s="25">
        <v>0</v>
      </c>
      <c r="D302" s="25">
        <f t="shared" si="39"/>
        <v>3002001</v>
      </c>
      <c r="E302" s="25">
        <f>_xlfn.XLOOKUP(D302-A302*100,[3]盲盒!$E$17:$E$20,[3]盲盒!$H$17:$H$20,0)</f>
        <v>666564</v>
      </c>
      <c r="F302" s="26" t="str">
        <f>CONCATENATE(B302,"-",IF(MOD(ROUNDDOWN(L302/1000,0),10)=5,"限量",""),_xlfn.XLOOKUP(MOD(L302,100),'[2]quality|品质'!$A:$A,'[2]quality|品质'!$B:$B,,0))</f>
        <v>高级盲盒-C阶</v>
      </c>
      <c r="G302" s="25">
        <v>0</v>
      </c>
      <c r="H302" s="25">
        <v>100</v>
      </c>
      <c r="I302" s="25" t="e" cm="1">
        <f t="array" ref="I302">_xlfn.IFS(K302=2,CONCATENATE("比特币-",M302),K302=3,CONCATENATE("钞票-",M302),K302=4,CONCATENATE("玩家经验-",M302),K302=5,CONCATENATE(_xlfn.XLOOKUP(L302,'[1]item|道具'!$A:$A,'[1]item|道具'!$B:$B),"-",M302),K302=11,CONCATENATE(INDEX('[4]equip_data|装备数据'!$B:$B,MATCH(1,('[4]equip_data|装备数据'!$A:$A=ROUNDDOWN(L302/100,0))*('[4]equip_data|装备数据'!$D:$D=MOD(L302,100)),0)),"-",M302,"件"))</f>
        <v>#N/A</v>
      </c>
      <c r="J302" s="25" t="str">
        <f t="shared" si="40"/>
        <v>11;30502;1</v>
      </c>
      <c r="K302" s="25">
        <v>11</v>
      </c>
      <c r="L302" s="25">
        <v>30502</v>
      </c>
      <c r="M302" s="25">
        <v>1</v>
      </c>
      <c r="N302" s="4">
        <f t="shared" si="34"/>
        <v>0.0223567770854606</v>
      </c>
      <c r="O302" s="4">
        <f t="shared" si="35"/>
        <v>0.0333333333333333</v>
      </c>
      <c r="P302" s="4">
        <f t="shared" si="36"/>
        <v>0.000745225902848688</v>
      </c>
    </row>
    <row r="303" spans="1:16">
      <c r="A303" s="25">
        <v>30020</v>
      </c>
      <c r="B303" s="25" t="s">
        <v>50</v>
      </c>
      <c r="C303" s="25">
        <v>0</v>
      </c>
      <c r="D303" s="25">
        <f t="shared" si="39"/>
        <v>3002001</v>
      </c>
      <c r="E303" s="25">
        <f>_xlfn.XLOOKUP(D303-A303*100,[3]盲盒!$E$17:$E$20,[3]盲盒!$H$17:$H$20,0)</f>
        <v>666564</v>
      </c>
      <c r="F303" s="26" t="str">
        <f>CONCATENATE(B303,"-",IF(MOD(ROUNDDOWN(L303/1000,0),10)=5,"限量",""),_xlfn.XLOOKUP(MOD(L303,100),'[2]quality|品质'!$A:$A,'[2]quality|品质'!$B:$B,,0))</f>
        <v>高级盲盒-C阶</v>
      </c>
      <c r="G303" s="25">
        <v>0</v>
      </c>
      <c r="H303" s="25">
        <v>100</v>
      </c>
      <c r="I303" s="25" t="e" cm="1">
        <f t="array" ref="I303">_xlfn.IFS(K303=2,CONCATENATE("比特币-",M303),K303=3,CONCATENATE("钞票-",M303),K303=4,CONCATENATE("玩家经验-",M303),K303=5,CONCATENATE(_xlfn.XLOOKUP(L303,'[1]item|道具'!$A:$A,'[1]item|道具'!$B:$B),"-",M303),K303=11,CONCATENATE(INDEX('[4]equip_data|装备数据'!$B:$B,MATCH(1,('[4]equip_data|装备数据'!$A:$A=ROUNDDOWN(L303/100,0))*('[4]equip_data|装备数据'!$D:$D=MOD(L303,100)),0)),"-",M303,"件"))</f>
        <v>#N/A</v>
      </c>
      <c r="J303" s="25" t="str">
        <f t="shared" si="40"/>
        <v>11;40102;1</v>
      </c>
      <c r="K303" s="25">
        <v>11</v>
      </c>
      <c r="L303" s="25">
        <v>40102</v>
      </c>
      <c r="M303" s="25">
        <v>1</v>
      </c>
      <c r="N303" s="4">
        <f t="shared" si="34"/>
        <v>0.0223567770854606</v>
      </c>
      <c r="O303" s="4">
        <f t="shared" si="35"/>
        <v>0.0333333333333333</v>
      </c>
      <c r="P303" s="4">
        <f t="shared" si="36"/>
        <v>0.000745225902848688</v>
      </c>
    </row>
    <row r="304" spans="1:16">
      <c r="A304" s="25">
        <v>30020</v>
      </c>
      <c r="B304" s="25" t="s">
        <v>50</v>
      </c>
      <c r="C304" s="25">
        <v>0</v>
      </c>
      <c r="D304" s="25">
        <f t="shared" si="39"/>
        <v>3002001</v>
      </c>
      <c r="E304" s="25">
        <f>_xlfn.XLOOKUP(D304-A304*100,[3]盲盒!$E$17:$E$20,[3]盲盒!$H$17:$H$20,0)</f>
        <v>666564</v>
      </c>
      <c r="F304" s="26" t="str">
        <f>CONCATENATE(B304,"-",IF(MOD(ROUNDDOWN(L304/1000,0),10)=5,"限量",""),_xlfn.XLOOKUP(MOD(L304,100),'[2]quality|品质'!$A:$A,'[2]quality|品质'!$B:$B,,0))</f>
        <v>高级盲盒-C阶</v>
      </c>
      <c r="G304" s="25">
        <v>0</v>
      </c>
      <c r="H304" s="25">
        <v>100</v>
      </c>
      <c r="I304" s="25" t="e" cm="1">
        <f t="array" ref="I304">_xlfn.IFS(K304=2,CONCATENATE("比特币-",M304),K304=3,CONCATENATE("钞票-",M304),K304=4,CONCATENATE("玩家经验-",M304),K304=5,CONCATENATE(_xlfn.XLOOKUP(L304,'[1]item|道具'!$A:$A,'[1]item|道具'!$B:$B),"-",M304),K304=11,CONCATENATE(INDEX('[4]equip_data|装备数据'!$B:$B,MATCH(1,('[4]equip_data|装备数据'!$A:$A=ROUNDDOWN(L304/100,0))*('[4]equip_data|装备数据'!$D:$D=MOD(L304,100)),0)),"-",M304,"件"))</f>
        <v>#N/A</v>
      </c>
      <c r="J304" s="25" t="str">
        <f t="shared" si="40"/>
        <v>11;40202;1</v>
      </c>
      <c r="K304" s="25">
        <v>11</v>
      </c>
      <c r="L304" s="25">
        <v>40202</v>
      </c>
      <c r="M304" s="25">
        <v>1</v>
      </c>
      <c r="N304" s="4">
        <f t="shared" si="34"/>
        <v>0.0223567770854606</v>
      </c>
      <c r="O304" s="4">
        <f t="shared" si="35"/>
        <v>0.0333333333333333</v>
      </c>
      <c r="P304" s="4">
        <f t="shared" si="36"/>
        <v>0.000745225902848688</v>
      </c>
    </row>
    <row r="305" spans="1:16">
      <c r="A305" s="25">
        <v>30020</v>
      </c>
      <c r="B305" s="25" t="s">
        <v>50</v>
      </c>
      <c r="C305" s="25">
        <v>0</v>
      </c>
      <c r="D305" s="25">
        <f t="shared" si="39"/>
        <v>3002001</v>
      </c>
      <c r="E305" s="25">
        <f>_xlfn.XLOOKUP(D305-A305*100,[3]盲盒!$E$17:$E$20,[3]盲盒!$H$17:$H$20,0)</f>
        <v>666564</v>
      </c>
      <c r="F305" s="26" t="str">
        <f>CONCATENATE(B305,"-",IF(MOD(ROUNDDOWN(L305/1000,0),10)=5,"限量",""),_xlfn.XLOOKUP(MOD(L305,100),'[2]quality|品质'!$A:$A,'[2]quality|品质'!$B:$B,,0))</f>
        <v>高级盲盒-C阶</v>
      </c>
      <c r="G305" s="25">
        <v>0</v>
      </c>
      <c r="H305" s="25">
        <v>100</v>
      </c>
      <c r="I305" s="25" t="e" cm="1">
        <f t="array" ref="I305">_xlfn.IFS(K305=2,CONCATENATE("比特币-",M305),K305=3,CONCATENATE("钞票-",M305),K305=4,CONCATENATE("玩家经验-",M305),K305=5,CONCATENATE(_xlfn.XLOOKUP(L305,'[1]item|道具'!$A:$A,'[1]item|道具'!$B:$B),"-",M305),K305=11,CONCATENATE(INDEX('[4]equip_data|装备数据'!$B:$B,MATCH(1,('[4]equip_data|装备数据'!$A:$A=ROUNDDOWN(L305/100,0))*('[4]equip_data|装备数据'!$D:$D=MOD(L305,100)),0)),"-",M305,"件"))</f>
        <v>#N/A</v>
      </c>
      <c r="J305" s="25" t="str">
        <f t="shared" si="40"/>
        <v>11;40302;1</v>
      </c>
      <c r="K305" s="25">
        <v>11</v>
      </c>
      <c r="L305" s="25">
        <v>40302</v>
      </c>
      <c r="M305" s="25">
        <v>1</v>
      </c>
      <c r="N305" s="4">
        <f t="shared" si="34"/>
        <v>0.0223567770854606</v>
      </c>
      <c r="O305" s="4">
        <f t="shared" si="35"/>
        <v>0.0333333333333333</v>
      </c>
      <c r="P305" s="4">
        <f t="shared" si="36"/>
        <v>0.000745225902848688</v>
      </c>
    </row>
    <row r="306" spans="1:16">
      <c r="A306" s="25">
        <v>30020</v>
      </c>
      <c r="B306" s="25" t="s">
        <v>50</v>
      </c>
      <c r="C306" s="25">
        <v>0</v>
      </c>
      <c r="D306" s="25">
        <f t="shared" si="39"/>
        <v>3002001</v>
      </c>
      <c r="E306" s="25">
        <f>_xlfn.XLOOKUP(D306-A306*100,[3]盲盒!$E$17:$E$20,[3]盲盒!$H$17:$H$20,0)</f>
        <v>666564</v>
      </c>
      <c r="F306" s="26" t="str">
        <f>CONCATENATE(B306,"-",IF(MOD(ROUNDDOWN(L306/1000,0),10)=5,"限量",""),_xlfn.XLOOKUP(MOD(L306,100),'[2]quality|品质'!$A:$A,'[2]quality|品质'!$B:$B,,0))</f>
        <v>高级盲盒-C阶</v>
      </c>
      <c r="G306" s="25">
        <v>0</v>
      </c>
      <c r="H306" s="25">
        <v>100</v>
      </c>
      <c r="I306" s="25" t="e" cm="1">
        <f t="array" ref="I306">_xlfn.IFS(K306=2,CONCATENATE("比特币-",M306),K306=3,CONCATENATE("钞票-",M306),K306=4,CONCATENATE("玩家经验-",M306),K306=5,CONCATENATE(_xlfn.XLOOKUP(L306,'[1]item|道具'!$A:$A,'[1]item|道具'!$B:$B),"-",M306),K306=11,CONCATENATE(INDEX('[4]equip_data|装备数据'!$B:$B,MATCH(1,('[4]equip_data|装备数据'!$A:$A=ROUNDDOWN(L306/100,0))*('[4]equip_data|装备数据'!$D:$D=MOD(L306,100)),0)),"-",M306,"件"))</f>
        <v>#N/A</v>
      </c>
      <c r="J306" s="25" t="str">
        <f t="shared" si="40"/>
        <v>11;40402;1</v>
      </c>
      <c r="K306" s="25">
        <v>11</v>
      </c>
      <c r="L306" s="25">
        <v>40402</v>
      </c>
      <c r="M306" s="25">
        <v>1</v>
      </c>
      <c r="N306" s="4">
        <f t="shared" si="34"/>
        <v>0.0223567770854606</v>
      </c>
      <c r="O306" s="4">
        <f t="shared" si="35"/>
        <v>0.0333333333333333</v>
      </c>
      <c r="P306" s="4">
        <f t="shared" si="36"/>
        <v>0.000745225902848688</v>
      </c>
    </row>
    <row r="307" spans="1:16">
      <c r="A307" s="25">
        <v>30020</v>
      </c>
      <c r="B307" s="25" t="s">
        <v>50</v>
      </c>
      <c r="C307" s="25">
        <v>0</v>
      </c>
      <c r="D307" s="25">
        <f t="shared" si="39"/>
        <v>3002001</v>
      </c>
      <c r="E307" s="25">
        <f>_xlfn.XLOOKUP(D307-A307*100,[3]盲盒!$E$17:$E$20,[3]盲盒!$H$17:$H$20,0)</f>
        <v>666564</v>
      </c>
      <c r="F307" s="26" t="str">
        <f>CONCATENATE(B307,"-",IF(MOD(ROUNDDOWN(L307/1000,0),10)=5,"限量",""),_xlfn.XLOOKUP(MOD(L307,100),'[2]quality|品质'!$A:$A,'[2]quality|品质'!$B:$B,,0))</f>
        <v>高级盲盒-C阶</v>
      </c>
      <c r="G307" s="25">
        <v>0</v>
      </c>
      <c r="H307" s="25">
        <v>100</v>
      </c>
      <c r="I307" s="25" t="e" cm="1">
        <f t="array" ref="I307">_xlfn.IFS(K307=2,CONCATENATE("比特币-",M307),K307=3,CONCATENATE("钞票-",M307),K307=4,CONCATENATE("玩家经验-",M307),K307=5,CONCATENATE(_xlfn.XLOOKUP(L307,'[1]item|道具'!$A:$A,'[1]item|道具'!$B:$B),"-",M307),K307=11,CONCATENATE(INDEX('[4]equip_data|装备数据'!$B:$B,MATCH(1,('[4]equip_data|装备数据'!$A:$A=ROUNDDOWN(L307/100,0))*('[4]equip_data|装备数据'!$D:$D=MOD(L307,100)),0)),"-",M307,"件"))</f>
        <v>#N/A</v>
      </c>
      <c r="J307" s="25" t="str">
        <f t="shared" si="40"/>
        <v>11;40502;1</v>
      </c>
      <c r="K307" s="25">
        <v>11</v>
      </c>
      <c r="L307" s="25">
        <v>40502</v>
      </c>
      <c r="M307" s="25">
        <v>1</v>
      </c>
      <c r="N307" s="4">
        <f t="shared" si="34"/>
        <v>0.0223567770854606</v>
      </c>
      <c r="O307" s="4">
        <f t="shared" si="35"/>
        <v>0.0333333333333333</v>
      </c>
      <c r="P307" s="4">
        <f t="shared" si="36"/>
        <v>0.000745225902848688</v>
      </c>
    </row>
    <row r="308" spans="1:16">
      <c r="A308" s="25">
        <v>30020</v>
      </c>
      <c r="B308" s="25" t="s">
        <v>50</v>
      </c>
      <c r="C308" s="25">
        <v>0</v>
      </c>
      <c r="D308" s="25">
        <f t="shared" si="39"/>
        <v>3002001</v>
      </c>
      <c r="E308" s="25">
        <f>_xlfn.XLOOKUP(D308-A308*100,[3]盲盒!$E$17:$E$20,[3]盲盒!$H$17:$H$20,0)</f>
        <v>666564</v>
      </c>
      <c r="F308" s="26" t="str">
        <f>CONCATENATE(B308,"-",IF(MOD(ROUNDDOWN(L308/1000,0),10)=5,"限量",""),_xlfn.XLOOKUP(MOD(L308,100),'[2]quality|品质'!$A:$A,'[2]quality|品质'!$B:$B,,0))</f>
        <v>高级盲盒-C阶</v>
      </c>
      <c r="G308" s="25">
        <v>0</v>
      </c>
      <c r="H308" s="25">
        <v>100</v>
      </c>
      <c r="I308" s="25" t="e" cm="1">
        <f t="array" ref="I308">_xlfn.IFS(K308=2,CONCATENATE("比特币-",M308),K308=3,CONCATENATE("钞票-",M308),K308=4,CONCATENATE("玩家经验-",M308),K308=5,CONCATENATE(_xlfn.XLOOKUP(L308,'[1]item|道具'!$A:$A,'[1]item|道具'!$B:$B),"-",M308),K308=11,CONCATENATE(INDEX('[4]equip_data|装备数据'!$B:$B,MATCH(1,('[4]equip_data|装备数据'!$A:$A=ROUNDDOWN(L308/100,0))*('[4]equip_data|装备数据'!$D:$D=MOD(L308,100)),0)),"-",M308,"件"))</f>
        <v>#N/A</v>
      </c>
      <c r="J308" s="25" t="str">
        <f t="shared" si="40"/>
        <v>11;50102;1</v>
      </c>
      <c r="K308" s="25">
        <v>11</v>
      </c>
      <c r="L308" s="25">
        <v>50102</v>
      </c>
      <c r="M308" s="25">
        <v>1</v>
      </c>
      <c r="N308" s="4">
        <f t="shared" si="34"/>
        <v>0.0223567770854606</v>
      </c>
      <c r="O308" s="4">
        <f t="shared" si="35"/>
        <v>0.0333333333333333</v>
      </c>
      <c r="P308" s="4">
        <f t="shared" si="36"/>
        <v>0.000745225902848688</v>
      </c>
    </row>
    <row r="309" spans="1:16">
      <c r="A309" s="25">
        <v>30020</v>
      </c>
      <c r="B309" s="25" t="s">
        <v>50</v>
      </c>
      <c r="C309" s="25">
        <v>0</v>
      </c>
      <c r="D309" s="25">
        <f t="shared" si="39"/>
        <v>3002001</v>
      </c>
      <c r="E309" s="25">
        <f>_xlfn.XLOOKUP(D309-A309*100,[3]盲盒!$E$17:$E$20,[3]盲盒!$H$17:$H$20,0)</f>
        <v>666564</v>
      </c>
      <c r="F309" s="26" t="str">
        <f>CONCATENATE(B309,"-",IF(MOD(ROUNDDOWN(L309/1000,0),10)=5,"限量",""),_xlfn.XLOOKUP(MOD(L309,100),'[2]quality|品质'!$A:$A,'[2]quality|品质'!$B:$B,,0))</f>
        <v>高级盲盒-C阶</v>
      </c>
      <c r="G309" s="25">
        <v>0</v>
      </c>
      <c r="H309" s="25">
        <v>100</v>
      </c>
      <c r="I309" s="25" t="e" cm="1">
        <f t="array" ref="I309">_xlfn.IFS(K309=2,CONCATENATE("比特币-",M309),K309=3,CONCATENATE("钞票-",M309),K309=4,CONCATENATE("玩家经验-",M309),K309=5,CONCATENATE(_xlfn.XLOOKUP(L309,'[1]item|道具'!$A:$A,'[1]item|道具'!$B:$B),"-",M309),K309=11,CONCATENATE(INDEX('[4]equip_data|装备数据'!$B:$B,MATCH(1,('[4]equip_data|装备数据'!$A:$A=ROUNDDOWN(L309/100,0))*('[4]equip_data|装备数据'!$D:$D=MOD(L309,100)),0)),"-",M309,"件"))</f>
        <v>#N/A</v>
      </c>
      <c r="J309" s="25" t="str">
        <f t="shared" si="40"/>
        <v>11;50202;1</v>
      </c>
      <c r="K309" s="25">
        <v>11</v>
      </c>
      <c r="L309" s="25">
        <v>50202</v>
      </c>
      <c r="M309" s="25">
        <v>1</v>
      </c>
      <c r="N309" s="4">
        <f t="shared" si="34"/>
        <v>0.0223567770854606</v>
      </c>
      <c r="O309" s="4">
        <f t="shared" si="35"/>
        <v>0.0333333333333333</v>
      </c>
      <c r="P309" s="4">
        <f t="shared" si="36"/>
        <v>0.000745225902848688</v>
      </c>
    </row>
    <row r="310" spans="1:16">
      <c r="A310" s="25">
        <v>30020</v>
      </c>
      <c r="B310" s="25" t="s">
        <v>50</v>
      </c>
      <c r="C310" s="25">
        <v>0</v>
      </c>
      <c r="D310" s="25">
        <f t="shared" si="39"/>
        <v>3002001</v>
      </c>
      <c r="E310" s="25">
        <f>_xlfn.XLOOKUP(D310-A310*100,[3]盲盒!$E$17:$E$20,[3]盲盒!$H$17:$H$20,0)</f>
        <v>666564</v>
      </c>
      <c r="F310" s="26" t="str">
        <f>CONCATENATE(B310,"-",IF(MOD(ROUNDDOWN(L310/1000,0),10)=5,"限量",""),_xlfn.XLOOKUP(MOD(L310,100),'[2]quality|品质'!$A:$A,'[2]quality|品质'!$B:$B,,0))</f>
        <v>高级盲盒-C阶</v>
      </c>
      <c r="G310" s="25">
        <v>0</v>
      </c>
      <c r="H310" s="25">
        <v>100</v>
      </c>
      <c r="I310" s="25" t="e" cm="1">
        <f t="array" ref="I310">_xlfn.IFS(K310=2,CONCATENATE("比特币-",M310),K310=3,CONCATENATE("钞票-",M310),K310=4,CONCATENATE("玩家经验-",M310),K310=5,CONCATENATE(_xlfn.XLOOKUP(L310,'[1]item|道具'!$A:$A,'[1]item|道具'!$B:$B),"-",M310),K310=11,CONCATENATE(INDEX('[4]equip_data|装备数据'!$B:$B,MATCH(1,('[4]equip_data|装备数据'!$A:$A=ROUNDDOWN(L310/100,0))*('[4]equip_data|装备数据'!$D:$D=MOD(L310,100)),0)),"-",M310,"件"))</f>
        <v>#N/A</v>
      </c>
      <c r="J310" s="25" t="str">
        <f t="shared" si="40"/>
        <v>11;50302;1</v>
      </c>
      <c r="K310" s="25">
        <v>11</v>
      </c>
      <c r="L310" s="25">
        <v>50302</v>
      </c>
      <c r="M310" s="25">
        <v>1</v>
      </c>
      <c r="N310" s="4">
        <f t="shared" si="34"/>
        <v>0.0223567770854606</v>
      </c>
      <c r="O310" s="4">
        <f t="shared" si="35"/>
        <v>0.0333333333333333</v>
      </c>
      <c r="P310" s="4">
        <f t="shared" si="36"/>
        <v>0.000745225902848688</v>
      </c>
    </row>
    <row r="311" spans="1:16">
      <c r="A311" s="25">
        <v>30020</v>
      </c>
      <c r="B311" s="25" t="s">
        <v>50</v>
      </c>
      <c r="C311" s="25">
        <v>0</v>
      </c>
      <c r="D311" s="25">
        <f t="shared" si="39"/>
        <v>3002001</v>
      </c>
      <c r="E311" s="25">
        <f>_xlfn.XLOOKUP(D311-A311*100,[3]盲盒!$E$17:$E$20,[3]盲盒!$H$17:$H$20,0)</f>
        <v>666564</v>
      </c>
      <c r="F311" s="26" t="str">
        <f>CONCATENATE(B311,"-",IF(MOD(ROUNDDOWN(L311/1000,0),10)=5,"限量",""),_xlfn.XLOOKUP(MOD(L311,100),'[2]quality|品质'!$A:$A,'[2]quality|品质'!$B:$B,,0))</f>
        <v>高级盲盒-C阶</v>
      </c>
      <c r="G311" s="25">
        <v>0</v>
      </c>
      <c r="H311" s="25">
        <v>100</v>
      </c>
      <c r="I311" s="25" t="e" cm="1">
        <f t="array" ref="I311">_xlfn.IFS(K311=2,CONCATENATE("比特币-",M311),K311=3,CONCATENATE("钞票-",M311),K311=4,CONCATENATE("玩家经验-",M311),K311=5,CONCATENATE(_xlfn.XLOOKUP(L311,'[1]item|道具'!$A:$A,'[1]item|道具'!$B:$B),"-",M311),K311=11,CONCATENATE(INDEX('[4]equip_data|装备数据'!$B:$B,MATCH(1,('[4]equip_data|装备数据'!$A:$A=ROUNDDOWN(L311/100,0))*('[4]equip_data|装备数据'!$D:$D=MOD(L311,100)),0)),"-",M311,"件"))</f>
        <v>#N/A</v>
      </c>
      <c r="J311" s="25" t="str">
        <f t="shared" si="40"/>
        <v>11;50402;1</v>
      </c>
      <c r="K311" s="25">
        <v>11</v>
      </c>
      <c r="L311" s="25">
        <v>50402</v>
      </c>
      <c r="M311" s="25">
        <v>1</v>
      </c>
      <c r="N311" s="4">
        <f t="shared" si="34"/>
        <v>0.0223567770854606</v>
      </c>
      <c r="O311" s="4">
        <f t="shared" si="35"/>
        <v>0.0333333333333333</v>
      </c>
      <c r="P311" s="4">
        <f t="shared" si="36"/>
        <v>0.000745225902848688</v>
      </c>
    </row>
    <row r="312" spans="1:16">
      <c r="A312" s="25">
        <v>30020</v>
      </c>
      <c r="B312" s="25" t="s">
        <v>50</v>
      </c>
      <c r="C312" s="25">
        <v>0</v>
      </c>
      <c r="D312" s="25">
        <f t="shared" si="39"/>
        <v>3002001</v>
      </c>
      <c r="E312" s="25">
        <f>_xlfn.XLOOKUP(D312-A312*100,[3]盲盒!$E$17:$E$20,[3]盲盒!$H$17:$H$20,0)</f>
        <v>666564</v>
      </c>
      <c r="F312" s="26" t="str">
        <f>CONCATENATE(B312,"-",IF(MOD(ROUNDDOWN(L312/1000,0),10)=5,"限量",""),_xlfn.XLOOKUP(MOD(L312,100),'[2]quality|品质'!$A:$A,'[2]quality|品质'!$B:$B,,0))</f>
        <v>高级盲盒-C阶</v>
      </c>
      <c r="G312" s="25">
        <v>0</v>
      </c>
      <c r="H312" s="25">
        <v>100</v>
      </c>
      <c r="I312" s="25" t="e" cm="1">
        <f t="array" ref="I312">_xlfn.IFS(K312=2,CONCATENATE("比特币-",M312),K312=3,CONCATENATE("钞票-",M312),K312=4,CONCATENATE("玩家经验-",M312),K312=5,CONCATENATE(_xlfn.XLOOKUP(L312,'[1]item|道具'!$A:$A,'[1]item|道具'!$B:$B),"-",M312),K312=11,CONCATENATE(INDEX('[4]equip_data|装备数据'!$B:$B,MATCH(1,('[4]equip_data|装备数据'!$A:$A=ROUNDDOWN(L312/100,0))*('[4]equip_data|装备数据'!$D:$D=MOD(L312,100)),0)),"-",M312,"件"))</f>
        <v>#N/A</v>
      </c>
      <c r="J312" s="25" t="str">
        <f t="shared" si="40"/>
        <v>11;50502;1</v>
      </c>
      <c r="K312" s="25">
        <v>11</v>
      </c>
      <c r="L312" s="25">
        <v>50502</v>
      </c>
      <c r="M312" s="25">
        <v>1</v>
      </c>
      <c r="N312" s="4">
        <f t="shared" si="34"/>
        <v>0.0223567770854606</v>
      </c>
      <c r="O312" s="4">
        <f t="shared" si="35"/>
        <v>0.0333333333333333</v>
      </c>
      <c r="P312" s="4">
        <f t="shared" si="36"/>
        <v>0.000745225902848688</v>
      </c>
    </row>
    <row r="313" spans="1:16">
      <c r="A313" s="25">
        <v>30020</v>
      </c>
      <c r="B313" s="25" t="s">
        <v>50</v>
      </c>
      <c r="C313" s="25">
        <v>0</v>
      </c>
      <c r="D313" s="25">
        <f t="shared" si="39"/>
        <v>3002001</v>
      </c>
      <c r="E313" s="25">
        <f>_xlfn.XLOOKUP(D313-A313*100,[3]盲盒!$E$17:$E$20,[3]盲盒!$H$17:$H$20,0)</f>
        <v>666564</v>
      </c>
      <c r="F313" s="26" t="str">
        <f>CONCATENATE(B313,"-",IF(MOD(ROUNDDOWN(L313/1000,0),10)=5,"限量",""),_xlfn.XLOOKUP(MOD(L313,100),'[2]quality|品质'!$A:$A,'[2]quality|品质'!$B:$B,,0))</f>
        <v>高级盲盒-C阶</v>
      </c>
      <c r="G313" s="25">
        <v>0</v>
      </c>
      <c r="H313" s="25">
        <v>100</v>
      </c>
      <c r="I313" s="25" t="e" cm="1">
        <f t="array" ref="I313">_xlfn.IFS(K313=2,CONCATENATE("比特币-",M313),K313=3,CONCATENATE("钞票-",M313),K313=4,CONCATENATE("玩家经验-",M313),K313=5,CONCATENATE(_xlfn.XLOOKUP(L313,'[1]item|道具'!$A:$A,'[1]item|道具'!$B:$B),"-",M313),K313=11,CONCATENATE(INDEX('[4]equip_data|装备数据'!$B:$B,MATCH(1,('[4]equip_data|装备数据'!$A:$A=ROUNDDOWN(L313/100,0))*('[4]equip_data|装备数据'!$D:$D=MOD(L313,100)),0)),"-",M313,"件"))</f>
        <v>#N/A</v>
      </c>
      <c r="J313" s="25" t="str">
        <f t="shared" si="40"/>
        <v>11;60102;1</v>
      </c>
      <c r="K313" s="25">
        <v>11</v>
      </c>
      <c r="L313" s="25">
        <v>60102</v>
      </c>
      <c r="M313" s="25">
        <v>1</v>
      </c>
      <c r="N313" s="4">
        <f t="shared" si="34"/>
        <v>0.0223567770854606</v>
      </c>
      <c r="O313" s="4">
        <f t="shared" si="35"/>
        <v>0.0333333333333333</v>
      </c>
      <c r="P313" s="4">
        <f t="shared" si="36"/>
        <v>0.000745225902848688</v>
      </c>
    </row>
    <row r="314" spans="1:16">
      <c r="A314" s="25">
        <v>30020</v>
      </c>
      <c r="B314" s="25" t="s">
        <v>50</v>
      </c>
      <c r="C314" s="25">
        <v>0</v>
      </c>
      <c r="D314" s="25">
        <f t="shared" si="39"/>
        <v>3002001</v>
      </c>
      <c r="E314" s="25">
        <f>_xlfn.XLOOKUP(D314-A314*100,[3]盲盒!$E$17:$E$20,[3]盲盒!$H$17:$H$20,0)</f>
        <v>666564</v>
      </c>
      <c r="F314" s="26" t="str">
        <f>CONCATENATE(B314,"-",IF(MOD(ROUNDDOWN(L314/1000,0),10)=5,"限量",""),_xlfn.XLOOKUP(MOD(L314,100),'[2]quality|品质'!$A:$A,'[2]quality|品质'!$B:$B,,0))</f>
        <v>高级盲盒-C阶</v>
      </c>
      <c r="G314" s="25">
        <v>0</v>
      </c>
      <c r="H314" s="25">
        <v>100</v>
      </c>
      <c r="I314" s="25" t="e" cm="1">
        <f t="array" ref="I314">_xlfn.IFS(K314=2,CONCATENATE("比特币-",M314),K314=3,CONCATENATE("钞票-",M314),K314=4,CONCATENATE("玩家经验-",M314),K314=5,CONCATENATE(_xlfn.XLOOKUP(L314,'[1]item|道具'!$A:$A,'[1]item|道具'!$B:$B),"-",M314),K314=11,CONCATENATE(INDEX('[4]equip_data|装备数据'!$B:$B,MATCH(1,('[4]equip_data|装备数据'!$A:$A=ROUNDDOWN(L314/100,0))*('[4]equip_data|装备数据'!$D:$D=MOD(L314,100)),0)),"-",M314,"件"))</f>
        <v>#N/A</v>
      </c>
      <c r="J314" s="25" t="str">
        <f t="shared" si="40"/>
        <v>11;60202;1</v>
      </c>
      <c r="K314" s="25">
        <v>11</v>
      </c>
      <c r="L314" s="25">
        <v>60202</v>
      </c>
      <c r="M314" s="25">
        <v>1</v>
      </c>
      <c r="N314" s="4">
        <f t="shared" si="34"/>
        <v>0.0223567770854606</v>
      </c>
      <c r="O314" s="4">
        <f t="shared" si="35"/>
        <v>0.0333333333333333</v>
      </c>
      <c r="P314" s="4">
        <f t="shared" si="36"/>
        <v>0.000745225902848688</v>
      </c>
    </row>
    <row r="315" spans="1:16">
      <c r="A315" s="25">
        <v>30020</v>
      </c>
      <c r="B315" s="25" t="s">
        <v>50</v>
      </c>
      <c r="C315" s="25">
        <v>0</v>
      </c>
      <c r="D315" s="25">
        <f t="shared" si="39"/>
        <v>3002001</v>
      </c>
      <c r="E315" s="25">
        <f>_xlfn.XLOOKUP(D315-A315*100,[3]盲盒!$E$17:$E$20,[3]盲盒!$H$17:$H$20,0)</f>
        <v>666564</v>
      </c>
      <c r="F315" s="26" t="str">
        <f>CONCATENATE(B315,"-",IF(MOD(ROUNDDOWN(L315/1000,0),10)=5,"限量",""),_xlfn.XLOOKUP(MOD(L315,100),'[2]quality|品质'!$A:$A,'[2]quality|品质'!$B:$B,,0))</f>
        <v>高级盲盒-C阶</v>
      </c>
      <c r="G315" s="25">
        <v>0</v>
      </c>
      <c r="H315" s="25">
        <v>100</v>
      </c>
      <c r="I315" s="25" t="e" cm="1">
        <f t="array" ref="I315">_xlfn.IFS(K315=2,CONCATENATE("比特币-",M315),K315=3,CONCATENATE("钞票-",M315),K315=4,CONCATENATE("玩家经验-",M315),K315=5,CONCATENATE(_xlfn.XLOOKUP(L315,'[1]item|道具'!$A:$A,'[1]item|道具'!$B:$B),"-",M315),K315=11,CONCATENATE(INDEX('[4]equip_data|装备数据'!$B:$B,MATCH(1,('[4]equip_data|装备数据'!$A:$A=ROUNDDOWN(L315/100,0))*('[4]equip_data|装备数据'!$D:$D=MOD(L315,100)),0)),"-",M315,"件"))</f>
        <v>#N/A</v>
      </c>
      <c r="J315" s="25" t="str">
        <f t="shared" si="40"/>
        <v>11;60302;1</v>
      </c>
      <c r="K315" s="25">
        <v>11</v>
      </c>
      <c r="L315" s="25">
        <v>60302</v>
      </c>
      <c r="M315" s="25">
        <v>1</v>
      </c>
      <c r="N315" s="4">
        <f t="shared" si="34"/>
        <v>0.0223567770854606</v>
      </c>
      <c r="O315" s="4">
        <f t="shared" si="35"/>
        <v>0.0333333333333333</v>
      </c>
      <c r="P315" s="4">
        <f t="shared" si="36"/>
        <v>0.000745225902848688</v>
      </c>
    </row>
    <row r="316" spans="1:16">
      <c r="A316" s="25">
        <v>30020</v>
      </c>
      <c r="B316" s="25" t="s">
        <v>50</v>
      </c>
      <c r="C316" s="25">
        <v>0</v>
      </c>
      <c r="D316" s="25">
        <f t="shared" si="39"/>
        <v>3002001</v>
      </c>
      <c r="E316" s="25">
        <f>_xlfn.XLOOKUP(D316-A316*100,[3]盲盒!$E$17:$E$20,[3]盲盒!$H$17:$H$20,0)</f>
        <v>666564</v>
      </c>
      <c r="F316" s="26" t="str">
        <f>CONCATENATE(B316,"-",IF(MOD(ROUNDDOWN(L316/1000,0),10)=5,"限量",""),_xlfn.XLOOKUP(MOD(L316,100),'[2]quality|品质'!$A:$A,'[2]quality|品质'!$B:$B,,0))</f>
        <v>高级盲盒-C阶</v>
      </c>
      <c r="G316" s="25">
        <v>0</v>
      </c>
      <c r="H316" s="25">
        <v>100</v>
      </c>
      <c r="I316" s="25" t="e" cm="1">
        <f t="array" ref="I316">_xlfn.IFS(K316=2,CONCATENATE("比特币-",M316),K316=3,CONCATENATE("钞票-",M316),K316=4,CONCATENATE("玩家经验-",M316),K316=5,CONCATENATE(_xlfn.XLOOKUP(L316,'[1]item|道具'!$A:$A,'[1]item|道具'!$B:$B),"-",M316),K316=11,CONCATENATE(INDEX('[4]equip_data|装备数据'!$B:$B,MATCH(1,('[4]equip_data|装备数据'!$A:$A=ROUNDDOWN(L316/100,0))*('[4]equip_data|装备数据'!$D:$D=MOD(L316,100)),0)),"-",M316,"件"))</f>
        <v>#N/A</v>
      </c>
      <c r="J316" s="25" t="str">
        <f t="shared" si="40"/>
        <v>11;60402;1</v>
      </c>
      <c r="K316" s="25">
        <v>11</v>
      </c>
      <c r="L316" s="25">
        <v>60402</v>
      </c>
      <c r="M316" s="25">
        <v>1</v>
      </c>
      <c r="N316" s="4">
        <f t="shared" si="34"/>
        <v>0.0223567770854606</v>
      </c>
      <c r="O316" s="4">
        <f t="shared" si="35"/>
        <v>0.0333333333333333</v>
      </c>
      <c r="P316" s="4">
        <f t="shared" si="36"/>
        <v>0.000745225902848688</v>
      </c>
    </row>
    <row r="317" spans="1:16">
      <c r="A317" s="25">
        <v>30020</v>
      </c>
      <c r="B317" s="25" t="s">
        <v>50</v>
      </c>
      <c r="C317" s="25">
        <v>0</v>
      </c>
      <c r="D317" s="25">
        <f t="shared" si="39"/>
        <v>3002001</v>
      </c>
      <c r="E317" s="25">
        <f>_xlfn.XLOOKUP(D317-A317*100,[3]盲盒!$E$17:$E$20,[3]盲盒!$H$17:$H$20,0)</f>
        <v>666564</v>
      </c>
      <c r="F317" s="26" t="str">
        <f>CONCATENATE(B317,"-",IF(MOD(ROUNDDOWN(L317/1000,0),10)=5,"限量",""),_xlfn.XLOOKUP(MOD(L317,100),'[2]quality|品质'!$A:$A,'[2]quality|品质'!$B:$B,,0))</f>
        <v>高级盲盒-C阶</v>
      </c>
      <c r="G317" s="25">
        <v>0</v>
      </c>
      <c r="H317" s="25">
        <v>100</v>
      </c>
      <c r="I317" s="25" t="e" cm="1">
        <f t="array" ref="I317">_xlfn.IFS(K317=2,CONCATENATE("比特币-",M317),K317=3,CONCATENATE("钞票-",M317),K317=4,CONCATENATE("玩家经验-",M317),K317=5,CONCATENATE(_xlfn.XLOOKUP(L317,'[1]item|道具'!$A:$A,'[1]item|道具'!$B:$B),"-",M317),K317=11,CONCATENATE(INDEX('[4]equip_data|装备数据'!$B:$B,MATCH(1,('[4]equip_data|装备数据'!$A:$A=ROUNDDOWN(L317/100,0))*('[4]equip_data|装备数据'!$D:$D=MOD(L317,100)),0)),"-",M317,"件"))</f>
        <v>#N/A</v>
      </c>
      <c r="J317" s="25" t="str">
        <f t="shared" si="40"/>
        <v>11;60502;1</v>
      </c>
      <c r="K317" s="25">
        <v>11</v>
      </c>
      <c r="L317" s="25">
        <v>60502</v>
      </c>
      <c r="M317" s="25">
        <v>1</v>
      </c>
      <c r="N317" s="4">
        <f t="shared" si="34"/>
        <v>0.0223567770854606</v>
      </c>
      <c r="O317" s="4">
        <f t="shared" si="35"/>
        <v>0.0333333333333333</v>
      </c>
      <c r="P317" s="4">
        <f t="shared" si="36"/>
        <v>0.000745225902848688</v>
      </c>
    </row>
    <row r="318" spans="1:16">
      <c r="A318" s="25">
        <v>30020</v>
      </c>
      <c r="B318" s="25" t="s">
        <v>50</v>
      </c>
      <c r="C318" s="25">
        <v>0</v>
      </c>
      <c r="D318" s="25">
        <f>A318*100+2</f>
        <v>3002002</v>
      </c>
      <c r="E318" s="25">
        <f>_xlfn.XLOOKUP(D318-A318*100,[3]盲盒!$E$17:$E$20,[3]盲盒!$H$17:$H$20,0)</f>
        <v>308492</v>
      </c>
      <c r="F318" s="26" t="str">
        <f>CONCATENATE(B318,"-",IF(MOD(ROUNDDOWN(L318/1000,0),10)=5,"限量",""),_xlfn.XLOOKUP(MOD(L318,100),'[2]quality|品质'!$A:$A,'[2]quality|品质'!$B:$B,,0))</f>
        <v>高级盲盒-B阶</v>
      </c>
      <c r="G318" s="25">
        <v>0</v>
      </c>
      <c r="H318" s="25">
        <v>100</v>
      </c>
      <c r="I318" s="25" t="e" cm="1">
        <f t="array" ref="I318">_xlfn.IFS(K318=2,CONCATENATE("比特币-",M318),K318=3,CONCATENATE("钞票-",M318),K318=4,CONCATENATE("玩家经验-",M318),K318=5,CONCATENATE(_xlfn.XLOOKUP(L318,'[1]item|道具'!$A:$A,'[1]item|道具'!$B:$B),"-",M318),K318=11,CONCATENATE(INDEX('[4]equip_data|装备数据'!$B:$B,MATCH(1,('[4]equip_data|装备数据'!$A:$A=ROUNDDOWN(L318/100,0))*('[4]equip_data|装备数据'!$D:$D=MOD(L318,100)),0)),"-",M318,"件"))</f>
        <v>#N/A</v>
      </c>
      <c r="J318" s="25" t="str">
        <f t="shared" si="40"/>
        <v>11;10103;1</v>
      </c>
      <c r="K318" s="25">
        <v>11</v>
      </c>
      <c r="L318" s="25">
        <v>10103</v>
      </c>
      <c r="M318" s="25">
        <v>1</v>
      </c>
      <c r="N318" s="4">
        <f t="shared" si="34"/>
        <v>0.010346923741228</v>
      </c>
      <c r="O318" s="4">
        <f t="shared" si="35"/>
        <v>0.0333333333333333</v>
      </c>
      <c r="P318" s="4">
        <f t="shared" si="36"/>
        <v>0.000344897458040934</v>
      </c>
    </row>
    <row r="319" spans="1:16">
      <c r="A319" s="25">
        <v>30020</v>
      </c>
      <c r="B319" s="25" t="s">
        <v>50</v>
      </c>
      <c r="C319" s="25">
        <v>0</v>
      </c>
      <c r="D319" s="25">
        <f t="shared" si="39"/>
        <v>3002002</v>
      </c>
      <c r="E319" s="25">
        <f>_xlfn.XLOOKUP(D319-A319*100,[3]盲盒!$E$17:$E$20,[3]盲盒!$H$17:$H$20,0)</f>
        <v>308492</v>
      </c>
      <c r="F319" s="26" t="str">
        <f>CONCATENATE(B319,"-",IF(MOD(ROUNDDOWN(L319/1000,0),10)=5,"限量",""),_xlfn.XLOOKUP(MOD(L319,100),'[2]quality|品质'!$A:$A,'[2]quality|品质'!$B:$B,,0))</f>
        <v>高级盲盒-B阶</v>
      </c>
      <c r="G319" s="25">
        <v>0</v>
      </c>
      <c r="H319" s="25">
        <v>100</v>
      </c>
      <c r="I319" s="25" t="e" cm="1">
        <f t="array" ref="I319">_xlfn.IFS(K319=2,CONCATENATE("比特币-",M319),K319=3,CONCATENATE("钞票-",M319),K319=4,CONCATENATE("玩家经验-",M319),K319=5,CONCATENATE(_xlfn.XLOOKUP(L319,'[1]item|道具'!$A:$A,'[1]item|道具'!$B:$B),"-",M319),K319=11,CONCATENATE(INDEX('[4]equip_data|装备数据'!$B:$B,MATCH(1,('[4]equip_data|装备数据'!$A:$A=ROUNDDOWN(L319/100,0))*('[4]equip_data|装备数据'!$D:$D=MOD(L319,100)),0)),"-",M319,"件"))</f>
        <v>#N/A</v>
      </c>
      <c r="J319" s="25" t="str">
        <f t="shared" si="40"/>
        <v>11;10203;1</v>
      </c>
      <c r="K319" s="25">
        <v>11</v>
      </c>
      <c r="L319" s="25">
        <v>10203</v>
      </c>
      <c r="M319" s="25">
        <v>1</v>
      </c>
      <c r="N319" s="4">
        <f t="shared" si="34"/>
        <v>0.010346923741228</v>
      </c>
      <c r="O319" s="4">
        <f t="shared" si="35"/>
        <v>0.0333333333333333</v>
      </c>
      <c r="P319" s="4">
        <f t="shared" si="36"/>
        <v>0.000344897458040934</v>
      </c>
    </row>
    <row r="320" spans="1:16">
      <c r="A320" s="25">
        <v>30020</v>
      </c>
      <c r="B320" s="25" t="s">
        <v>50</v>
      </c>
      <c r="C320" s="25">
        <v>0</v>
      </c>
      <c r="D320" s="25">
        <f t="shared" si="39"/>
        <v>3002002</v>
      </c>
      <c r="E320" s="25">
        <f>_xlfn.XLOOKUP(D320-A320*100,[3]盲盒!$E$17:$E$20,[3]盲盒!$H$17:$H$20,0)</f>
        <v>308492</v>
      </c>
      <c r="F320" s="26" t="str">
        <f>CONCATENATE(B320,"-",IF(MOD(ROUNDDOWN(L320/1000,0),10)=5,"限量",""),_xlfn.XLOOKUP(MOD(L320,100),'[2]quality|品质'!$A:$A,'[2]quality|品质'!$B:$B,,0))</f>
        <v>高级盲盒-B阶</v>
      </c>
      <c r="G320" s="25">
        <v>0</v>
      </c>
      <c r="H320" s="25">
        <v>100</v>
      </c>
      <c r="I320" s="25" t="e" cm="1">
        <f t="array" ref="I320">_xlfn.IFS(K320=2,CONCATENATE("比特币-",M320),K320=3,CONCATENATE("钞票-",M320),K320=4,CONCATENATE("玩家经验-",M320),K320=5,CONCATENATE(_xlfn.XLOOKUP(L320,'[1]item|道具'!$A:$A,'[1]item|道具'!$B:$B),"-",M320),K320=11,CONCATENATE(INDEX('[4]equip_data|装备数据'!$B:$B,MATCH(1,('[4]equip_data|装备数据'!$A:$A=ROUNDDOWN(L320/100,0))*('[4]equip_data|装备数据'!$D:$D=MOD(L320,100)),0)),"-",M320,"件"))</f>
        <v>#N/A</v>
      </c>
      <c r="J320" s="25" t="str">
        <f t="shared" si="40"/>
        <v>11;10303;1</v>
      </c>
      <c r="K320" s="25">
        <v>11</v>
      </c>
      <c r="L320" s="25">
        <v>10303</v>
      </c>
      <c r="M320" s="25">
        <v>1</v>
      </c>
      <c r="N320" s="4">
        <f t="shared" si="34"/>
        <v>0.010346923741228</v>
      </c>
      <c r="O320" s="4">
        <f t="shared" si="35"/>
        <v>0.0333333333333333</v>
      </c>
      <c r="P320" s="4">
        <f t="shared" si="36"/>
        <v>0.000344897458040934</v>
      </c>
    </row>
    <row r="321" spans="1:16">
      <c r="A321" s="25">
        <v>30020</v>
      </c>
      <c r="B321" s="25" t="s">
        <v>50</v>
      </c>
      <c r="C321" s="25">
        <v>0</v>
      </c>
      <c r="D321" s="25">
        <f t="shared" si="39"/>
        <v>3002002</v>
      </c>
      <c r="E321" s="25">
        <f>_xlfn.XLOOKUP(D321-A321*100,[3]盲盒!$E$17:$E$20,[3]盲盒!$H$17:$H$20,0)</f>
        <v>308492</v>
      </c>
      <c r="F321" s="26" t="str">
        <f>CONCATENATE(B321,"-",IF(MOD(ROUNDDOWN(L321/1000,0),10)=5,"限量",""),_xlfn.XLOOKUP(MOD(L321,100),'[2]quality|品质'!$A:$A,'[2]quality|品质'!$B:$B,,0))</f>
        <v>高级盲盒-B阶</v>
      </c>
      <c r="G321" s="25">
        <v>0</v>
      </c>
      <c r="H321" s="25">
        <v>100</v>
      </c>
      <c r="I321" s="25" t="e" cm="1">
        <f t="array" ref="I321">_xlfn.IFS(K321=2,CONCATENATE("比特币-",M321),K321=3,CONCATENATE("钞票-",M321),K321=4,CONCATENATE("玩家经验-",M321),K321=5,CONCATENATE(_xlfn.XLOOKUP(L321,'[1]item|道具'!$A:$A,'[1]item|道具'!$B:$B),"-",M321),K321=11,CONCATENATE(INDEX('[4]equip_data|装备数据'!$B:$B,MATCH(1,('[4]equip_data|装备数据'!$A:$A=ROUNDDOWN(L321/100,0))*('[4]equip_data|装备数据'!$D:$D=MOD(L321,100)),0)),"-",M321,"件"))</f>
        <v>#N/A</v>
      </c>
      <c r="J321" s="25" t="str">
        <f t="shared" si="40"/>
        <v>11;10403;1</v>
      </c>
      <c r="K321" s="25">
        <v>11</v>
      </c>
      <c r="L321" s="25">
        <v>10403</v>
      </c>
      <c r="M321" s="25">
        <v>1</v>
      </c>
      <c r="N321" s="4">
        <f t="shared" si="34"/>
        <v>0.010346923741228</v>
      </c>
      <c r="O321" s="4">
        <f t="shared" si="35"/>
        <v>0.0333333333333333</v>
      </c>
      <c r="P321" s="4">
        <f t="shared" si="36"/>
        <v>0.000344897458040934</v>
      </c>
    </row>
    <row r="322" spans="1:16">
      <c r="A322" s="25">
        <v>30020</v>
      </c>
      <c r="B322" s="25" t="s">
        <v>50</v>
      </c>
      <c r="C322" s="25">
        <v>0</v>
      </c>
      <c r="D322" s="25">
        <f t="shared" si="39"/>
        <v>3002002</v>
      </c>
      <c r="E322" s="25">
        <f>_xlfn.XLOOKUP(D322-A322*100,[3]盲盒!$E$17:$E$20,[3]盲盒!$H$17:$H$20,0)</f>
        <v>308492</v>
      </c>
      <c r="F322" s="26" t="str">
        <f>CONCATENATE(B322,"-",IF(MOD(ROUNDDOWN(L322/1000,0),10)=5,"限量",""),_xlfn.XLOOKUP(MOD(L322,100),'[2]quality|品质'!$A:$A,'[2]quality|品质'!$B:$B,,0))</f>
        <v>高级盲盒-B阶</v>
      </c>
      <c r="G322" s="25">
        <v>0</v>
      </c>
      <c r="H322" s="25">
        <v>100</v>
      </c>
      <c r="I322" s="25" t="e" cm="1">
        <f t="array" ref="I322">_xlfn.IFS(K322=2,CONCATENATE("比特币-",M322),K322=3,CONCATENATE("钞票-",M322),K322=4,CONCATENATE("玩家经验-",M322),K322=5,CONCATENATE(_xlfn.XLOOKUP(L322,'[1]item|道具'!$A:$A,'[1]item|道具'!$B:$B),"-",M322),K322=11,CONCATENATE(INDEX('[4]equip_data|装备数据'!$B:$B,MATCH(1,('[4]equip_data|装备数据'!$A:$A=ROUNDDOWN(L322/100,0))*('[4]equip_data|装备数据'!$D:$D=MOD(L322,100)),0)),"-",M322,"件"))</f>
        <v>#N/A</v>
      </c>
      <c r="J322" s="25" t="str">
        <f t="shared" si="40"/>
        <v>11;10503;1</v>
      </c>
      <c r="K322" s="25">
        <v>11</v>
      </c>
      <c r="L322" s="25">
        <v>10503</v>
      </c>
      <c r="M322" s="25">
        <v>1</v>
      </c>
      <c r="N322" s="4">
        <f t="shared" ref="N322:N385" si="41">_xlfn.IFS(C322=0,E322/SUMIFS(E:E,A:A,A322,C:C,0),C322=1,E322/1000000,C322=2,1)</f>
        <v>0.010346923741228</v>
      </c>
      <c r="O322" s="4">
        <f t="shared" ref="O322:O385" si="42">IF(C322=2,1,H322/SUMIF(D:D,D322,H:H))</f>
        <v>0.0333333333333333</v>
      </c>
      <c r="P322" s="4">
        <f t="shared" ref="P322:P385" si="43">N322*O322</f>
        <v>0.000344897458040934</v>
      </c>
    </row>
    <row r="323" spans="1:16">
      <c r="A323" s="25">
        <v>30020</v>
      </c>
      <c r="B323" s="25" t="s">
        <v>50</v>
      </c>
      <c r="C323" s="25">
        <v>0</v>
      </c>
      <c r="D323" s="25">
        <f t="shared" si="39"/>
        <v>3002002</v>
      </c>
      <c r="E323" s="25">
        <f>_xlfn.XLOOKUP(D323-A323*100,[3]盲盒!$E$17:$E$20,[3]盲盒!$H$17:$H$20,0)</f>
        <v>308492</v>
      </c>
      <c r="F323" s="26" t="str">
        <f>CONCATENATE(B323,"-",IF(MOD(ROUNDDOWN(L323/1000,0),10)=5,"限量",""),_xlfn.XLOOKUP(MOD(L323,100),'[2]quality|品质'!$A:$A,'[2]quality|品质'!$B:$B,,0))</f>
        <v>高级盲盒-B阶</v>
      </c>
      <c r="G323" s="25">
        <v>0</v>
      </c>
      <c r="H323" s="25">
        <v>100</v>
      </c>
      <c r="I323" s="25" t="e" cm="1">
        <f t="array" ref="I323">_xlfn.IFS(K323=2,CONCATENATE("比特币-",M323),K323=3,CONCATENATE("钞票-",M323),K323=4,CONCATENATE("玩家经验-",M323),K323=5,CONCATENATE(_xlfn.XLOOKUP(L323,'[1]item|道具'!$A:$A,'[1]item|道具'!$B:$B),"-",M323),K323=11,CONCATENATE(INDEX('[4]equip_data|装备数据'!$B:$B,MATCH(1,('[4]equip_data|装备数据'!$A:$A=ROUNDDOWN(L323/100,0))*('[4]equip_data|装备数据'!$D:$D=MOD(L323,100)),0)),"-",M323,"件"))</f>
        <v>#N/A</v>
      </c>
      <c r="J323" s="25" t="str">
        <f t="shared" si="40"/>
        <v>11;20103;1</v>
      </c>
      <c r="K323" s="25">
        <v>11</v>
      </c>
      <c r="L323" s="25">
        <v>20103</v>
      </c>
      <c r="M323" s="25">
        <v>1</v>
      </c>
      <c r="N323" s="4">
        <f t="shared" si="41"/>
        <v>0.010346923741228</v>
      </c>
      <c r="O323" s="4">
        <f t="shared" si="42"/>
        <v>0.0333333333333333</v>
      </c>
      <c r="P323" s="4">
        <f t="shared" si="43"/>
        <v>0.000344897458040934</v>
      </c>
    </row>
    <row r="324" spans="1:16">
      <c r="A324" s="25">
        <v>30020</v>
      </c>
      <c r="B324" s="25" t="s">
        <v>50</v>
      </c>
      <c r="C324" s="25">
        <v>0</v>
      </c>
      <c r="D324" s="25">
        <f t="shared" si="39"/>
        <v>3002002</v>
      </c>
      <c r="E324" s="25">
        <f>_xlfn.XLOOKUP(D324-A324*100,[3]盲盒!$E$17:$E$20,[3]盲盒!$H$17:$H$20,0)</f>
        <v>308492</v>
      </c>
      <c r="F324" s="26" t="str">
        <f>CONCATENATE(B324,"-",IF(MOD(ROUNDDOWN(L324/1000,0),10)=5,"限量",""),_xlfn.XLOOKUP(MOD(L324,100),'[2]quality|品质'!$A:$A,'[2]quality|品质'!$B:$B,,0))</f>
        <v>高级盲盒-B阶</v>
      </c>
      <c r="G324" s="25">
        <v>0</v>
      </c>
      <c r="H324" s="25">
        <v>100</v>
      </c>
      <c r="I324" s="25" t="e" cm="1">
        <f t="array" ref="I324">_xlfn.IFS(K324=2,CONCATENATE("比特币-",M324),K324=3,CONCATENATE("钞票-",M324),K324=4,CONCATENATE("玩家经验-",M324),K324=5,CONCATENATE(_xlfn.XLOOKUP(L324,'[1]item|道具'!$A:$A,'[1]item|道具'!$B:$B),"-",M324),K324=11,CONCATENATE(INDEX('[4]equip_data|装备数据'!$B:$B,MATCH(1,('[4]equip_data|装备数据'!$A:$A=ROUNDDOWN(L324/100,0))*('[4]equip_data|装备数据'!$D:$D=MOD(L324,100)),0)),"-",M324,"件"))</f>
        <v>#N/A</v>
      </c>
      <c r="J324" s="25" t="str">
        <f t="shared" si="40"/>
        <v>11;20203;1</v>
      </c>
      <c r="K324" s="25">
        <v>11</v>
      </c>
      <c r="L324" s="25">
        <v>20203</v>
      </c>
      <c r="M324" s="25">
        <v>1</v>
      </c>
      <c r="N324" s="4">
        <f t="shared" si="41"/>
        <v>0.010346923741228</v>
      </c>
      <c r="O324" s="4">
        <f t="shared" si="42"/>
        <v>0.0333333333333333</v>
      </c>
      <c r="P324" s="4">
        <f t="shared" si="43"/>
        <v>0.000344897458040934</v>
      </c>
    </row>
    <row r="325" spans="1:16">
      <c r="A325" s="25">
        <v>30020</v>
      </c>
      <c r="B325" s="25" t="s">
        <v>50</v>
      </c>
      <c r="C325" s="25">
        <v>0</v>
      </c>
      <c r="D325" s="25">
        <f t="shared" si="39"/>
        <v>3002002</v>
      </c>
      <c r="E325" s="25">
        <f>_xlfn.XLOOKUP(D325-A325*100,[3]盲盒!$E$17:$E$20,[3]盲盒!$H$17:$H$20,0)</f>
        <v>308492</v>
      </c>
      <c r="F325" s="26" t="str">
        <f>CONCATENATE(B325,"-",IF(MOD(ROUNDDOWN(L325/1000,0),10)=5,"限量",""),_xlfn.XLOOKUP(MOD(L325,100),'[2]quality|品质'!$A:$A,'[2]quality|品质'!$B:$B,,0))</f>
        <v>高级盲盒-B阶</v>
      </c>
      <c r="G325" s="25">
        <v>0</v>
      </c>
      <c r="H325" s="25">
        <v>100</v>
      </c>
      <c r="I325" s="25" t="e" cm="1">
        <f t="array" ref="I325">_xlfn.IFS(K325=2,CONCATENATE("比特币-",M325),K325=3,CONCATENATE("钞票-",M325),K325=4,CONCATENATE("玩家经验-",M325),K325=5,CONCATENATE(_xlfn.XLOOKUP(L325,'[1]item|道具'!$A:$A,'[1]item|道具'!$B:$B),"-",M325),K325=11,CONCATENATE(INDEX('[4]equip_data|装备数据'!$B:$B,MATCH(1,('[4]equip_data|装备数据'!$A:$A=ROUNDDOWN(L325/100,0))*('[4]equip_data|装备数据'!$D:$D=MOD(L325,100)),0)),"-",M325,"件"))</f>
        <v>#N/A</v>
      </c>
      <c r="J325" s="25" t="str">
        <f t="shared" si="40"/>
        <v>11;20303;1</v>
      </c>
      <c r="K325" s="25">
        <v>11</v>
      </c>
      <c r="L325" s="25">
        <v>20303</v>
      </c>
      <c r="M325" s="25">
        <v>1</v>
      </c>
      <c r="N325" s="4">
        <f t="shared" si="41"/>
        <v>0.010346923741228</v>
      </c>
      <c r="O325" s="4">
        <f t="shared" si="42"/>
        <v>0.0333333333333333</v>
      </c>
      <c r="P325" s="4">
        <f t="shared" si="43"/>
        <v>0.000344897458040934</v>
      </c>
    </row>
    <row r="326" spans="1:16">
      <c r="A326" s="25">
        <v>30020</v>
      </c>
      <c r="B326" s="25" t="s">
        <v>50</v>
      </c>
      <c r="C326" s="25">
        <v>0</v>
      </c>
      <c r="D326" s="25">
        <f t="shared" si="39"/>
        <v>3002002</v>
      </c>
      <c r="E326" s="25">
        <f>_xlfn.XLOOKUP(D326-A326*100,[3]盲盒!$E$17:$E$20,[3]盲盒!$H$17:$H$20,0)</f>
        <v>308492</v>
      </c>
      <c r="F326" s="26" t="str">
        <f>CONCATENATE(B326,"-",IF(MOD(ROUNDDOWN(L326/1000,0),10)=5,"限量",""),_xlfn.XLOOKUP(MOD(L326,100),'[2]quality|品质'!$A:$A,'[2]quality|品质'!$B:$B,,0))</f>
        <v>高级盲盒-B阶</v>
      </c>
      <c r="G326" s="25">
        <v>0</v>
      </c>
      <c r="H326" s="25">
        <v>100</v>
      </c>
      <c r="I326" s="25" t="e" cm="1">
        <f t="array" ref="I326">_xlfn.IFS(K326=2,CONCATENATE("比特币-",M326),K326=3,CONCATENATE("钞票-",M326),K326=4,CONCATENATE("玩家经验-",M326),K326=5,CONCATENATE(_xlfn.XLOOKUP(L326,'[1]item|道具'!$A:$A,'[1]item|道具'!$B:$B),"-",M326),K326=11,CONCATENATE(INDEX('[4]equip_data|装备数据'!$B:$B,MATCH(1,('[4]equip_data|装备数据'!$A:$A=ROUNDDOWN(L326/100,0))*('[4]equip_data|装备数据'!$D:$D=MOD(L326,100)),0)),"-",M326,"件"))</f>
        <v>#N/A</v>
      </c>
      <c r="J326" s="25" t="str">
        <f t="shared" si="40"/>
        <v>11;20403;1</v>
      </c>
      <c r="K326" s="25">
        <v>11</v>
      </c>
      <c r="L326" s="25">
        <v>20403</v>
      </c>
      <c r="M326" s="25">
        <v>1</v>
      </c>
      <c r="N326" s="4">
        <f t="shared" si="41"/>
        <v>0.010346923741228</v>
      </c>
      <c r="O326" s="4">
        <f t="shared" si="42"/>
        <v>0.0333333333333333</v>
      </c>
      <c r="P326" s="4">
        <f t="shared" si="43"/>
        <v>0.000344897458040934</v>
      </c>
    </row>
    <row r="327" spans="1:16">
      <c r="A327" s="25">
        <v>30020</v>
      </c>
      <c r="B327" s="25" t="s">
        <v>50</v>
      </c>
      <c r="C327" s="25">
        <v>0</v>
      </c>
      <c r="D327" s="25">
        <f t="shared" si="39"/>
        <v>3002002</v>
      </c>
      <c r="E327" s="25">
        <f>_xlfn.XLOOKUP(D327-A327*100,[3]盲盒!$E$17:$E$20,[3]盲盒!$H$17:$H$20,0)</f>
        <v>308492</v>
      </c>
      <c r="F327" s="26" t="str">
        <f>CONCATENATE(B327,"-",IF(MOD(ROUNDDOWN(L327/1000,0),10)=5,"限量",""),_xlfn.XLOOKUP(MOD(L327,100),'[2]quality|品质'!$A:$A,'[2]quality|品质'!$B:$B,,0))</f>
        <v>高级盲盒-B阶</v>
      </c>
      <c r="G327" s="25">
        <v>0</v>
      </c>
      <c r="H327" s="25">
        <v>100</v>
      </c>
      <c r="I327" s="25" t="e" cm="1">
        <f t="array" ref="I327">_xlfn.IFS(K327=2,CONCATENATE("比特币-",M327),K327=3,CONCATENATE("钞票-",M327),K327=4,CONCATENATE("玩家经验-",M327),K327=5,CONCATENATE(_xlfn.XLOOKUP(L327,'[1]item|道具'!$A:$A,'[1]item|道具'!$B:$B),"-",M327),K327=11,CONCATENATE(INDEX('[4]equip_data|装备数据'!$B:$B,MATCH(1,('[4]equip_data|装备数据'!$A:$A=ROUNDDOWN(L327/100,0))*('[4]equip_data|装备数据'!$D:$D=MOD(L327,100)),0)),"-",M327,"件"))</f>
        <v>#N/A</v>
      </c>
      <c r="J327" s="25" t="str">
        <f t="shared" si="40"/>
        <v>11;20503;1</v>
      </c>
      <c r="K327" s="25">
        <v>11</v>
      </c>
      <c r="L327" s="25">
        <v>20503</v>
      </c>
      <c r="M327" s="25">
        <v>1</v>
      </c>
      <c r="N327" s="4">
        <f t="shared" si="41"/>
        <v>0.010346923741228</v>
      </c>
      <c r="O327" s="4">
        <f t="shared" si="42"/>
        <v>0.0333333333333333</v>
      </c>
      <c r="P327" s="4">
        <f t="shared" si="43"/>
        <v>0.000344897458040934</v>
      </c>
    </row>
    <row r="328" spans="1:16">
      <c r="A328" s="25">
        <v>30020</v>
      </c>
      <c r="B328" s="25" t="s">
        <v>50</v>
      </c>
      <c r="C328" s="25">
        <v>0</v>
      </c>
      <c r="D328" s="25">
        <f t="shared" si="39"/>
        <v>3002002</v>
      </c>
      <c r="E328" s="25">
        <f>_xlfn.XLOOKUP(D328-A328*100,[3]盲盒!$E$17:$E$20,[3]盲盒!$H$17:$H$20,0)</f>
        <v>308492</v>
      </c>
      <c r="F328" s="26" t="str">
        <f>CONCATENATE(B328,"-",IF(MOD(ROUNDDOWN(L328/1000,0),10)=5,"限量",""),_xlfn.XLOOKUP(MOD(L328,100),'[2]quality|品质'!$A:$A,'[2]quality|品质'!$B:$B,,0))</f>
        <v>高级盲盒-B阶</v>
      </c>
      <c r="G328" s="25">
        <v>0</v>
      </c>
      <c r="H328" s="25">
        <v>100</v>
      </c>
      <c r="I328" s="25" t="e" cm="1">
        <f t="array" ref="I328">_xlfn.IFS(K328=2,CONCATENATE("比特币-",M328),K328=3,CONCATENATE("钞票-",M328),K328=4,CONCATENATE("玩家经验-",M328),K328=5,CONCATENATE(_xlfn.XLOOKUP(L328,'[1]item|道具'!$A:$A,'[1]item|道具'!$B:$B),"-",M328),K328=11,CONCATENATE(INDEX('[4]equip_data|装备数据'!$B:$B,MATCH(1,('[4]equip_data|装备数据'!$A:$A=ROUNDDOWN(L328/100,0))*('[4]equip_data|装备数据'!$D:$D=MOD(L328,100)),0)),"-",M328,"件"))</f>
        <v>#N/A</v>
      </c>
      <c r="J328" s="25" t="str">
        <f t="shared" si="40"/>
        <v>11;30103;1</v>
      </c>
      <c r="K328" s="25">
        <v>11</v>
      </c>
      <c r="L328" s="25">
        <v>30103</v>
      </c>
      <c r="M328" s="25">
        <v>1</v>
      </c>
      <c r="N328" s="4">
        <f t="shared" si="41"/>
        <v>0.010346923741228</v>
      </c>
      <c r="O328" s="4">
        <f t="shared" si="42"/>
        <v>0.0333333333333333</v>
      </c>
      <c r="P328" s="4">
        <f t="shared" si="43"/>
        <v>0.000344897458040934</v>
      </c>
    </row>
    <row r="329" spans="1:16">
      <c r="A329" s="25">
        <v>30020</v>
      </c>
      <c r="B329" s="25" t="s">
        <v>50</v>
      </c>
      <c r="C329" s="25">
        <v>0</v>
      </c>
      <c r="D329" s="25">
        <f t="shared" si="39"/>
        <v>3002002</v>
      </c>
      <c r="E329" s="25">
        <f>_xlfn.XLOOKUP(D329-A329*100,[3]盲盒!$E$17:$E$20,[3]盲盒!$H$17:$H$20,0)</f>
        <v>308492</v>
      </c>
      <c r="F329" s="26" t="str">
        <f>CONCATENATE(B329,"-",IF(MOD(ROUNDDOWN(L329/1000,0),10)=5,"限量",""),_xlfn.XLOOKUP(MOD(L329,100),'[2]quality|品质'!$A:$A,'[2]quality|品质'!$B:$B,,0))</f>
        <v>高级盲盒-B阶</v>
      </c>
      <c r="G329" s="25">
        <v>0</v>
      </c>
      <c r="H329" s="25">
        <v>100</v>
      </c>
      <c r="I329" s="25" t="e" cm="1">
        <f t="array" ref="I329">_xlfn.IFS(K329=2,CONCATENATE("比特币-",M329),K329=3,CONCATENATE("钞票-",M329),K329=4,CONCATENATE("玩家经验-",M329),K329=5,CONCATENATE(_xlfn.XLOOKUP(L329,'[1]item|道具'!$A:$A,'[1]item|道具'!$B:$B),"-",M329),K329=11,CONCATENATE(INDEX('[4]equip_data|装备数据'!$B:$B,MATCH(1,('[4]equip_data|装备数据'!$A:$A=ROUNDDOWN(L329/100,0))*('[4]equip_data|装备数据'!$D:$D=MOD(L329,100)),0)),"-",M329,"件"))</f>
        <v>#N/A</v>
      </c>
      <c r="J329" s="25" t="str">
        <f t="shared" si="40"/>
        <v>11;30203;1</v>
      </c>
      <c r="K329" s="25">
        <v>11</v>
      </c>
      <c r="L329" s="25">
        <v>30203</v>
      </c>
      <c r="M329" s="25">
        <v>1</v>
      </c>
      <c r="N329" s="4">
        <f t="shared" si="41"/>
        <v>0.010346923741228</v>
      </c>
      <c r="O329" s="4">
        <f t="shared" si="42"/>
        <v>0.0333333333333333</v>
      </c>
      <c r="P329" s="4">
        <f t="shared" si="43"/>
        <v>0.000344897458040934</v>
      </c>
    </row>
    <row r="330" spans="1:16">
      <c r="A330" s="25">
        <v>30020</v>
      </c>
      <c r="B330" s="25" t="s">
        <v>50</v>
      </c>
      <c r="C330" s="25">
        <v>0</v>
      </c>
      <c r="D330" s="25">
        <f t="shared" si="39"/>
        <v>3002002</v>
      </c>
      <c r="E330" s="25">
        <f>_xlfn.XLOOKUP(D330-A330*100,[3]盲盒!$E$17:$E$20,[3]盲盒!$H$17:$H$20,0)</f>
        <v>308492</v>
      </c>
      <c r="F330" s="26" t="str">
        <f>CONCATENATE(B330,"-",IF(MOD(ROUNDDOWN(L330/1000,0),10)=5,"限量",""),_xlfn.XLOOKUP(MOD(L330,100),'[2]quality|品质'!$A:$A,'[2]quality|品质'!$B:$B,,0))</f>
        <v>高级盲盒-B阶</v>
      </c>
      <c r="G330" s="25">
        <v>0</v>
      </c>
      <c r="H330" s="25">
        <v>100</v>
      </c>
      <c r="I330" s="25" t="e" cm="1">
        <f t="array" ref="I330">_xlfn.IFS(K330=2,CONCATENATE("比特币-",M330),K330=3,CONCATENATE("钞票-",M330),K330=4,CONCATENATE("玩家经验-",M330),K330=5,CONCATENATE(_xlfn.XLOOKUP(L330,'[1]item|道具'!$A:$A,'[1]item|道具'!$B:$B),"-",M330),K330=11,CONCATENATE(INDEX('[4]equip_data|装备数据'!$B:$B,MATCH(1,('[4]equip_data|装备数据'!$A:$A=ROUNDDOWN(L330/100,0))*('[4]equip_data|装备数据'!$D:$D=MOD(L330,100)),0)),"-",M330,"件"))</f>
        <v>#N/A</v>
      </c>
      <c r="J330" s="25" t="str">
        <f t="shared" si="40"/>
        <v>11;30303;1</v>
      </c>
      <c r="K330" s="25">
        <v>11</v>
      </c>
      <c r="L330" s="25">
        <v>30303</v>
      </c>
      <c r="M330" s="25">
        <v>1</v>
      </c>
      <c r="N330" s="4">
        <f t="shared" si="41"/>
        <v>0.010346923741228</v>
      </c>
      <c r="O330" s="4">
        <f t="shared" si="42"/>
        <v>0.0333333333333333</v>
      </c>
      <c r="P330" s="4">
        <f t="shared" si="43"/>
        <v>0.000344897458040934</v>
      </c>
    </row>
    <row r="331" spans="1:16">
      <c r="A331" s="25">
        <v>30020</v>
      </c>
      <c r="B331" s="25" t="s">
        <v>50</v>
      </c>
      <c r="C331" s="25">
        <v>0</v>
      </c>
      <c r="D331" s="25">
        <f t="shared" si="39"/>
        <v>3002002</v>
      </c>
      <c r="E331" s="25">
        <f>_xlfn.XLOOKUP(D331-A331*100,[3]盲盒!$E$17:$E$20,[3]盲盒!$H$17:$H$20,0)</f>
        <v>308492</v>
      </c>
      <c r="F331" s="26" t="str">
        <f>CONCATENATE(B331,"-",IF(MOD(ROUNDDOWN(L331/1000,0),10)=5,"限量",""),_xlfn.XLOOKUP(MOD(L331,100),'[2]quality|品质'!$A:$A,'[2]quality|品质'!$B:$B,,0))</f>
        <v>高级盲盒-B阶</v>
      </c>
      <c r="G331" s="25">
        <v>0</v>
      </c>
      <c r="H331" s="25">
        <v>100</v>
      </c>
      <c r="I331" s="25" t="e" cm="1">
        <f t="array" ref="I331">_xlfn.IFS(K331=2,CONCATENATE("比特币-",M331),K331=3,CONCATENATE("钞票-",M331),K331=4,CONCATENATE("玩家经验-",M331),K331=5,CONCATENATE(_xlfn.XLOOKUP(L331,'[1]item|道具'!$A:$A,'[1]item|道具'!$B:$B),"-",M331),K331=11,CONCATENATE(INDEX('[4]equip_data|装备数据'!$B:$B,MATCH(1,('[4]equip_data|装备数据'!$A:$A=ROUNDDOWN(L331/100,0))*('[4]equip_data|装备数据'!$D:$D=MOD(L331,100)),0)),"-",M331,"件"))</f>
        <v>#N/A</v>
      </c>
      <c r="J331" s="25" t="str">
        <f t="shared" si="40"/>
        <v>11;30403;1</v>
      </c>
      <c r="K331" s="25">
        <v>11</v>
      </c>
      <c r="L331" s="25">
        <v>30403</v>
      </c>
      <c r="M331" s="25">
        <v>1</v>
      </c>
      <c r="N331" s="4">
        <f t="shared" si="41"/>
        <v>0.010346923741228</v>
      </c>
      <c r="O331" s="4">
        <f t="shared" si="42"/>
        <v>0.0333333333333333</v>
      </c>
      <c r="P331" s="4">
        <f t="shared" si="43"/>
        <v>0.000344897458040934</v>
      </c>
    </row>
    <row r="332" spans="1:16">
      <c r="A332" s="25">
        <v>30020</v>
      </c>
      <c r="B332" s="25" t="s">
        <v>50</v>
      </c>
      <c r="C332" s="25">
        <v>0</v>
      </c>
      <c r="D332" s="25">
        <f t="shared" si="39"/>
        <v>3002002</v>
      </c>
      <c r="E332" s="25">
        <f>_xlfn.XLOOKUP(D332-A332*100,[3]盲盒!$E$17:$E$20,[3]盲盒!$H$17:$H$20,0)</f>
        <v>308492</v>
      </c>
      <c r="F332" s="26" t="str">
        <f>CONCATENATE(B332,"-",IF(MOD(ROUNDDOWN(L332/1000,0),10)=5,"限量",""),_xlfn.XLOOKUP(MOD(L332,100),'[2]quality|品质'!$A:$A,'[2]quality|品质'!$B:$B,,0))</f>
        <v>高级盲盒-B阶</v>
      </c>
      <c r="G332" s="25">
        <v>0</v>
      </c>
      <c r="H332" s="25">
        <v>100</v>
      </c>
      <c r="I332" s="25" t="e" cm="1">
        <f t="array" ref="I332">_xlfn.IFS(K332=2,CONCATENATE("比特币-",M332),K332=3,CONCATENATE("钞票-",M332),K332=4,CONCATENATE("玩家经验-",M332),K332=5,CONCATENATE(_xlfn.XLOOKUP(L332,'[1]item|道具'!$A:$A,'[1]item|道具'!$B:$B),"-",M332),K332=11,CONCATENATE(INDEX('[4]equip_data|装备数据'!$B:$B,MATCH(1,('[4]equip_data|装备数据'!$A:$A=ROUNDDOWN(L332/100,0))*('[4]equip_data|装备数据'!$D:$D=MOD(L332,100)),0)),"-",M332,"件"))</f>
        <v>#N/A</v>
      </c>
      <c r="J332" s="25" t="str">
        <f t="shared" si="40"/>
        <v>11;30503;1</v>
      </c>
      <c r="K332" s="25">
        <v>11</v>
      </c>
      <c r="L332" s="25">
        <v>30503</v>
      </c>
      <c r="M332" s="25">
        <v>1</v>
      </c>
      <c r="N332" s="4">
        <f t="shared" si="41"/>
        <v>0.010346923741228</v>
      </c>
      <c r="O332" s="4">
        <f t="shared" si="42"/>
        <v>0.0333333333333333</v>
      </c>
      <c r="P332" s="4">
        <f t="shared" si="43"/>
        <v>0.000344897458040934</v>
      </c>
    </row>
    <row r="333" spans="1:16">
      <c r="A333" s="25">
        <v>30020</v>
      </c>
      <c r="B333" s="25" t="s">
        <v>50</v>
      </c>
      <c r="C333" s="25">
        <v>0</v>
      </c>
      <c r="D333" s="25">
        <f t="shared" si="39"/>
        <v>3002002</v>
      </c>
      <c r="E333" s="25">
        <f>_xlfn.XLOOKUP(D333-A333*100,[3]盲盒!$E$17:$E$20,[3]盲盒!$H$17:$H$20,0)</f>
        <v>308492</v>
      </c>
      <c r="F333" s="26" t="str">
        <f>CONCATENATE(B333,"-",IF(MOD(ROUNDDOWN(L333/1000,0),10)=5,"限量",""),_xlfn.XLOOKUP(MOD(L333,100),'[2]quality|品质'!$A:$A,'[2]quality|品质'!$B:$B,,0))</f>
        <v>高级盲盒-B阶</v>
      </c>
      <c r="G333" s="25">
        <v>0</v>
      </c>
      <c r="H333" s="25">
        <v>100</v>
      </c>
      <c r="I333" s="25" t="e" cm="1">
        <f t="array" ref="I333">_xlfn.IFS(K333=2,CONCATENATE("比特币-",M333),K333=3,CONCATENATE("钞票-",M333),K333=4,CONCATENATE("玩家经验-",M333),K333=5,CONCATENATE(_xlfn.XLOOKUP(L333,'[1]item|道具'!$A:$A,'[1]item|道具'!$B:$B),"-",M333),K333=11,CONCATENATE(INDEX('[4]equip_data|装备数据'!$B:$B,MATCH(1,('[4]equip_data|装备数据'!$A:$A=ROUNDDOWN(L333/100,0))*('[4]equip_data|装备数据'!$D:$D=MOD(L333,100)),0)),"-",M333,"件"))</f>
        <v>#N/A</v>
      </c>
      <c r="J333" s="25" t="str">
        <f t="shared" si="40"/>
        <v>11;40103;1</v>
      </c>
      <c r="K333" s="25">
        <v>11</v>
      </c>
      <c r="L333" s="25">
        <v>40103</v>
      </c>
      <c r="M333" s="25">
        <v>1</v>
      </c>
      <c r="N333" s="4">
        <f t="shared" si="41"/>
        <v>0.010346923741228</v>
      </c>
      <c r="O333" s="4">
        <f t="shared" si="42"/>
        <v>0.0333333333333333</v>
      </c>
      <c r="P333" s="4">
        <f t="shared" si="43"/>
        <v>0.000344897458040934</v>
      </c>
    </row>
    <row r="334" spans="1:16">
      <c r="A334" s="25">
        <v>30020</v>
      </c>
      <c r="B334" s="25" t="s">
        <v>50</v>
      </c>
      <c r="C334" s="25">
        <v>0</v>
      </c>
      <c r="D334" s="25">
        <f t="shared" si="39"/>
        <v>3002002</v>
      </c>
      <c r="E334" s="25">
        <f>_xlfn.XLOOKUP(D334-A334*100,[3]盲盒!$E$17:$E$20,[3]盲盒!$H$17:$H$20,0)</f>
        <v>308492</v>
      </c>
      <c r="F334" s="26" t="str">
        <f>CONCATENATE(B334,"-",IF(MOD(ROUNDDOWN(L334/1000,0),10)=5,"限量",""),_xlfn.XLOOKUP(MOD(L334,100),'[2]quality|品质'!$A:$A,'[2]quality|品质'!$B:$B,,0))</f>
        <v>高级盲盒-B阶</v>
      </c>
      <c r="G334" s="25">
        <v>0</v>
      </c>
      <c r="H334" s="25">
        <v>100</v>
      </c>
      <c r="I334" s="25" t="e" cm="1">
        <f t="array" ref="I334">_xlfn.IFS(K334=2,CONCATENATE("比特币-",M334),K334=3,CONCATENATE("钞票-",M334),K334=4,CONCATENATE("玩家经验-",M334),K334=5,CONCATENATE(_xlfn.XLOOKUP(L334,'[1]item|道具'!$A:$A,'[1]item|道具'!$B:$B),"-",M334),K334=11,CONCATENATE(INDEX('[4]equip_data|装备数据'!$B:$B,MATCH(1,('[4]equip_data|装备数据'!$A:$A=ROUNDDOWN(L334/100,0))*('[4]equip_data|装备数据'!$D:$D=MOD(L334,100)),0)),"-",M334,"件"))</f>
        <v>#N/A</v>
      </c>
      <c r="J334" s="25" t="str">
        <f t="shared" si="40"/>
        <v>11;40203;1</v>
      </c>
      <c r="K334" s="25">
        <v>11</v>
      </c>
      <c r="L334" s="25">
        <v>40203</v>
      </c>
      <c r="M334" s="25">
        <v>1</v>
      </c>
      <c r="N334" s="4">
        <f t="shared" si="41"/>
        <v>0.010346923741228</v>
      </c>
      <c r="O334" s="4">
        <f t="shared" si="42"/>
        <v>0.0333333333333333</v>
      </c>
      <c r="P334" s="4">
        <f t="shared" si="43"/>
        <v>0.000344897458040934</v>
      </c>
    </row>
    <row r="335" spans="1:16">
      <c r="A335" s="25">
        <v>30020</v>
      </c>
      <c r="B335" s="25" t="s">
        <v>50</v>
      </c>
      <c r="C335" s="25">
        <v>0</v>
      </c>
      <c r="D335" s="25">
        <f t="shared" si="39"/>
        <v>3002002</v>
      </c>
      <c r="E335" s="25">
        <f>_xlfn.XLOOKUP(D335-A335*100,[3]盲盒!$E$17:$E$20,[3]盲盒!$H$17:$H$20,0)</f>
        <v>308492</v>
      </c>
      <c r="F335" s="26" t="str">
        <f>CONCATENATE(B335,"-",IF(MOD(ROUNDDOWN(L335/1000,0),10)=5,"限量",""),_xlfn.XLOOKUP(MOD(L335,100),'[2]quality|品质'!$A:$A,'[2]quality|品质'!$B:$B,,0))</f>
        <v>高级盲盒-B阶</v>
      </c>
      <c r="G335" s="25">
        <v>0</v>
      </c>
      <c r="H335" s="25">
        <v>100</v>
      </c>
      <c r="I335" s="25" t="e" cm="1">
        <f t="array" ref="I335">_xlfn.IFS(K335=2,CONCATENATE("比特币-",M335),K335=3,CONCATENATE("钞票-",M335),K335=4,CONCATENATE("玩家经验-",M335),K335=5,CONCATENATE(_xlfn.XLOOKUP(L335,'[1]item|道具'!$A:$A,'[1]item|道具'!$B:$B),"-",M335),K335=11,CONCATENATE(INDEX('[4]equip_data|装备数据'!$B:$B,MATCH(1,('[4]equip_data|装备数据'!$A:$A=ROUNDDOWN(L335/100,0))*('[4]equip_data|装备数据'!$D:$D=MOD(L335,100)),0)),"-",M335,"件"))</f>
        <v>#N/A</v>
      </c>
      <c r="J335" s="25" t="str">
        <f t="shared" si="40"/>
        <v>11;40303;1</v>
      </c>
      <c r="K335" s="25">
        <v>11</v>
      </c>
      <c r="L335" s="25">
        <v>40303</v>
      </c>
      <c r="M335" s="25">
        <v>1</v>
      </c>
      <c r="N335" s="4">
        <f t="shared" si="41"/>
        <v>0.010346923741228</v>
      </c>
      <c r="O335" s="4">
        <f t="shared" si="42"/>
        <v>0.0333333333333333</v>
      </c>
      <c r="P335" s="4">
        <f t="shared" si="43"/>
        <v>0.000344897458040934</v>
      </c>
    </row>
    <row r="336" spans="1:16">
      <c r="A336" s="25">
        <v>30020</v>
      </c>
      <c r="B336" s="25" t="s">
        <v>50</v>
      </c>
      <c r="C336" s="25">
        <v>0</v>
      </c>
      <c r="D336" s="25">
        <f t="shared" si="39"/>
        <v>3002002</v>
      </c>
      <c r="E336" s="25">
        <f>_xlfn.XLOOKUP(D336-A336*100,[3]盲盒!$E$17:$E$20,[3]盲盒!$H$17:$H$20,0)</f>
        <v>308492</v>
      </c>
      <c r="F336" s="26" t="str">
        <f>CONCATENATE(B336,"-",IF(MOD(ROUNDDOWN(L336/1000,0),10)=5,"限量",""),_xlfn.XLOOKUP(MOD(L336,100),'[2]quality|品质'!$A:$A,'[2]quality|品质'!$B:$B,,0))</f>
        <v>高级盲盒-B阶</v>
      </c>
      <c r="G336" s="25">
        <v>0</v>
      </c>
      <c r="H336" s="25">
        <v>100</v>
      </c>
      <c r="I336" s="25" t="e" cm="1">
        <f t="array" ref="I336">_xlfn.IFS(K336=2,CONCATENATE("比特币-",M336),K336=3,CONCATENATE("钞票-",M336),K336=4,CONCATENATE("玩家经验-",M336),K336=5,CONCATENATE(_xlfn.XLOOKUP(L336,'[1]item|道具'!$A:$A,'[1]item|道具'!$B:$B),"-",M336),K336=11,CONCATENATE(INDEX('[4]equip_data|装备数据'!$B:$B,MATCH(1,('[4]equip_data|装备数据'!$A:$A=ROUNDDOWN(L336/100,0))*('[4]equip_data|装备数据'!$D:$D=MOD(L336,100)),0)),"-",M336,"件"))</f>
        <v>#N/A</v>
      </c>
      <c r="J336" s="25" t="str">
        <f t="shared" si="40"/>
        <v>11;40403;1</v>
      </c>
      <c r="K336" s="25">
        <v>11</v>
      </c>
      <c r="L336" s="25">
        <v>40403</v>
      </c>
      <c r="M336" s="25">
        <v>1</v>
      </c>
      <c r="N336" s="4">
        <f t="shared" si="41"/>
        <v>0.010346923741228</v>
      </c>
      <c r="O336" s="4">
        <f t="shared" si="42"/>
        <v>0.0333333333333333</v>
      </c>
      <c r="P336" s="4">
        <f t="shared" si="43"/>
        <v>0.000344897458040934</v>
      </c>
    </row>
    <row r="337" spans="1:16">
      <c r="A337" s="25">
        <v>30020</v>
      </c>
      <c r="B337" s="25" t="s">
        <v>50</v>
      </c>
      <c r="C337" s="25">
        <v>0</v>
      </c>
      <c r="D337" s="25">
        <f t="shared" si="39"/>
        <v>3002002</v>
      </c>
      <c r="E337" s="25">
        <f>_xlfn.XLOOKUP(D337-A337*100,[3]盲盒!$E$17:$E$20,[3]盲盒!$H$17:$H$20,0)</f>
        <v>308492</v>
      </c>
      <c r="F337" s="26" t="str">
        <f>CONCATENATE(B337,"-",IF(MOD(ROUNDDOWN(L337/1000,0),10)=5,"限量",""),_xlfn.XLOOKUP(MOD(L337,100),'[2]quality|品质'!$A:$A,'[2]quality|品质'!$B:$B,,0))</f>
        <v>高级盲盒-B阶</v>
      </c>
      <c r="G337" s="25">
        <v>0</v>
      </c>
      <c r="H337" s="25">
        <v>100</v>
      </c>
      <c r="I337" s="25" t="e" cm="1">
        <f t="array" ref="I337">_xlfn.IFS(K337=2,CONCATENATE("比特币-",M337),K337=3,CONCATENATE("钞票-",M337),K337=4,CONCATENATE("玩家经验-",M337),K337=5,CONCATENATE(_xlfn.XLOOKUP(L337,'[1]item|道具'!$A:$A,'[1]item|道具'!$B:$B),"-",M337),K337=11,CONCATENATE(INDEX('[4]equip_data|装备数据'!$B:$B,MATCH(1,('[4]equip_data|装备数据'!$A:$A=ROUNDDOWN(L337/100,0))*('[4]equip_data|装备数据'!$D:$D=MOD(L337,100)),0)),"-",M337,"件"))</f>
        <v>#N/A</v>
      </c>
      <c r="J337" s="25" t="str">
        <f t="shared" si="40"/>
        <v>11;40503;1</v>
      </c>
      <c r="K337" s="25">
        <v>11</v>
      </c>
      <c r="L337" s="25">
        <v>40503</v>
      </c>
      <c r="M337" s="25">
        <v>1</v>
      </c>
      <c r="N337" s="4">
        <f t="shared" si="41"/>
        <v>0.010346923741228</v>
      </c>
      <c r="O337" s="4">
        <f t="shared" si="42"/>
        <v>0.0333333333333333</v>
      </c>
      <c r="P337" s="4">
        <f t="shared" si="43"/>
        <v>0.000344897458040934</v>
      </c>
    </row>
    <row r="338" spans="1:16">
      <c r="A338" s="25">
        <v>30020</v>
      </c>
      <c r="B338" s="25" t="s">
        <v>50</v>
      </c>
      <c r="C338" s="25">
        <v>0</v>
      </c>
      <c r="D338" s="25">
        <f t="shared" si="39"/>
        <v>3002002</v>
      </c>
      <c r="E338" s="25">
        <f>_xlfn.XLOOKUP(D338-A338*100,[3]盲盒!$E$17:$E$20,[3]盲盒!$H$17:$H$20,0)</f>
        <v>308492</v>
      </c>
      <c r="F338" s="26" t="str">
        <f>CONCATENATE(B338,"-",IF(MOD(ROUNDDOWN(L338/1000,0),10)=5,"限量",""),_xlfn.XLOOKUP(MOD(L338,100),'[2]quality|品质'!$A:$A,'[2]quality|品质'!$B:$B,,0))</f>
        <v>高级盲盒-B阶</v>
      </c>
      <c r="G338" s="25">
        <v>0</v>
      </c>
      <c r="H338" s="25">
        <v>100</v>
      </c>
      <c r="I338" s="25" t="e" cm="1">
        <f t="array" ref="I338">_xlfn.IFS(K338=2,CONCATENATE("比特币-",M338),K338=3,CONCATENATE("钞票-",M338),K338=4,CONCATENATE("玩家经验-",M338),K338=5,CONCATENATE(_xlfn.XLOOKUP(L338,'[1]item|道具'!$A:$A,'[1]item|道具'!$B:$B),"-",M338),K338=11,CONCATENATE(INDEX('[4]equip_data|装备数据'!$B:$B,MATCH(1,('[4]equip_data|装备数据'!$A:$A=ROUNDDOWN(L338/100,0))*('[4]equip_data|装备数据'!$D:$D=MOD(L338,100)),0)),"-",M338,"件"))</f>
        <v>#N/A</v>
      </c>
      <c r="J338" s="25" t="str">
        <f t="shared" si="40"/>
        <v>11;50103;1</v>
      </c>
      <c r="K338" s="25">
        <v>11</v>
      </c>
      <c r="L338" s="25">
        <v>50103</v>
      </c>
      <c r="M338" s="25">
        <v>1</v>
      </c>
      <c r="N338" s="4">
        <f t="shared" si="41"/>
        <v>0.010346923741228</v>
      </c>
      <c r="O338" s="4">
        <f t="shared" si="42"/>
        <v>0.0333333333333333</v>
      </c>
      <c r="P338" s="4">
        <f t="shared" si="43"/>
        <v>0.000344897458040934</v>
      </c>
    </row>
    <row r="339" spans="1:16">
      <c r="A339" s="25">
        <v>30020</v>
      </c>
      <c r="B339" s="25" t="s">
        <v>50</v>
      </c>
      <c r="C339" s="25">
        <v>0</v>
      </c>
      <c r="D339" s="25">
        <f t="shared" si="39"/>
        <v>3002002</v>
      </c>
      <c r="E339" s="25">
        <f>_xlfn.XLOOKUP(D339-A339*100,[3]盲盒!$E$17:$E$20,[3]盲盒!$H$17:$H$20,0)</f>
        <v>308492</v>
      </c>
      <c r="F339" s="26" t="str">
        <f>CONCATENATE(B339,"-",IF(MOD(ROUNDDOWN(L339/1000,0),10)=5,"限量",""),_xlfn.XLOOKUP(MOD(L339,100),'[2]quality|品质'!$A:$A,'[2]quality|品质'!$B:$B,,0))</f>
        <v>高级盲盒-B阶</v>
      </c>
      <c r="G339" s="25">
        <v>0</v>
      </c>
      <c r="H339" s="25">
        <v>100</v>
      </c>
      <c r="I339" s="25" t="e" cm="1">
        <f t="array" ref="I339">_xlfn.IFS(K339=2,CONCATENATE("比特币-",M339),K339=3,CONCATENATE("钞票-",M339),K339=4,CONCATENATE("玩家经验-",M339),K339=5,CONCATENATE(_xlfn.XLOOKUP(L339,'[1]item|道具'!$A:$A,'[1]item|道具'!$B:$B),"-",M339),K339=11,CONCATENATE(INDEX('[4]equip_data|装备数据'!$B:$B,MATCH(1,('[4]equip_data|装备数据'!$A:$A=ROUNDDOWN(L339/100,0))*('[4]equip_data|装备数据'!$D:$D=MOD(L339,100)),0)),"-",M339,"件"))</f>
        <v>#N/A</v>
      </c>
      <c r="J339" s="25" t="str">
        <f t="shared" si="40"/>
        <v>11;50203;1</v>
      </c>
      <c r="K339" s="25">
        <v>11</v>
      </c>
      <c r="L339" s="25">
        <v>50203</v>
      </c>
      <c r="M339" s="25">
        <v>1</v>
      </c>
      <c r="N339" s="4">
        <f t="shared" si="41"/>
        <v>0.010346923741228</v>
      </c>
      <c r="O339" s="4">
        <f t="shared" si="42"/>
        <v>0.0333333333333333</v>
      </c>
      <c r="P339" s="4">
        <f t="shared" si="43"/>
        <v>0.000344897458040934</v>
      </c>
    </row>
    <row r="340" spans="1:16">
      <c r="A340" s="25">
        <v>30020</v>
      </c>
      <c r="B340" s="25" t="s">
        <v>50</v>
      </c>
      <c r="C340" s="25">
        <v>0</v>
      </c>
      <c r="D340" s="25">
        <f t="shared" si="39"/>
        <v>3002002</v>
      </c>
      <c r="E340" s="25">
        <f>_xlfn.XLOOKUP(D340-A340*100,[3]盲盒!$E$17:$E$20,[3]盲盒!$H$17:$H$20,0)</f>
        <v>308492</v>
      </c>
      <c r="F340" s="26" t="str">
        <f>CONCATENATE(B340,"-",IF(MOD(ROUNDDOWN(L340/1000,0),10)=5,"限量",""),_xlfn.XLOOKUP(MOD(L340,100),'[2]quality|品质'!$A:$A,'[2]quality|品质'!$B:$B,,0))</f>
        <v>高级盲盒-B阶</v>
      </c>
      <c r="G340" s="25">
        <v>0</v>
      </c>
      <c r="H340" s="25">
        <v>100</v>
      </c>
      <c r="I340" s="25" t="e" cm="1">
        <f t="array" ref="I340">_xlfn.IFS(K340=2,CONCATENATE("比特币-",M340),K340=3,CONCATENATE("钞票-",M340),K340=4,CONCATENATE("玩家经验-",M340),K340=5,CONCATENATE(_xlfn.XLOOKUP(L340,'[1]item|道具'!$A:$A,'[1]item|道具'!$B:$B),"-",M340),K340=11,CONCATENATE(INDEX('[4]equip_data|装备数据'!$B:$B,MATCH(1,('[4]equip_data|装备数据'!$A:$A=ROUNDDOWN(L340/100,0))*('[4]equip_data|装备数据'!$D:$D=MOD(L340,100)),0)),"-",M340,"件"))</f>
        <v>#N/A</v>
      </c>
      <c r="J340" s="25" t="str">
        <f t="shared" si="40"/>
        <v>11;50303;1</v>
      </c>
      <c r="K340" s="25">
        <v>11</v>
      </c>
      <c r="L340" s="25">
        <v>50303</v>
      </c>
      <c r="M340" s="25">
        <v>1</v>
      </c>
      <c r="N340" s="4">
        <f t="shared" si="41"/>
        <v>0.010346923741228</v>
      </c>
      <c r="O340" s="4">
        <f t="shared" si="42"/>
        <v>0.0333333333333333</v>
      </c>
      <c r="P340" s="4">
        <f t="shared" si="43"/>
        <v>0.000344897458040934</v>
      </c>
    </row>
    <row r="341" spans="1:16">
      <c r="A341" s="25">
        <v>30020</v>
      </c>
      <c r="B341" s="25" t="s">
        <v>50</v>
      </c>
      <c r="C341" s="25">
        <v>0</v>
      </c>
      <c r="D341" s="25">
        <f t="shared" si="39"/>
        <v>3002002</v>
      </c>
      <c r="E341" s="25">
        <f>_xlfn.XLOOKUP(D341-A341*100,[3]盲盒!$E$17:$E$20,[3]盲盒!$H$17:$H$20,0)</f>
        <v>308492</v>
      </c>
      <c r="F341" s="26" t="str">
        <f>CONCATENATE(B341,"-",IF(MOD(ROUNDDOWN(L341/1000,0),10)=5,"限量",""),_xlfn.XLOOKUP(MOD(L341,100),'[2]quality|品质'!$A:$A,'[2]quality|品质'!$B:$B,,0))</f>
        <v>高级盲盒-B阶</v>
      </c>
      <c r="G341" s="25">
        <v>0</v>
      </c>
      <c r="H341" s="25">
        <v>100</v>
      </c>
      <c r="I341" s="25" t="e" cm="1">
        <f t="array" ref="I341">_xlfn.IFS(K341=2,CONCATENATE("比特币-",M341),K341=3,CONCATENATE("钞票-",M341),K341=4,CONCATENATE("玩家经验-",M341),K341=5,CONCATENATE(_xlfn.XLOOKUP(L341,'[1]item|道具'!$A:$A,'[1]item|道具'!$B:$B),"-",M341),K341=11,CONCATENATE(INDEX('[4]equip_data|装备数据'!$B:$B,MATCH(1,('[4]equip_data|装备数据'!$A:$A=ROUNDDOWN(L341/100,0))*('[4]equip_data|装备数据'!$D:$D=MOD(L341,100)),0)),"-",M341,"件"))</f>
        <v>#N/A</v>
      </c>
      <c r="J341" s="25" t="str">
        <f t="shared" si="40"/>
        <v>11;50403;1</v>
      </c>
      <c r="K341" s="25">
        <v>11</v>
      </c>
      <c r="L341" s="25">
        <v>50403</v>
      </c>
      <c r="M341" s="25">
        <v>1</v>
      </c>
      <c r="N341" s="4">
        <f t="shared" si="41"/>
        <v>0.010346923741228</v>
      </c>
      <c r="O341" s="4">
        <f t="shared" si="42"/>
        <v>0.0333333333333333</v>
      </c>
      <c r="P341" s="4">
        <f t="shared" si="43"/>
        <v>0.000344897458040934</v>
      </c>
    </row>
    <row r="342" spans="1:16">
      <c r="A342" s="25">
        <v>30020</v>
      </c>
      <c r="B342" s="25" t="s">
        <v>50</v>
      </c>
      <c r="C342" s="25">
        <v>0</v>
      </c>
      <c r="D342" s="25">
        <f t="shared" si="39"/>
        <v>3002002</v>
      </c>
      <c r="E342" s="25">
        <f>_xlfn.XLOOKUP(D342-A342*100,[3]盲盒!$E$17:$E$20,[3]盲盒!$H$17:$H$20,0)</f>
        <v>308492</v>
      </c>
      <c r="F342" s="26" t="str">
        <f>CONCATENATE(B342,"-",IF(MOD(ROUNDDOWN(L342/1000,0),10)=5,"限量",""),_xlfn.XLOOKUP(MOD(L342,100),'[2]quality|品质'!$A:$A,'[2]quality|品质'!$B:$B,,0))</f>
        <v>高级盲盒-B阶</v>
      </c>
      <c r="G342" s="25">
        <v>0</v>
      </c>
      <c r="H342" s="25">
        <v>100</v>
      </c>
      <c r="I342" s="25" t="e" cm="1">
        <f t="array" ref="I342">_xlfn.IFS(K342=2,CONCATENATE("比特币-",M342),K342=3,CONCATENATE("钞票-",M342),K342=4,CONCATENATE("玩家经验-",M342),K342=5,CONCATENATE(_xlfn.XLOOKUP(L342,'[1]item|道具'!$A:$A,'[1]item|道具'!$B:$B),"-",M342),K342=11,CONCATENATE(INDEX('[4]equip_data|装备数据'!$B:$B,MATCH(1,('[4]equip_data|装备数据'!$A:$A=ROUNDDOWN(L342/100,0))*('[4]equip_data|装备数据'!$D:$D=MOD(L342,100)),0)),"-",M342,"件"))</f>
        <v>#N/A</v>
      </c>
      <c r="J342" s="25" t="str">
        <f t="shared" si="40"/>
        <v>11;50503;1</v>
      </c>
      <c r="K342" s="25">
        <v>11</v>
      </c>
      <c r="L342" s="25">
        <v>50503</v>
      </c>
      <c r="M342" s="25">
        <v>1</v>
      </c>
      <c r="N342" s="4">
        <f t="shared" si="41"/>
        <v>0.010346923741228</v>
      </c>
      <c r="O342" s="4">
        <f t="shared" si="42"/>
        <v>0.0333333333333333</v>
      </c>
      <c r="P342" s="4">
        <f t="shared" si="43"/>
        <v>0.000344897458040934</v>
      </c>
    </row>
    <row r="343" spans="1:16">
      <c r="A343" s="25">
        <v>30020</v>
      </c>
      <c r="B343" s="25" t="s">
        <v>50</v>
      </c>
      <c r="C343" s="25">
        <v>0</v>
      </c>
      <c r="D343" s="25">
        <f t="shared" si="39"/>
        <v>3002002</v>
      </c>
      <c r="E343" s="25">
        <f>_xlfn.XLOOKUP(D343-A343*100,[3]盲盒!$E$17:$E$20,[3]盲盒!$H$17:$H$20,0)</f>
        <v>308492</v>
      </c>
      <c r="F343" s="26" t="str">
        <f>CONCATENATE(B343,"-",IF(MOD(ROUNDDOWN(L343/1000,0),10)=5,"限量",""),_xlfn.XLOOKUP(MOD(L343,100),'[2]quality|品质'!$A:$A,'[2]quality|品质'!$B:$B,,0))</f>
        <v>高级盲盒-B阶</v>
      </c>
      <c r="G343" s="25">
        <v>0</v>
      </c>
      <c r="H343" s="25">
        <v>100</v>
      </c>
      <c r="I343" s="25" t="e" cm="1">
        <f t="array" ref="I343">_xlfn.IFS(K343=2,CONCATENATE("比特币-",M343),K343=3,CONCATENATE("钞票-",M343),K343=4,CONCATENATE("玩家经验-",M343),K343=5,CONCATENATE(_xlfn.XLOOKUP(L343,'[1]item|道具'!$A:$A,'[1]item|道具'!$B:$B),"-",M343),K343=11,CONCATENATE(INDEX('[4]equip_data|装备数据'!$B:$B,MATCH(1,('[4]equip_data|装备数据'!$A:$A=ROUNDDOWN(L343/100,0))*('[4]equip_data|装备数据'!$D:$D=MOD(L343,100)),0)),"-",M343,"件"))</f>
        <v>#N/A</v>
      </c>
      <c r="J343" s="25" t="str">
        <f t="shared" si="40"/>
        <v>11;60103;1</v>
      </c>
      <c r="K343" s="25">
        <v>11</v>
      </c>
      <c r="L343" s="25">
        <v>60103</v>
      </c>
      <c r="M343" s="25">
        <v>1</v>
      </c>
      <c r="N343" s="4">
        <f t="shared" si="41"/>
        <v>0.010346923741228</v>
      </c>
      <c r="O343" s="4">
        <f t="shared" si="42"/>
        <v>0.0333333333333333</v>
      </c>
      <c r="P343" s="4">
        <f t="shared" si="43"/>
        <v>0.000344897458040934</v>
      </c>
    </row>
    <row r="344" spans="1:16">
      <c r="A344" s="25">
        <v>30020</v>
      </c>
      <c r="B344" s="25" t="s">
        <v>50</v>
      </c>
      <c r="C344" s="25">
        <v>0</v>
      </c>
      <c r="D344" s="25">
        <f t="shared" si="39"/>
        <v>3002002</v>
      </c>
      <c r="E344" s="25">
        <f>_xlfn.XLOOKUP(D344-A344*100,[3]盲盒!$E$17:$E$20,[3]盲盒!$H$17:$H$20,0)</f>
        <v>308492</v>
      </c>
      <c r="F344" s="26" t="str">
        <f>CONCATENATE(B344,"-",IF(MOD(ROUNDDOWN(L344/1000,0),10)=5,"限量",""),_xlfn.XLOOKUP(MOD(L344,100),'[2]quality|品质'!$A:$A,'[2]quality|品质'!$B:$B,,0))</f>
        <v>高级盲盒-B阶</v>
      </c>
      <c r="G344" s="25">
        <v>0</v>
      </c>
      <c r="H344" s="25">
        <v>100</v>
      </c>
      <c r="I344" s="25" t="e" cm="1">
        <f t="array" ref="I344">_xlfn.IFS(K344=2,CONCATENATE("比特币-",M344),K344=3,CONCATENATE("钞票-",M344),K344=4,CONCATENATE("玩家经验-",M344),K344=5,CONCATENATE(_xlfn.XLOOKUP(L344,'[1]item|道具'!$A:$A,'[1]item|道具'!$B:$B),"-",M344),K344=11,CONCATENATE(INDEX('[4]equip_data|装备数据'!$B:$B,MATCH(1,('[4]equip_data|装备数据'!$A:$A=ROUNDDOWN(L344/100,0))*('[4]equip_data|装备数据'!$D:$D=MOD(L344,100)),0)),"-",M344,"件"))</f>
        <v>#N/A</v>
      </c>
      <c r="J344" s="25" t="str">
        <f t="shared" si="40"/>
        <v>11;60203;1</v>
      </c>
      <c r="K344" s="25">
        <v>11</v>
      </c>
      <c r="L344" s="25">
        <v>60203</v>
      </c>
      <c r="M344" s="25">
        <v>1</v>
      </c>
      <c r="N344" s="4">
        <f t="shared" si="41"/>
        <v>0.010346923741228</v>
      </c>
      <c r="O344" s="4">
        <f t="shared" si="42"/>
        <v>0.0333333333333333</v>
      </c>
      <c r="P344" s="4">
        <f t="shared" si="43"/>
        <v>0.000344897458040934</v>
      </c>
    </row>
    <row r="345" spans="1:16">
      <c r="A345" s="25">
        <v>30020</v>
      </c>
      <c r="B345" s="25" t="s">
        <v>50</v>
      </c>
      <c r="C345" s="25">
        <v>0</v>
      </c>
      <c r="D345" s="25">
        <f t="shared" si="39"/>
        <v>3002002</v>
      </c>
      <c r="E345" s="25">
        <f>_xlfn.XLOOKUP(D345-A345*100,[3]盲盒!$E$17:$E$20,[3]盲盒!$H$17:$H$20,0)</f>
        <v>308492</v>
      </c>
      <c r="F345" s="26" t="str">
        <f>CONCATENATE(B345,"-",IF(MOD(ROUNDDOWN(L345/1000,0),10)=5,"限量",""),_xlfn.XLOOKUP(MOD(L345,100),'[2]quality|品质'!$A:$A,'[2]quality|品质'!$B:$B,,0))</f>
        <v>高级盲盒-B阶</v>
      </c>
      <c r="G345" s="25">
        <v>0</v>
      </c>
      <c r="H345" s="25">
        <v>100</v>
      </c>
      <c r="I345" s="25" t="e" cm="1">
        <f t="array" ref="I345">_xlfn.IFS(K345=2,CONCATENATE("比特币-",M345),K345=3,CONCATENATE("钞票-",M345),K345=4,CONCATENATE("玩家经验-",M345),K345=5,CONCATENATE(_xlfn.XLOOKUP(L345,'[1]item|道具'!$A:$A,'[1]item|道具'!$B:$B),"-",M345),K345=11,CONCATENATE(INDEX('[4]equip_data|装备数据'!$B:$B,MATCH(1,('[4]equip_data|装备数据'!$A:$A=ROUNDDOWN(L345/100,0))*('[4]equip_data|装备数据'!$D:$D=MOD(L345,100)),0)),"-",M345,"件"))</f>
        <v>#N/A</v>
      </c>
      <c r="J345" s="25" t="str">
        <f t="shared" si="40"/>
        <v>11;60303;1</v>
      </c>
      <c r="K345" s="25">
        <v>11</v>
      </c>
      <c r="L345" s="25">
        <v>60303</v>
      </c>
      <c r="M345" s="25">
        <v>1</v>
      </c>
      <c r="N345" s="4">
        <f t="shared" si="41"/>
        <v>0.010346923741228</v>
      </c>
      <c r="O345" s="4">
        <f t="shared" si="42"/>
        <v>0.0333333333333333</v>
      </c>
      <c r="P345" s="4">
        <f t="shared" si="43"/>
        <v>0.000344897458040934</v>
      </c>
    </row>
    <row r="346" spans="1:16">
      <c r="A346" s="25">
        <v>30020</v>
      </c>
      <c r="B346" s="25" t="s">
        <v>50</v>
      </c>
      <c r="C346" s="25">
        <v>0</v>
      </c>
      <c r="D346" s="25">
        <f t="shared" si="39"/>
        <v>3002002</v>
      </c>
      <c r="E346" s="25">
        <f>_xlfn.XLOOKUP(D346-A346*100,[3]盲盒!$E$17:$E$20,[3]盲盒!$H$17:$H$20,0)</f>
        <v>308492</v>
      </c>
      <c r="F346" s="26" t="str">
        <f>CONCATENATE(B346,"-",IF(MOD(ROUNDDOWN(L346/1000,0),10)=5,"限量",""),_xlfn.XLOOKUP(MOD(L346,100),'[2]quality|品质'!$A:$A,'[2]quality|品质'!$B:$B,,0))</f>
        <v>高级盲盒-B阶</v>
      </c>
      <c r="G346" s="25">
        <v>0</v>
      </c>
      <c r="H346" s="25">
        <v>100</v>
      </c>
      <c r="I346" s="25" t="e" cm="1">
        <f t="array" ref="I346">_xlfn.IFS(K346=2,CONCATENATE("比特币-",M346),K346=3,CONCATENATE("钞票-",M346),K346=4,CONCATENATE("玩家经验-",M346),K346=5,CONCATENATE(_xlfn.XLOOKUP(L346,'[1]item|道具'!$A:$A,'[1]item|道具'!$B:$B),"-",M346),K346=11,CONCATENATE(INDEX('[4]equip_data|装备数据'!$B:$B,MATCH(1,('[4]equip_data|装备数据'!$A:$A=ROUNDDOWN(L346/100,0))*('[4]equip_data|装备数据'!$D:$D=MOD(L346,100)),0)),"-",M346,"件"))</f>
        <v>#N/A</v>
      </c>
      <c r="J346" s="25" t="str">
        <f t="shared" si="40"/>
        <v>11;60403;1</v>
      </c>
      <c r="K346" s="25">
        <v>11</v>
      </c>
      <c r="L346" s="25">
        <v>60403</v>
      </c>
      <c r="M346" s="25">
        <v>1</v>
      </c>
      <c r="N346" s="4">
        <f t="shared" si="41"/>
        <v>0.010346923741228</v>
      </c>
      <c r="O346" s="4">
        <f t="shared" si="42"/>
        <v>0.0333333333333333</v>
      </c>
      <c r="P346" s="4">
        <f t="shared" si="43"/>
        <v>0.000344897458040934</v>
      </c>
    </row>
    <row r="347" spans="1:16">
      <c r="A347" s="25">
        <v>30020</v>
      </c>
      <c r="B347" s="25" t="s">
        <v>50</v>
      </c>
      <c r="C347" s="25">
        <v>0</v>
      </c>
      <c r="D347" s="25">
        <f t="shared" si="39"/>
        <v>3002002</v>
      </c>
      <c r="E347" s="25">
        <f>_xlfn.XLOOKUP(D347-A347*100,[3]盲盒!$E$17:$E$20,[3]盲盒!$H$17:$H$20,0)</f>
        <v>308492</v>
      </c>
      <c r="F347" s="26" t="str">
        <f>CONCATENATE(B347,"-",IF(MOD(ROUNDDOWN(L347/1000,0),10)=5,"限量",""),_xlfn.XLOOKUP(MOD(L347,100),'[2]quality|品质'!$A:$A,'[2]quality|品质'!$B:$B,,0))</f>
        <v>高级盲盒-B阶</v>
      </c>
      <c r="G347" s="25">
        <v>0</v>
      </c>
      <c r="H347" s="25">
        <v>100</v>
      </c>
      <c r="I347" s="25" t="e" cm="1">
        <f t="array" ref="I347">_xlfn.IFS(K347=2,CONCATENATE("比特币-",M347),K347=3,CONCATENATE("钞票-",M347),K347=4,CONCATENATE("玩家经验-",M347),K347=5,CONCATENATE(_xlfn.XLOOKUP(L347,'[1]item|道具'!$A:$A,'[1]item|道具'!$B:$B),"-",M347),K347=11,CONCATENATE(INDEX('[4]equip_data|装备数据'!$B:$B,MATCH(1,('[4]equip_data|装备数据'!$A:$A=ROUNDDOWN(L347/100,0))*('[4]equip_data|装备数据'!$D:$D=MOD(L347,100)),0)),"-",M347,"件"))</f>
        <v>#N/A</v>
      </c>
      <c r="J347" s="25" t="str">
        <f t="shared" si="40"/>
        <v>11;60503;1</v>
      </c>
      <c r="K347" s="25">
        <v>11</v>
      </c>
      <c r="L347" s="25">
        <v>60503</v>
      </c>
      <c r="M347" s="25">
        <v>1</v>
      </c>
      <c r="N347" s="4">
        <f t="shared" si="41"/>
        <v>0.010346923741228</v>
      </c>
      <c r="O347" s="4">
        <f t="shared" si="42"/>
        <v>0.0333333333333333</v>
      </c>
      <c r="P347" s="4">
        <f t="shared" si="43"/>
        <v>0.000344897458040934</v>
      </c>
    </row>
    <row r="348" spans="1:16">
      <c r="A348" s="25">
        <v>30020</v>
      </c>
      <c r="B348" s="25" t="s">
        <v>50</v>
      </c>
      <c r="C348" s="25">
        <v>0</v>
      </c>
      <c r="D348" s="25">
        <f>A348*100+3</f>
        <v>3002003</v>
      </c>
      <c r="E348" s="25">
        <f>_xlfn.XLOOKUP(D348-A348*100,[3]盲盒!$E$17:$E$20,[3]盲盒!$H$17:$H$20,0)</f>
        <v>17230</v>
      </c>
      <c r="F348" s="26" t="str">
        <f>CONCATENATE(B348,"-",IF(MOD(ROUNDDOWN(L348/1000,0),10)=5,"限量",""),_xlfn.XLOOKUP(MOD(L348,100),'[2]quality|品质'!$A:$A,'[2]quality|品质'!$B:$B,,0))</f>
        <v>高级盲盒-A阶</v>
      </c>
      <c r="G348" s="25">
        <v>0</v>
      </c>
      <c r="H348" s="25">
        <v>100</v>
      </c>
      <c r="I348" s="25" t="e" cm="1">
        <f t="array" ref="I348">_xlfn.IFS(K348=2,CONCATENATE("比特币-",M348),K348=3,CONCATENATE("钞票-",M348),K348=4,CONCATENATE("玩家经验-",M348),K348=5,CONCATENATE(_xlfn.XLOOKUP(L348,'[1]item|道具'!$A:$A,'[1]item|道具'!$B:$B),"-",M348),K348=11,CONCATENATE(INDEX('[4]equip_data|装备数据'!$B:$B,MATCH(1,('[4]equip_data|装备数据'!$A:$A=ROUNDDOWN(L348/100,0))*('[4]equip_data|装备数据'!$D:$D=MOD(L348,100)),0)),"-",M348,"件"))</f>
        <v>#N/A</v>
      </c>
      <c r="J348" s="25" t="str">
        <f t="shared" si="40"/>
        <v>11;10104;1</v>
      </c>
      <c r="K348" s="25">
        <v>11</v>
      </c>
      <c r="L348" s="25">
        <v>10104</v>
      </c>
      <c r="M348" s="25">
        <v>1</v>
      </c>
      <c r="N348" s="4">
        <f t="shared" si="41"/>
        <v>0.000577899900358385</v>
      </c>
      <c r="O348" s="4">
        <f t="shared" si="42"/>
        <v>0.0333333333333333</v>
      </c>
      <c r="P348" s="4">
        <f t="shared" si="43"/>
        <v>1.92633300119462e-5</v>
      </c>
    </row>
    <row r="349" spans="1:16">
      <c r="A349" s="25">
        <v>30020</v>
      </c>
      <c r="B349" s="25" t="s">
        <v>50</v>
      </c>
      <c r="C349" s="25">
        <v>0</v>
      </c>
      <c r="D349" s="25">
        <f t="shared" si="39"/>
        <v>3002003</v>
      </c>
      <c r="E349" s="25">
        <f>_xlfn.XLOOKUP(D349-A349*100,[3]盲盒!$E$17:$E$20,[3]盲盒!$H$17:$H$20,0)</f>
        <v>17230</v>
      </c>
      <c r="F349" s="26" t="str">
        <f>CONCATENATE(B349,"-",IF(MOD(ROUNDDOWN(L349/1000,0),10)=5,"限量",""),_xlfn.XLOOKUP(MOD(L349,100),'[2]quality|品质'!$A:$A,'[2]quality|品质'!$B:$B,,0))</f>
        <v>高级盲盒-A阶</v>
      </c>
      <c r="G349" s="25">
        <v>0</v>
      </c>
      <c r="H349" s="25">
        <v>100</v>
      </c>
      <c r="I349" s="25" t="e" cm="1">
        <f t="array" ref="I349">_xlfn.IFS(K349=2,CONCATENATE("比特币-",M349),K349=3,CONCATENATE("钞票-",M349),K349=4,CONCATENATE("玩家经验-",M349),K349=5,CONCATENATE(_xlfn.XLOOKUP(L349,'[1]item|道具'!$A:$A,'[1]item|道具'!$B:$B),"-",M349),K349=11,CONCATENATE(INDEX('[4]equip_data|装备数据'!$B:$B,MATCH(1,('[4]equip_data|装备数据'!$A:$A=ROUNDDOWN(L349/100,0))*('[4]equip_data|装备数据'!$D:$D=MOD(L349,100)),0)),"-",M349,"件"))</f>
        <v>#N/A</v>
      </c>
      <c r="J349" s="25" t="str">
        <f t="shared" si="40"/>
        <v>11;10204;1</v>
      </c>
      <c r="K349" s="25">
        <v>11</v>
      </c>
      <c r="L349" s="25">
        <v>10204</v>
      </c>
      <c r="M349" s="25">
        <v>1</v>
      </c>
      <c r="N349" s="4">
        <f t="shared" si="41"/>
        <v>0.000577899900358385</v>
      </c>
      <c r="O349" s="4">
        <f t="shared" si="42"/>
        <v>0.0333333333333333</v>
      </c>
      <c r="P349" s="4">
        <f t="shared" si="43"/>
        <v>1.92633300119462e-5</v>
      </c>
    </row>
    <row r="350" spans="1:16">
      <c r="A350" s="25">
        <v>30020</v>
      </c>
      <c r="B350" s="25" t="s">
        <v>50</v>
      </c>
      <c r="C350" s="25">
        <v>0</v>
      </c>
      <c r="D350" s="25">
        <f t="shared" si="39"/>
        <v>3002003</v>
      </c>
      <c r="E350" s="25">
        <f>_xlfn.XLOOKUP(D350-A350*100,[3]盲盒!$E$17:$E$20,[3]盲盒!$H$17:$H$20,0)</f>
        <v>17230</v>
      </c>
      <c r="F350" s="26" t="str">
        <f>CONCATENATE(B350,"-",IF(MOD(ROUNDDOWN(L350/1000,0),10)=5,"限量",""),_xlfn.XLOOKUP(MOD(L350,100),'[2]quality|品质'!$A:$A,'[2]quality|品质'!$B:$B,,0))</f>
        <v>高级盲盒-A阶</v>
      </c>
      <c r="G350" s="25">
        <v>0</v>
      </c>
      <c r="H350" s="25">
        <v>100</v>
      </c>
      <c r="I350" s="25" t="e" cm="1">
        <f t="array" ref="I350">_xlfn.IFS(K350=2,CONCATENATE("比特币-",M350),K350=3,CONCATENATE("钞票-",M350),K350=4,CONCATENATE("玩家经验-",M350),K350=5,CONCATENATE(_xlfn.XLOOKUP(L350,'[1]item|道具'!$A:$A,'[1]item|道具'!$B:$B),"-",M350),K350=11,CONCATENATE(INDEX('[4]equip_data|装备数据'!$B:$B,MATCH(1,('[4]equip_data|装备数据'!$A:$A=ROUNDDOWN(L350/100,0))*('[4]equip_data|装备数据'!$D:$D=MOD(L350,100)),0)),"-",M350,"件"))</f>
        <v>#N/A</v>
      </c>
      <c r="J350" s="25" t="str">
        <f t="shared" si="40"/>
        <v>11;10304;1</v>
      </c>
      <c r="K350" s="25">
        <v>11</v>
      </c>
      <c r="L350" s="25">
        <v>10304</v>
      </c>
      <c r="M350" s="25">
        <v>1</v>
      </c>
      <c r="N350" s="4">
        <f t="shared" si="41"/>
        <v>0.000577899900358385</v>
      </c>
      <c r="O350" s="4">
        <f t="shared" si="42"/>
        <v>0.0333333333333333</v>
      </c>
      <c r="P350" s="4">
        <f t="shared" si="43"/>
        <v>1.92633300119462e-5</v>
      </c>
    </row>
    <row r="351" spans="1:16">
      <c r="A351" s="25">
        <v>30020</v>
      </c>
      <c r="B351" s="25" t="s">
        <v>50</v>
      </c>
      <c r="C351" s="25">
        <v>0</v>
      </c>
      <c r="D351" s="25">
        <f t="shared" si="39"/>
        <v>3002003</v>
      </c>
      <c r="E351" s="25">
        <f>_xlfn.XLOOKUP(D351-A351*100,[3]盲盒!$E$17:$E$20,[3]盲盒!$H$17:$H$20,0)</f>
        <v>17230</v>
      </c>
      <c r="F351" s="26" t="str">
        <f>CONCATENATE(B351,"-",IF(MOD(ROUNDDOWN(L351/1000,0),10)=5,"限量",""),_xlfn.XLOOKUP(MOD(L351,100),'[2]quality|品质'!$A:$A,'[2]quality|品质'!$B:$B,,0))</f>
        <v>高级盲盒-A阶</v>
      </c>
      <c r="G351" s="25">
        <v>0</v>
      </c>
      <c r="H351" s="25">
        <v>100</v>
      </c>
      <c r="I351" s="25" t="e" cm="1">
        <f t="array" ref="I351">_xlfn.IFS(K351=2,CONCATENATE("比特币-",M351),K351=3,CONCATENATE("钞票-",M351),K351=4,CONCATENATE("玩家经验-",M351),K351=5,CONCATENATE(_xlfn.XLOOKUP(L351,'[1]item|道具'!$A:$A,'[1]item|道具'!$B:$B),"-",M351),K351=11,CONCATENATE(INDEX('[4]equip_data|装备数据'!$B:$B,MATCH(1,('[4]equip_data|装备数据'!$A:$A=ROUNDDOWN(L351/100,0))*('[4]equip_data|装备数据'!$D:$D=MOD(L351,100)),0)),"-",M351,"件"))</f>
        <v>#N/A</v>
      </c>
      <c r="J351" s="25" t="str">
        <f t="shared" si="40"/>
        <v>11;10404;1</v>
      </c>
      <c r="K351" s="25">
        <v>11</v>
      </c>
      <c r="L351" s="25">
        <v>10404</v>
      </c>
      <c r="M351" s="25">
        <v>1</v>
      </c>
      <c r="N351" s="4">
        <f t="shared" si="41"/>
        <v>0.000577899900358385</v>
      </c>
      <c r="O351" s="4">
        <f t="shared" si="42"/>
        <v>0.0333333333333333</v>
      </c>
      <c r="P351" s="4">
        <f t="shared" si="43"/>
        <v>1.92633300119462e-5</v>
      </c>
    </row>
    <row r="352" spans="1:16">
      <c r="A352" s="25">
        <v>30020</v>
      </c>
      <c r="B352" s="25" t="s">
        <v>50</v>
      </c>
      <c r="C352" s="25">
        <v>0</v>
      </c>
      <c r="D352" s="25">
        <f t="shared" si="39"/>
        <v>3002003</v>
      </c>
      <c r="E352" s="25">
        <f>_xlfn.XLOOKUP(D352-A352*100,[3]盲盒!$E$17:$E$20,[3]盲盒!$H$17:$H$20,0)</f>
        <v>17230</v>
      </c>
      <c r="F352" s="26" t="str">
        <f>CONCATENATE(B352,"-",IF(MOD(ROUNDDOWN(L352/1000,0),10)=5,"限量",""),_xlfn.XLOOKUP(MOD(L352,100),'[2]quality|品质'!$A:$A,'[2]quality|品质'!$B:$B,,0))</f>
        <v>高级盲盒-A阶</v>
      </c>
      <c r="G352" s="25">
        <v>0</v>
      </c>
      <c r="H352" s="25">
        <v>100</v>
      </c>
      <c r="I352" s="25" t="e" cm="1">
        <f t="array" ref="I352">_xlfn.IFS(K352=2,CONCATENATE("比特币-",M352),K352=3,CONCATENATE("钞票-",M352),K352=4,CONCATENATE("玩家经验-",M352),K352=5,CONCATENATE(_xlfn.XLOOKUP(L352,'[1]item|道具'!$A:$A,'[1]item|道具'!$B:$B),"-",M352),K352=11,CONCATENATE(INDEX('[4]equip_data|装备数据'!$B:$B,MATCH(1,('[4]equip_data|装备数据'!$A:$A=ROUNDDOWN(L352/100,0))*('[4]equip_data|装备数据'!$D:$D=MOD(L352,100)),0)),"-",M352,"件"))</f>
        <v>#N/A</v>
      </c>
      <c r="J352" s="25" t="str">
        <f t="shared" si="40"/>
        <v>11;10504;1</v>
      </c>
      <c r="K352" s="25">
        <v>11</v>
      </c>
      <c r="L352" s="25">
        <v>10504</v>
      </c>
      <c r="M352" s="25">
        <v>1</v>
      </c>
      <c r="N352" s="4">
        <f t="shared" si="41"/>
        <v>0.000577899900358385</v>
      </c>
      <c r="O352" s="4">
        <f t="shared" si="42"/>
        <v>0.0333333333333333</v>
      </c>
      <c r="P352" s="4">
        <f t="shared" si="43"/>
        <v>1.92633300119462e-5</v>
      </c>
    </row>
    <row r="353" spans="1:16">
      <c r="A353" s="25">
        <v>30020</v>
      </c>
      <c r="B353" s="25" t="s">
        <v>50</v>
      </c>
      <c r="C353" s="25">
        <v>0</v>
      </c>
      <c r="D353" s="25">
        <f t="shared" ref="D353:D383" si="44">D352</f>
        <v>3002003</v>
      </c>
      <c r="E353" s="25">
        <f>_xlfn.XLOOKUP(D353-A353*100,[3]盲盒!$E$17:$E$20,[3]盲盒!$H$17:$H$20,0)</f>
        <v>17230</v>
      </c>
      <c r="F353" s="26" t="str">
        <f>CONCATENATE(B353,"-",IF(MOD(ROUNDDOWN(L353/1000,0),10)=5,"限量",""),_xlfn.XLOOKUP(MOD(L353,100),'[2]quality|品质'!$A:$A,'[2]quality|品质'!$B:$B,,0))</f>
        <v>高级盲盒-A阶</v>
      </c>
      <c r="G353" s="25">
        <v>0</v>
      </c>
      <c r="H353" s="25">
        <v>100</v>
      </c>
      <c r="I353" s="25" t="e" cm="1">
        <f t="array" ref="I353">_xlfn.IFS(K353=2,CONCATENATE("比特币-",M353),K353=3,CONCATENATE("钞票-",M353),K353=4,CONCATENATE("玩家经验-",M353),K353=5,CONCATENATE(_xlfn.XLOOKUP(L353,'[1]item|道具'!$A:$A,'[1]item|道具'!$B:$B),"-",M353),K353=11,CONCATENATE(INDEX('[4]equip_data|装备数据'!$B:$B,MATCH(1,('[4]equip_data|装备数据'!$A:$A=ROUNDDOWN(L353/100,0))*('[4]equip_data|装备数据'!$D:$D=MOD(L353,100)),0)),"-",M353,"件"))</f>
        <v>#N/A</v>
      </c>
      <c r="J353" s="25" t="str">
        <f t="shared" si="40"/>
        <v>11;20104;1</v>
      </c>
      <c r="K353" s="25">
        <v>11</v>
      </c>
      <c r="L353" s="25">
        <v>20104</v>
      </c>
      <c r="M353" s="25">
        <v>1</v>
      </c>
      <c r="N353" s="4">
        <f t="shared" si="41"/>
        <v>0.000577899900358385</v>
      </c>
      <c r="O353" s="4">
        <f t="shared" si="42"/>
        <v>0.0333333333333333</v>
      </c>
      <c r="P353" s="4">
        <f t="shared" si="43"/>
        <v>1.92633300119462e-5</v>
      </c>
    </row>
    <row r="354" spans="1:16">
      <c r="A354" s="25">
        <v>30020</v>
      </c>
      <c r="B354" s="25" t="s">
        <v>50</v>
      </c>
      <c r="C354" s="25">
        <v>0</v>
      </c>
      <c r="D354" s="25">
        <f t="shared" si="44"/>
        <v>3002003</v>
      </c>
      <c r="E354" s="25">
        <f>_xlfn.XLOOKUP(D354-A354*100,[3]盲盒!$E$17:$E$20,[3]盲盒!$H$17:$H$20,0)</f>
        <v>17230</v>
      </c>
      <c r="F354" s="26" t="str">
        <f>CONCATENATE(B354,"-",IF(MOD(ROUNDDOWN(L354/1000,0),10)=5,"限量",""),_xlfn.XLOOKUP(MOD(L354,100),'[2]quality|品质'!$A:$A,'[2]quality|品质'!$B:$B,,0))</f>
        <v>高级盲盒-A阶</v>
      </c>
      <c r="G354" s="25">
        <v>0</v>
      </c>
      <c r="H354" s="25">
        <v>100</v>
      </c>
      <c r="I354" s="25" t="e" cm="1">
        <f t="array" ref="I354">_xlfn.IFS(K354=2,CONCATENATE("比特币-",M354),K354=3,CONCATENATE("钞票-",M354),K354=4,CONCATENATE("玩家经验-",M354),K354=5,CONCATENATE(_xlfn.XLOOKUP(L354,'[1]item|道具'!$A:$A,'[1]item|道具'!$B:$B),"-",M354),K354=11,CONCATENATE(INDEX('[4]equip_data|装备数据'!$B:$B,MATCH(1,('[4]equip_data|装备数据'!$A:$A=ROUNDDOWN(L354/100,0))*('[4]equip_data|装备数据'!$D:$D=MOD(L354,100)),0)),"-",M354,"件"))</f>
        <v>#N/A</v>
      </c>
      <c r="J354" s="25" t="str">
        <f t="shared" si="40"/>
        <v>11;20204;1</v>
      </c>
      <c r="K354" s="25">
        <v>11</v>
      </c>
      <c r="L354" s="25">
        <v>20204</v>
      </c>
      <c r="M354" s="25">
        <v>1</v>
      </c>
      <c r="N354" s="4">
        <f t="shared" si="41"/>
        <v>0.000577899900358385</v>
      </c>
      <c r="O354" s="4">
        <f t="shared" si="42"/>
        <v>0.0333333333333333</v>
      </c>
      <c r="P354" s="4">
        <f t="shared" si="43"/>
        <v>1.92633300119462e-5</v>
      </c>
    </row>
    <row r="355" spans="1:16">
      <c r="A355" s="25">
        <v>30020</v>
      </c>
      <c r="B355" s="25" t="s">
        <v>50</v>
      </c>
      <c r="C355" s="25">
        <v>0</v>
      </c>
      <c r="D355" s="25">
        <f t="shared" si="44"/>
        <v>3002003</v>
      </c>
      <c r="E355" s="25">
        <f>_xlfn.XLOOKUP(D355-A355*100,[3]盲盒!$E$17:$E$20,[3]盲盒!$H$17:$H$20,0)</f>
        <v>17230</v>
      </c>
      <c r="F355" s="26" t="str">
        <f>CONCATENATE(B355,"-",IF(MOD(ROUNDDOWN(L355/1000,0),10)=5,"限量",""),_xlfn.XLOOKUP(MOD(L355,100),'[2]quality|品质'!$A:$A,'[2]quality|品质'!$B:$B,,0))</f>
        <v>高级盲盒-A阶</v>
      </c>
      <c r="G355" s="25">
        <v>0</v>
      </c>
      <c r="H355" s="25">
        <v>100</v>
      </c>
      <c r="I355" s="25" t="e" cm="1">
        <f t="array" ref="I355">_xlfn.IFS(K355=2,CONCATENATE("比特币-",M355),K355=3,CONCATENATE("钞票-",M355),K355=4,CONCATENATE("玩家经验-",M355),K355=5,CONCATENATE(_xlfn.XLOOKUP(L355,'[1]item|道具'!$A:$A,'[1]item|道具'!$B:$B),"-",M355),K355=11,CONCATENATE(INDEX('[4]equip_data|装备数据'!$B:$B,MATCH(1,('[4]equip_data|装备数据'!$A:$A=ROUNDDOWN(L355/100,0))*('[4]equip_data|装备数据'!$D:$D=MOD(L355,100)),0)),"-",M355,"件"))</f>
        <v>#N/A</v>
      </c>
      <c r="J355" s="25" t="str">
        <f t="shared" si="40"/>
        <v>11;20304;1</v>
      </c>
      <c r="K355" s="25">
        <v>11</v>
      </c>
      <c r="L355" s="25">
        <v>20304</v>
      </c>
      <c r="M355" s="25">
        <v>1</v>
      </c>
      <c r="N355" s="4">
        <f t="shared" si="41"/>
        <v>0.000577899900358385</v>
      </c>
      <c r="O355" s="4">
        <f t="shared" si="42"/>
        <v>0.0333333333333333</v>
      </c>
      <c r="P355" s="4">
        <f t="shared" si="43"/>
        <v>1.92633300119462e-5</v>
      </c>
    </row>
    <row r="356" spans="1:16">
      <c r="A356" s="25">
        <v>30020</v>
      </c>
      <c r="B356" s="25" t="s">
        <v>50</v>
      </c>
      <c r="C356" s="25">
        <v>0</v>
      </c>
      <c r="D356" s="25">
        <f t="shared" si="44"/>
        <v>3002003</v>
      </c>
      <c r="E356" s="25">
        <f>_xlfn.XLOOKUP(D356-A356*100,[3]盲盒!$E$17:$E$20,[3]盲盒!$H$17:$H$20,0)</f>
        <v>17230</v>
      </c>
      <c r="F356" s="26" t="str">
        <f>CONCATENATE(B356,"-",IF(MOD(ROUNDDOWN(L356/1000,0),10)=5,"限量",""),_xlfn.XLOOKUP(MOD(L356,100),'[2]quality|品质'!$A:$A,'[2]quality|品质'!$B:$B,,0))</f>
        <v>高级盲盒-A阶</v>
      </c>
      <c r="G356" s="25">
        <v>0</v>
      </c>
      <c r="H356" s="25">
        <v>100</v>
      </c>
      <c r="I356" s="25" t="e" cm="1">
        <f t="array" ref="I356">_xlfn.IFS(K356=2,CONCATENATE("比特币-",M356),K356=3,CONCATENATE("钞票-",M356),K356=4,CONCATENATE("玩家经验-",M356),K356=5,CONCATENATE(_xlfn.XLOOKUP(L356,'[1]item|道具'!$A:$A,'[1]item|道具'!$B:$B),"-",M356),K356=11,CONCATENATE(INDEX('[4]equip_data|装备数据'!$B:$B,MATCH(1,('[4]equip_data|装备数据'!$A:$A=ROUNDDOWN(L356/100,0))*('[4]equip_data|装备数据'!$D:$D=MOD(L356,100)),0)),"-",M356,"件"))</f>
        <v>#N/A</v>
      </c>
      <c r="J356" s="25" t="str">
        <f t="shared" ref="J356:J383" si="45">CONCATENATE(K356,";",L356,";",M356)</f>
        <v>11;20404;1</v>
      </c>
      <c r="K356" s="25">
        <v>11</v>
      </c>
      <c r="L356" s="25">
        <v>20404</v>
      </c>
      <c r="M356" s="25">
        <v>1</v>
      </c>
      <c r="N356" s="4">
        <f t="shared" si="41"/>
        <v>0.000577899900358385</v>
      </c>
      <c r="O356" s="4">
        <f t="shared" si="42"/>
        <v>0.0333333333333333</v>
      </c>
      <c r="P356" s="4">
        <f t="shared" si="43"/>
        <v>1.92633300119462e-5</v>
      </c>
    </row>
    <row r="357" spans="1:16">
      <c r="A357" s="25">
        <v>30020</v>
      </c>
      <c r="B357" s="25" t="s">
        <v>50</v>
      </c>
      <c r="C357" s="25">
        <v>0</v>
      </c>
      <c r="D357" s="25">
        <f t="shared" si="44"/>
        <v>3002003</v>
      </c>
      <c r="E357" s="25">
        <f>_xlfn.XLOOKUP(D357-A357*100,[3]盲盒!$E$17:$E$20,[3]盲盒!$H$17:$H$20,0)</f>
        <v>17230</v>
      </c>
      <c r="F357" s="26" t="str">
        <f>CONCATENATE(B357,"-",IF(MOD(ROUNDDOWN(L357/1000,0),10)=5,"限量",""),_xlfn.XLOOKUP(MOD(L357,100),'[2]quality|品质'!$A:$A,'[2]quality|品质'!$B:$B,,0))</f>
        <v>高级盲盒-A阶</v>
      </c>
      <c r="G357" s="25">
        <v>0</v>
      </c>
      <c r="H357" s="25">
        <v>100</v>
      </c>
      <c r="I357" s="25" t="e" cm="1">
        <f t="array" ref="I357">_xlfn.IFS(K357=2,CONCATENATE("比特币-",M357),K357=3,CONCATENATE("钞票-",M357),K357=4,CONCATENATE("玩家经验-",M357),K357=5,CONCATENATE(_xlfn.XLOOKUP(L357,'[1]item|道具'!$A:$A,'[1]item|道具'!$B:$B),"-",M357),K357=11,CONCATENATE(INDEX('[4]equip_data|装备数据'!$B:$B,MATCH(1,('[4]equip_data|装备数据'!$A:$A=ROUNDDOWN(L357/100,0))*('[4]equip_data|装备数据'!$D:$D=MOD(L357,100)),0)),"-",M357,"件"))</f>
        <v>#N/A</v>
      </c>
      <c r="J357" s="25" t="str">
        <f t="shared" si="45"/>
        <v>11;20504;1</v>
      </c>
      <c r="K357" s="25">
        <v>11</v>
      </c>
      <c r="L357" s="25">
        <v>20504</v>
      </c>
      <c r="M357" s="25">
        <v>1</v>
      </c>
      <c r="N357" s="4">
        <f t="shared" si="41"/>
        <v>0.000577899900358385</v>
      </c>
      <c r="O357" s="4">
        <f t="shared" si="42"/>
        <v>0.0333333333333333</v>
      </c>
      <c r="P357" s="4">
        <f t="shared" si="43"/>
        <v>1.92633300119462e-5</v>
      </c>
    </row>
    <row r="358" spans="1:16">
      <c r="A358" s="25">
        <v>30020</v>
      </c>
      <c r="B358" s="25" t="s">
        <v>50</v>
      </c>
      <c r="C358" s="25">
        <v>0</v>
      </c>
      <c r="D358" s="25">
        <f t="shared" si="44"/>
        <v>3002003</v>
      </c>
      <c r="E358" s="25">
        <f>_xlfn.XLOOKUP(D358-A358*100,[3]盲盒!$E$17:$E$20,[3]盲盒!$H$17:$H$20,0)</f>
        <v>17230</v>
      </c>
      <c r="F358" s="26" t="str">
        <f>CONCATENATE(B358,"-",IF(MOD(ROUNDDOWN(L358/1000,0),10)=5,"限量",""),_xlfn.XLOOKUP(MOD(L358,100),'[2]quality|品质'!$A:$A,'[2]quality|品质'!$B:$B,,0))</f>
        <v>高级盲盒-A阶</v>
      </c>
      <c r="G358" s="25">
        <v>0</v>
      </c>
      <c r="H358" s="25">
        <v>100</v>
      </c>
      <c r="I358" s="25" t="e" cm="1">
        <f t="array" ref="I358">_xlfn.IFS(K358=2,CONCATENATE("比特币-",M358),K358=3,CONCATENATE("钞票-",M358),K358=4,CONCATENATE("玩家经验-",M358),K358=5,CONCATENATE(_xlfn.XLOOKUP(L358,'[1]item|道具'!$A:$A,'[1]item|道具'!$B:$B),"-",M358),K358=11,CONCATENATE(INDEX('[4]equip_data|装备数据'!$B:$B,MATCH(1,('[4]equip_data|装备数据'!$A:$A=ROUNDDOWN(L358/100,0))*('[4]equip_data|装备数据'!$D:$D=MOD(L358,100)),0)),"-",M358,"件"))</f>
        <v>#N/A</v>
      </c>
      <c r="J358" s="25" t="str">
        <f t="shared" si="45"/>
        <v>11;30104;1</v>
      </c>
      <c r="K358" s="25">
        <v>11</v>
      </c>
      <c r="L358" s="25">
        <v>30104</v>
      </c>
      <c r="M358" s="25">
        <v>1</v>
      </c>
      <c r="N358" s="4">
        <f t="shared" si="41"/>
        <v>0.000577899900358385</v>
      </c>
      <c r="O358" s="4">
        <f t="shared" si="42"/>
        <v>0.0333333333333333</v>
      </c>
      <c r="P358" s="4">
        <f t="shared" si="43"/>
        <v>1.92633300119462e-5</v>
      </c>
    </row>
    <row r="359" spans="1:16">
      <c r="A359" s="25">
        <v>30020</v>
      </c>
      <c r="B359" s="25" t="s">
        <v>50</v>
      </c>
      <c r="C359" s="25">
        <v>0</v>
      </c>
      <c r="D359" s="25">
        <f t="shared" si="44"/>
        <v>3002003</v>
      </c>
      <c r="E359" s="25">
        <f>_xlfn.XLOOKUP(D359-A359*100,[3]盲盒!$E$17:$E$20,[3]盲盒!$H$17:$H$20,0)</f>
        <v>17230</v>
      </c>
      <c r="F359" s="26" t="str">
        <f>CONCATENATE(B359,"-",IF(MOD(ROUNDDOWN(L359/1000,0),10)=5,"限量",""),_xlfn.XLOOKUP(MOD(L359,100),'[2]quality|品质'!$A:$A,'[2]quality|品质'!$B:$B,,0))</f>
        <v>高级盲盒-A阶</v>
      </c>
      <c r="G359" s="25">
        <v>0</v>
      </c>
      <c r="H359" s="25">
        <v>100</v>
      </c>
      <c r="I359" s="25" t="e" cm="1">
        <f t="array" ref="I359">_xlfn.IFS(K359=2,CONCATENATE("比特币-",M359),K359=3,CONCATENATE("钞票-",M359),K359=4,CONCATENATE("玩家经验-",M359),K359=5,CONCATENATE(_xlfn.XLOOKUP(L359,'[1]item|道具'!$A:$A,'[1]item|道具'!$B:$B),"-",M359),K359=11,CONCATENATE(INDEX('[4]equip_data|装备数据'!$B:$B,MATCH(1,('[4]equip_data|装备数据'!$A:$A=ROUNDDOWN(L359/100,0))*('[4]equip_data|装备数据'!$D:$D=MOD(L359,100)),0)),"-",M359,"件"))</f>
        <v>#N/A</v>
      </c>
      <c r="J359" s="25" t="str">
        <f t="shared" si="45"/>
        <v>11;30204;1</v>
      </c>
      <c r="K359" s="25">
        <v>11</v>
      </c>
      <c r="L359" s="25">
        <v>30204</v>
      </c>
      <c r="M359" s="25">
        <v>1</v>
      </c>
      <c r="N359" s="4">
        <f t="shared" si="41"/>
        <v>0.000577899900358385</v>
      </c>
      <c r="O359" s="4">
        <f t="shared" si="42"/>
        <v>0.0333333333333333</v>
      </c>
      <c r="P359" s="4">
        <f t="shared" si="43"/>
        <v>1.92633300119462e-5</v>
      </c>
    </row>
    <row r="360" spans="1:16">
      <c r="A360" s="25">
        <v>30020</v>
      </c>
      <c r="B360" s="25" t="s">
        <v>50</v>
      </c>
      <c r="C360" s="25">
        <v>0</v>
      </c>
      <c r="D360" s="25">
        <f t="shared" si="44"/>
        <v>3002003</v>
      </c>
      <c r="E360" s="25">
        <f>_xlfn.XLOOKUP(D360-A360*100,[3]盲盒!$E$17:$E$20,[3]盲盒!$H$17:$H$20,0)</f>
        <v>17230</v>
      </c>
      <c r="F360" s="26" t="str">
        <f>CONCATENATE(B360,"-",IF(MOD(ROUNDDOWN(L360/1000,0),10)=5,"限量",""),_xlfn.XLOOKUP(MOD(L360,100),'[2]quality|品质'!$A:$A,'[2]quality|品质'!$B:$B,,0))</f>
        <v>高级盲盒-A阶</v>
      </c>
      <c r="G360" s="25">
        <v>0</v>
      </c>
      <c r="H360" s="25">
        <v>100</v>
      </c>
      <c r="I360" s="25" t="e" cm="1">
        <f t="array" ref="I360">_xlfn.IFS(K360=2,CONCATENATE("比特币-",M360),K360=3,CONCATENATE("钞票-",M360),K360=4,CONCATENATE("玩家经验-",M360),K360=5,CONCATENATE(_xlfn.XLOOKUP(L360,'[1]item|道具'!$A:$A,'[1]item|道具'!$B:$B),"-",M360),K360=11,CONCATENATE(INDEX('[4]equip_data|装备数据'!$B:$B,MATCH(1,('[4]equip_data|装备数据'!$A:$A=ROUNDDOWN(L360/100,0))*('[4]equip_data|装备数据'!$D:$D=MOD(L360,100)),0)),"-",M360,"件"))</f>
        <v>#N/A</v>
      </c>
      <c r="J360" s="25" t="str">
        <f t="shared" si="45"/>
        <v>11;30304;1</v>
      </c>
      <c r="K360" s="25">
        <v>11</v>
      </c>
      <c r="L360" s="25">
        <v>30304</v>
      </c>
      <c r="M360" s="25">
        <v>1</v>
      </c>
      <c r="N360" s="4">
        <f t="shared" si="41"/>
        <v>0.000577899900358385</v>
      </c>
      <c r="O360" s="4">
        <f t="shared" si="42"/>
        <v>0.0333333333333333</v>
      </c>
      <c r="P360" s="4">
        <f t="shared" si="43"/>
        <v>1.92633300119462e-5</v>
      </c>
    </row>
    <row r="361" spans="1:16">
      <c r="A361" s="25">
        <v>30020</v>
      </c>
      <c r="B361" s="25" t="s">
        <v>50</v>
      </c>
      <c r="C361" s="25">
        <v>0</v>
      </c>
      <c r="D361" s="25">
        <f t="shared" si="44"/>
        <v>3002003</v>
      </c>
      <c r="E361" s="25">
        <f>_xlfn.XLOOKUP(D361-A361*100,[3]盲盒!$E$17:$E$20,[3]盲盒!$H$17:$H$20,0)</f>
        <v>17230</v>
      </c>
      <c r="F361" s="26" t="str">
        <f>CONCATENATE(B361,"-",IF(MOD(ROUNDDOWN(L361/1000,0),10)=5,"限量",""),_xlfn.XLOOKUP(MOD(L361,100),'[2]quality|品质'!$A:$A,'[2]quality|品质'!$B:$B,,0))</f>
        <v>高级盲盒-A阶</v>
      </c>
      <c r="G361" s="25">
        <v>0</v>
      </c>
      <c r="H361" s="25">
        <v>100</v>
      </c>
      <c r="I361" s="25" t="e" cm="1">
        <f t="array" ref="I361">_xlfn.IFS(K361=2,CONCATENATE("比特币-",M361),K361=3,CONCATENATE("钞票-",M361),K361=4,CONCATENATE("玩家经验-",M361),K361=5,CONCATENATE(_xlfn.XLOOKUP(L361,'[1]item|道具'!$A:$A,'[1]item|道具'!$B:$B),"-",M361),K361=11,CONCATENATE(INDEX('[4]equip_data|装备数据'!$B:$B,MATCH(1,('[4]equip_data|装备数据'!$A:$A=ROUNDDOWN(L361/100,0))*('[4]equip_data|装备数据'!$D:$D=MOD(L361,100)),0)),"-",M361,"件"))</f>
        <v>#N/A</v>
      </c>
      <c r="J361" s="25" t="str">
        <f t="shared" si="45"/>
        <v>11;30404;1</v>
      </c>
      <c r="K361" s="25">
        <v>11</v>
      </c>
      <c r="L361" s="25">
        <v>30404</v>
      </c>
      <c r="M361" s="25">
        <v>1</v>
      </c>
      <c r="N361" s="4">
        <f t="shared" si="41"/>
        <v>0.000577899900358385</v>
      </c>
      <c r="O361" s="4">
        <f t="shared" si="42"/>
        <v>0.0333333333333333</v>
      </c>
      <c r="P361" s="4">
        <f t="shared" si="43"/>
        <v>1.92633300119462e-5</v>
      </c>
    </row>
    <row r="362" spans="1:16">
      <c r="A362" s="25">
        <v>30020</v>
      </c>
      <c r="B362" s="25" t="s">
        <v>50</v>
      </c>
      <c r="C362" s="25">
        <v>0</v>
      </c>
      <c r="D362" s="25">
        <f t="shared" si="44"/>
        <v>3002003</v>
      </c>
      <c r="E362" s="25">
        <f>_xlfn.XLOOKUP(D362-A362*100,[3]盲盒!$E$17:$E$20,[3]盲盒!$H$17:$H$20,0)</f>
        <v>17230</v>
      </c>
      <c r="F362" s="26" t="str">
        <f>CONCATENATE(B362,"-",IF(MOD(ROUNDDOWN(L362/1000,0),10)=5,"限量",""),_xlfn.XLOOKUP(MOD(L362,100),'[2]quality|品质'!$A:$A,'[2]quality|品质'!$B:$B,,0))</f>
        <v>高级盲盒-A阶</v>
      </c>
      <c r="G362" s="25">
        <v>0</v>
      </c>
      <c r="H362" s="25">
        <v>100</v>
      </c>
      <c r="I362" s="25" t="e" cm="1">
        <f t="array" ref="I362">_xlfn.IFS(K362=2,CONCATENATE("比特币-",M362),K362=3,CONCATENATE("钞票-",M362),K362=4,CONCATENATE("玩家经验-",M362),K362=5,CONCATENATE(_xlfn.XLOOKUP(L362,'[1]item|道具'!$A:$A,'[1]item|道具'!$B:$B),"-",M362),K362=11,CONCATENATE(INDEX('[4]equip_data|装备数据'!$B:$B,MATCH(1,('[4]equip_data|装备数据'!$A:$A=ROUNDDOWN(L362/100,0))*('[4]equip_data|装备数据'!$D:$D=MOD(L362,100)),0)),"-",M362,"件"))</f>
        <v>#N/A</v>
      </c>
      <c r="J362" s="25" t="str">
        <f t="shared" si="45"/>
        <v>11;30504;1</v>
      </c>
      <c r="K362" s="25">
        <v>11</v>
      </c>
      <c r="L362" s="25">
        <v>30504</v>
      </c>
      <c r="M362" s="25">
        <v>1</v>
      </c>
      <c r="N362" s="4">
        <f t="shared" si="41"/>
        <v>0.000577899900358385</v>
      </c>
      <c r="O362" s="4">
        <f t="shared" si="42"/>
        <v>0.0333333333333333</v>
      </c>
      <c r="P362" s="4">
        <f t="shared" si="43"/>
        <v>1.92633300119462e-5</v>
      </c>
    </row>
    <row r="363" spans="1:16">
      <c r="A363" s="25">
        <v>30020</v>
      </c>
      <c r="B363" s="25" t="s">
        <v>50</v>
      </c>
      <c r="C363" s="25">
        <v>0</v>
      </c>
      <c r="D363" s="25">
        <f t="shared" si="44"/>
        <v>3002003</v>
      </c>
      <c r="E363" s="25">
        <f>_xlfn.XLOOKUP(D363-A363*100,[3]盲盒!$E$17:$E$20,[3]盲盒!$H$17:$H$20,0)</f>
        <v>17230</v>
      </c>
      <c r="F363" s="26" t="str">
        <f>CONCATENATE(B363,"-",IF(MOD(ROUNDDOWN(L363/1000,0),10)=5,"限量",""),_xlfn.XLOOKUP(MOD(L363,100),'[2]quality|品质'!$A:$A,'[2]quality|品质'!$B:$B,,0))</f>
        <v>高级盲盒-A阶</v>
      </c>
      <c r="G363" s="25">
        <v>0</v>
      </c>
      <c r="H363" s="25">
        <v>100</v>
      </c>
      <c r="I363" s="25" t="e" cm="1">
        <f t="array" ref="I363">_xlfn.IFS(K363=2,CONCATENATE("比特币-",M363),K363=3,CONCATENATE("钞票-",M363),K363=4,CONCATENATE("玩家经验-",M363),K363=5,CONCATENATE(_xlfn.XLOOKUP(L363,'[1]item|道具'!$A:$A,'[1]item|道具'!$B:$B),"-",M363),K363=11,CONCATENATE(INDEX('[4]equip_data|装备数据'!$B:$B,MATCH(1,('[4]equip_data|装备数据'!$A:$A=ROUNDDOWN(L363/100,0))*('[4]equip_data|装备数据'!$D:$D=MOD(L363,100)),0)),"-",M363,"件"))</f>
        <v>#N/A</v>
      </c>
      <c r="J363" s="25" t="str">
        <f t="shared" si="45"/>
        <v>11;40104;1</v>
      </c>
      <c r="K363" s="25">
        <v>11</v>
      </c>
      <c r="L363" s="25">
        <v>40104</v>
      </c>
      <c r="M363" s="25">
        <v>1</v>
      </c>
      <c r="N363" s="4">
        <f t="shared" si="41"/>
        <v>0.000577899900358385</v>
      </c>
      <c r="O363" s="4">
        <f t="shared" si="42"/>
        <v>0.0333333333333333</v>
      </c>
      <c r="P363" s="4">
        <f t="shared" si="43"/>
        <v>1.92633300119462e-5</v>
      </c>
    </row>
    <row r="364" spans="1:16">
      <c r="A364" s="25">
        <v>30020</v>
      </c>
      <c r="B364" s="25" t="s">
        <v>50</v>
      </c>
      <c r="C364" s="25">
        <v>0</v>
      </c>
      <c r="D364" s="25">
        <f t="shared" si="44"/>
        <v>3002003</v>
      </c>
      <c r="E364" s="25">
        <f>_xlfn.XLOOKUP(D364-A364*100,[3]盲盒!$E$17:$E$20,[3]盲盒!$H$17:$H$20,0)</f>
        <v>17230</v>
      </c>
      <c r="F364" s="26" t="str">
        <f>CONCATENATE(B364,"-",IF(MOD(ROUNDDOWN(L364/1000,0),10)=5,"限量",""),_xlfn.XLOOKUP(MOD(L364,100),'[2]quality|品质'!$A:$A,'[2]quality|品质'!$B:$B,,0))</f>
        <v>高级盲盒-A阶</v>
      </c>
      <c r="G364" s="25">
        <v>0</v>
      </c>
      <c r="H364" s="25">
        <v>100</v>
      </c>
      <c r="I364" s="25" t="e" cm="1">
        <f t="array" ref="I364">_xlfn.IFS(K364=2,CONCATENATE("比特币-",M364),K364=3,CONCATENATE("钞票-",M364),K364=4,CONCATENATE("玩家经验-",M364),K364=5,CONCATENATE(_xlfn.XLOOKUP(L364,'[1]item|道具'!$A:$A,'[1]item|道具'!$B:$B),"-",M364),K364=11,CONCATENATE(INDEX('[4]equip_data|装备数据'!$B:$B,MATCH(1,('[4]equip_data|装备数据'!$A:$A=ROUNDDOWN(L364/100,0))*('[4]equip_data|装备数据'!$D:$D=MOD(L364,100)),0)),"-",M364,"件"))</f>
        <v>#N/A</v>
      </c>
      <c r="J364" s="25" t="str">
        <f t="shared" si="45"/>
        <v>11;40204;1</v>
      </c>
      <c r="K364" s="25">
        <v>11</v>
      </c>
      <c r="L364" s="25">
        <v>40204</v>
      </c>
      <c r="M364" s="25">
        <v>1</v>
      </c>
      <c r="N364" s="4">
        <f t="shared" si="41"/>
        <v>0.000577899900358385</v>
      </c>
      <c r="O364" s="4">
        <f t="shared" si="42"/>
        <v>0.0333333333333333</v>
      </c>
      <c r="P364" s="4">
        <f t="shared" si="43"/>
        <v>1.92633300119462e-5</v>
      </c>
    </row>
    <row r="365" spans="1:16">
      <c r="A365" s="25">
        <v>30020</v>
      </c>
      <c r="B365" s="25" t="s">
        <v>50</v>
      </c>
      <c r="C365" s="25">
        <v>0</v>
      </c>
      <c r="D365" s="25">
        <f t="shared" si="44"/>
        <v>3002003</v>
      </c>
      <c r="E365" s="25">
        <f>_xlfn.XLOOKUP(D365-A365*100,[3]盲盒!$E$17:$E$20,[3]盲盒!$H$17:$H$20,0)</f>
        <v>17230</v>
      </c>
      <c r="F365" s="26" t="str">
        <f>CONCATENATE(B365,"-",IF(MOD(ROUNDDOWN(L365/1000,0),10)=5,"限量",""),_xlfn.XLOOKUP(MOD(L365,100),'[2]quality|品质'!$A:$A,'[2]quality|品质'!$B:$B,,0))</f>
        <v>高级盲盒-A阶</v>
      </c>
      <c r="G365" s="25">
        <v>0</v>
      </c>
      <c r="H365" s="25">
        <v>100</v>
      </c>
      <c r="I365" s="25" t="e" cm="1">
        <f t="array" ref="I365">_xlfn.IFS(K365=2,CONCATENATE("比特币-",M365),K365=3,CONCATENATE("钞票-",M365),K365=4,CONCATENATE("玩家经验-",M365),K365=5,CONCATENATE(_xlfn.XLOOKUP(L365,'[1]item|道具'!$A:$A,'[1]item|道具'!$B:$B),"-",M365),K365=11,CONCATENATE(INDEX('[4]equip_data|装备数据'!$B:$B,MATCH(1,('[4]equip_data|装备数据'!$A:$A=ROUNDDOWN(L365/100,0))*('[4]equip_data|装备数据'!$D:$D=MOD(L365,100)),0)),"-",M365,"件"))</f>
        <v>#N/A</v>
      </c>
      <c r="J365" s="25" t="str">
        <f t="shared" si="45"/>
        <v>11;40304;1</v>
      </c>
      <c r="K365" s="25">
        <v>11</v>
      </c>
      <c r="L365" s="25">
        <v>40304</v>
      </c>
      <c r="M365" s="25">
        <v>1</v>
      </c>
      <c r="N365" s="4">
        <f t="shared" si="41"/>
        <v>0.000577899900358385</v>
      </c>
      <c r="O365" s="4">
        <f t="shared" si="42"/>
        <v>0.0333333333333333</v>
      </c>
      <c r="P365" s="4">
        <f t="shared" si="43"/>
        <v>1.92633300119462e-5</v>
      </c>
    </row>
    <row r="366" spans="1:16">
      <c r="A366" s="25">
        <v>30020</v>
      </c>
      <c r="B366" s="25" t="s">
        <v>50</v>
      </c>
      <c r="C366" s="25">
        <v>0</v>
      </c>
      <c r="D366" s="25">
        <f t="shared" si="44"/>
        <v>3002003</v>
      </c>
      <c r="E366" s="25">
        <f>_xlfn.XLOOKUP(D366-A366*100,[3]盲盒!$E$17:$E$20,[3]盲盒!$H$17:$H$20,0)</f>
        <v>17230</v>
      </c>
      <c r="F366" s="26" t="str">
        <f>CONCATENATE(B366,"-",IF(MOD(ROUNDDOWN(L366/1000,0),10)=5,"限量",""),_xlfn.XLOOKUP(MOD(L366,100),'[2]quality|品质'!$A:$A,'[2]quality|品质'!$B:$B,,0))</f>
        <v>高级盲盒-A阶</v>
      </c>
      <c r="G366" s="25">
        <v>0</v>
      </c>
      <c r="H366" s="25">
        <v>100</v>
      </c>
      <c r="I366" s="25" t="e" cm="1">
        <f t="array" ref="I366">_xlfn.IFS(K366=2,CONCATENATE("比特币-",M366),K366=3,CONCATENATE("钞票-",M366),K366=4,CONCATENATE("玩家经验-",M366),K366=5,CONCATENATE(_xlfn.XLOOKUP(L366,'[1]item|道具'!$A:$A,'[1]item|道具'!$B:$B),"-",M366),K366=11,CONCATENATE(INDEX('[4]equip_data|装备数据'!$B:$B,MATCH(1,('[4]equip_data|装备数据'!$A:$A=ROUNDDOWN(L366/100,0))*('[4]equip_data|装备数据'!$D:$D=MOD(L366,100)),0)),"-",M366,"件"))</f>
        <v>#N/A</v>
      </c>
      <c r="J366" s="25" t="str">
        <f t="shared" si="45"/>
        <v>11;40404;1</v>
      </c>
      <c r="K366" s="25">
        <v>11</v>
      </c>
      <c r="L366" s="25">
        <v>40404</v>
      </c>
      <c r="M366" s="25">
        <v>1</v>
      </c>
      <c r="N366" s="4">
        <f t="shared" si="41"/>
        <v>0.000577899900358385</v>
      </c>
      <c r="O366" s="4">
        <f t="shared" si="42"/>
        <v>0.0333333333333333</v>
      </c>
      <c r="P366" s="4">
        <f t="shared" si="43"/>
        <v>1.92633300119462e-5</v>
      </c>
    </row>
    <row r="367" spans="1:16">
      <c r="A367" s="25">
        <v>30020</v>
      </c>
      <c r="B367" s="25" t="s">
        <v>50</v>
      </c>
      <c r="C367" s="25">
        <v>0</v>
      </c>
      <c r="D367" s="25">
        <f t="shared" si="44"/>
        <v>3002003</v>
      </c>
      <c r="E367" s="25">
        <f>_xlfn.XLOOKUP(D367-A367*100,[3]盲盒!$E$17:$E$20,[3]盲盒!$H$17:$H$20,0)</f>
        <v>17230</v>
      </c>
      <c r="F367" s="26" t="str">
        <f>CONCATENATE(B367,"-",IF(MOD(ROUNDDOWN(L367/1000,0),10)=5,"限量",""),_xlfn.XLOOKUP(MOD(L367,100),'[2]quality|品质'!$A:$A,'[2]quality|品质'!$B:$B,,0))</f>
        <v>高级盲盒-A阶</v>
      </c>
      <c r="G367" s="25">
        <v>0</v>
      </c>
      <c r="H367" s="25">
        <v>100</v>
      </c>
      <c r="I367" s="25" t="e" cm="1">
        <f t="array" ref="I367">_xlfn.IFS(K367=2,CONCATENATE("比特币-",M367),K367=3,CONCATENATE("钞票-",M367),K367=4,CONCATENATE("玩家经验-",M367),K367=5,CONCATENATE(_xlfn.XLOOKUP(L367,'[1]item|道具'!$A:$A,'[1]item|道具'!$B:$B),"-",M367),K367=11,CONCATENATE(INDEX('[4]equip_data|装备数据'!$B:$B,MATCH(1,('[4]equip_data|装备数据'!$A:$A=ROUNDDOWN(L367/100,0))*('[4]equip_data|装备数据'!$D:$D=MOD(L367,100)),0)),"-",M367,"件"))</f>
        <v>#N/A</v>
      </c>
      <c r="J367" s="25" t="str">
        <f t="shared" si="45"/>
        <v>11;40504;1</v>
      </c>
      <c r="K367" s="25">
        <v>11</v>
      </c>
      <c r="L367" s="25">
        <v>40504</v>
      </c>
      <c r="M367" s="25">
        <v>1</v>
      </c>
      <c r="N367" s="4">
        <f t="shared" si="41"/>
        <v>0.000577899900358385</v>
      </c>
      <c r="O367" s="4">
        <f t="shared" si="42"/>
        <v>0.0333333333333333</v>
      </c>
      <c r="P367" s="4">
        <f t="shared" si="43"/>
        <v>1.92633300119462e-5</v>
      </c>
    </row>
    <row r="368" spans="1:16">
      <c r="A368" s="25">
        <v>30020</v>
      </c>
      <c r="B368" s="25" t="s">
        <v>50</v>
      </c>
      <c r="C368" s="25">
        <v>0</v>
      </c>
      <c r="D368" s="25">
        <f t="shared" si="44"/>
        <v>3002003</v>
      </c>
      <c r="E368" s="25">
        <f>_xlfn.XLOOKUP(D368-A368*100,[3]盲盒!$E$17:$E$20,[3]盲盒!$H$17:$H$20,0)</f>
        <v>17230</v>
      </c>
      <c r="F368" s="26" t="str">
        <f>CONCATENATE(B368,"-",IF(MOD(ROUNDDOWN(L368/1000,0),10)=5,"限量",""),_xlfn.XLOOKUP(MOD(L368,100),'[2]quality|品质'!$A:$A,'[2]quality|品质'!$B:$B,,0))</f>
        <v>高级盲盒-A阶</v>
      </c>
      <c r="G368" s="25">
        <v>0</v>
      </c>
      <c r="H368" s="25">
        <v>100</v>
      </c>
      <c r="I368" s="25" t="e" cm="1">
        <f t="array" ref="I368">_xlfn.IFS(K368=2,CONCATENATE("比特币-",M368),K368=3,CONCATENATE("钞票-",M368),K368=4,CONCATENATE("玩家经验-",M368),K368=5,CONCATENATE(_xlfn.XLOOKUP(L368,'[1]item|道具'!$A:$A,'[1]item|道具'!$B:$B),"-",M368),K368=11,CONCATENATE(INDEX('[4]equip_data|装备数据'!$B:$B,MATCH(1,('[4]equip_data|装备数据'!$A:$A=ROUNDDOWN(L368/100,0))*('[4]equip_data|装备数据'!$D:$D=MOD(L368,100)),0)),"-",M368,"件"))</f>
        <v>#N/A</v>
      </c>
      <c r="J368" s="25" t="str">
        <f t="shared" si="45"/>
        <v>11;50104;1</v>
      </c>
      <c r="K368" s="25">
        <v>11</v>
      </c>
      <c r="L368" s="25">
        <v>50104</v>
      </c>
      <c r="M368" s="25">
        <v>1</v>
      </c>
      <c r="N368" s="4">
        <f t="shared" si="41"/>
        <v>0.000577899900358385</v>
      </c>
      <c r="O368" s="4">
        <f t="shared" si="42"/>
        <v>0.0333333333333333</v>
      </c>
      <c r="P368" s="4">
        <f t="shared" si="43"/>
        <v>1.92633300119462e-5</v>
      </c>
    </row>
    <row r="369" spans="1:16">
      <c r="A369" s="25">
        <v>30020</v>
      </c>
      <c r="B369" s="25" t="s">
        <v>50</v>
      </c>
      <c r="C369" s="25">
        <v>0</v>
      </c>
      <c r="D369" s="25">
        <f t="shared" si="44"/>
        <v>3002003</v>
      </c>
      <c r="E369" s="25">
        <f>_xlfn.XLOOKUP(D369-A369*100,[3]盲盒!$E$17:$E$20,[3]盲盒!$H$17:$H$20,0)</f>
        <v>17230</v>
      </c>
      <c r="F369" s="26" t="str">
        <f>CONCATENATE(B369,"-",IF(MOD(ROUNDDOWN(L369/1000,0),10)=5,"限量",""),_xlfn.XLOOKUP(MOD(L369,100),'[2]quality|品质'!$A:$A,'[2]quality|品质'!$B:$B,,0))</f>
        <v>高级盲盒-A阶</v>
      </c>
      <c r="G369" s="25">
        <v>0</v>
      </c>
      <c r="H369" s="25">
        <v>100</v>
      </c>
      <c r="I369" s="25" t="e" cm="1">
        <f t="array" ref="I369">_xlfn.IFS(K369=2,CONCATENATE("比特币-",M369),K369=3,CONCATENATE("钞票-",M369),K369=4,CONCATENATE("玩家经验-",M369),K369=5,CONCATENATE(_xlfn.XLOOKUP(L369,'[1]item|道具'!$A:$A,'[1]item|道具'!$B:$B),"-",M369),K369=11,CONCATENATE(INDEX('[4]equip_data|装备数据'!$B:$B,MATCH(1,('[4]equip_data|装备数据'!$A:$A=ROUNDDOWN(L369/100,0))*('[4]equip_data|装备数据'!$D:$D=MOD(L369,100)),0)),"-",M369,"件"))</f>
        <v>#N/A</v>
      </c>
      <c r="J369" s="25" t="str">
        <f t="shared" si="45"/>
        <v>11;50204;1</v>
      </c>
      <c r="K369" s="25">
        <v>11</v>
      </c>
      <c r="L369" s="25">
        <v>50204</v>
      </c>
      <c r="M369" s="25">
        <v>1</v>
      </c>
      <c r="N369" s="4">
        <f t="shared" si="41"/>
        <v>0.000577899900358385</v>
      </c>
      <c r="O369" s="4">
        <f t="shared" si="42"/>
        <v>0.0333333333333333</v>
      </c>
      <c r="P369" s="4">
        <f t="shared" si="43"/>
        <v>1.92633300119462e-5</v>
      </c>
    </row>
    <row r="370" spans="1:16">
      <c r="A370" s="25">
        <v>30020</v>
      </c>
      <c r="B370" s="25" t="s">
        <v>50</v>
      </c>
      <c r="C370" s="25">
        <v>0</v>
      </c>
      <c r="D370" s="25">
        <f t="shared" si="44"/>
        <v>3002003</v>
      </c>
      <c r="E370" s="25">
        <f>_xlfn.XLOOKUP(D370-A370*100,[3]盲盒!$E$17:$E$20,[3]盲盒!$H$17:$H$20,0)</f>
        <v>17230</v>
      </c>
      <c r="F370" s="26" t="str">
        <f>CONCATENATE(B370,"-",IF(MOD(ROUNDDOWN(L370/1000,0),10)=5,"限量",""),_xlfn.XLOOKUP(MOD(L370,100),'[2]quality|品质'!$A:$A,'[2]quality|品质'!$B:$B,,0))</f>
        <v>高级盲盒-A阶</v>
      </c>
      <c r="G370" s="25">
        <v>0</v>
      </c>
      <c r="H370" s="25">
        <v>100</v>
      </c>
      <c r="I370" s="25" t="e" cm="1">
        <f t="array" ref="I370">_xlfn.IFS(K370=2,CONCATENATE("比特币-",M370),K370=3,CONCATENATE("钞票-",M370),K370=4,CONCATENATE("玩家经验-",M370),K370=5,CONCATENATE(_xlfn.XLOOKUP(L370,'[1]item|道具'!$A:$A,'[1]item|道具'!$B:$B),"-",M370),K370=11,CONCATENATE(INDEX('[4]equip_data|装备数据'!$B:$B,MATCH(1,('[4]equip_data|装备数据'!$A:$A=ROUNDDOWN(L370/100,0))*('[4]equip_data|装备数据'!$D:$D=MOD(L370,100)),0)),"-",M370,"件"))</f>
        <v>#N/A</v>
      </c>
      <c r="J370" s="25" t="str">
        <f t="shared" si="45"/>
        <v>11;50304;1</v>
      </c>
      <c r="K370" s="25">
        <v>11</v>
      </c>
      <c r="L370" s="25">
        <v>50304</v>
      </c>
      <c r="M370" s="25">
        <v>1</v>
      </c>
      <c r="N370" s="4">
        <f t="shared" si="41"/>
        <v>0.000577899900358385</v>
      </c>
      <c r="O370" s="4">
        <f t="shared" si="42"/>
        <v>0.0333333333333333</v>
      </c>
      <c r="P370" s="4">
        <f t="shared" si="43"/>
        <v>1.92633300119462e-5</v>
      </c>
    </row>
    <row r="371" spans="1:16">
      <c r="A371" s="25">
        <v>30020</v>
      </c>
      <c r="B371" s="25" t="s">
        <v>50</v>
      </c>
      <c r="C371" s="25">
        <v>0</v>
      </c>
      <c r="D371" s="25">
        <f t="shared" si="44"/>
        <v>3002003</v>
      </c>
      <c r="E371" s="25">
        <f>_xlfn.XLOOKUP(D371-A371*100,[3]盲盒!$E$17:$E$20,[3]盲盒!$H$17:$H$20,0)</f>
        <v>17230</v>
      </c>
      <c r="F371" s="26" t="str">
        <f>CONCATENATE(B371,"-",IF(MOD(ROUNDDOWN(L371/1000,0),10)=5,"限量",""),_xlfn.XLOOKUP(MOD(L371,100),'[2]quality|品质'!$A:$A,'[2]quality|品质'!$B:$B,,0))</f>
        <v>高级盲盒-A阶</v>
      </c>
      <c r="G371" s="25">
        <v>0</v>
      </c>
      <c r="H371" s="25">
        <v>100</v>
      </c>
      <c r="I371" s="25" t="e" cm="1">
        <f t="array" ref="I371">_xlfn.IFS(K371=2,CONCATENATE("比特币-",M371),K371=3,CONCATENATE("钞票-",M371),K371=4,CONCATENATE("玩家经验-",M371),K371=5,CONCATENATE(_xlfn.XLOOKUP(L371,'[1]item|道具'!$A:$A,'[1]item|道具'!$B:$B),"-",M371),K371=11,CONCATENATE(INDEX('[4]equip_data|装备数据'!$B:$B,MATCH(1,('[4]equip_data|装备数据'!$A:$A=ROUNDDOWN(L371/100,0))*('[4]equip_data|装备数据'!$D:$D=MOD(L371,100)),0)),"-",M371,"件"))</f>
        <v>#N/A</v>
      </c>
      <c r="J371" s="25" t="str">
        <f t="shared" si="45"/>
        <v>11;50404;1</v>
      </c>
      <c r="K371" s="25">
        <v>11</v>
      </c>
      <c r="L371" s="25">
        <v>50404</v>
      </c>
      <c r="M371" s="25">
        <v>1</v>
      </c>
      <c r="N371" s="4">
        <f t="shared" si="41"/>
        <v>0.000577899900358385</v>
      </c>
      <c r="O371" s="4">
        <f t="shared" si="42"/>
        <v>0.0333333333333333</v>
      </c>
      <c r="P371" s="4">
        <f t="shared" si="43"/>
        <v>1.92633300119462e-5</v>
      </c>
    </row>
    <row r="372" spans="1:16">
      <c r="A372" s="25">
        <v>30020</v>
      </c>
      <c r="B372" s="25" t="s">
        <v>50</v>
      </c>
      <c r="C372" s="25">
        <v>0</v>
      </c>
      <c r="D372" s="25">
        <f t="shared" si="44"/>
        <v>3002003</v>
      </c>
      <c r="E372" s="25">
        <f>_xlfn.XLOOKUP(D372-A372*100,[3]盲盒!$E$17:$E$20,[3]盲盒!$H$17:$H$20,0)</f>
        <v>17230</v>
      </c>
      <c r="F372" s="26" t="str">
        <f>CONCATENATE(B372,"-",IF(MOD(ROUNDDOWN(L372/1000,0),10)=5,"限量",""),_xlfn.XLOOKUP(MOD(L372,100),'[2]quality|品质'!$A:$A,'[2]quality|品质'!$B:$B,,0))</f>
        <v>高级盲盒-A阶</v>
      </c>
      <c r="G372" s="25">
        <v>0</v>
      </c>
      <c r="H372" s="25">
        <v>100</v>
      </c>
      <c r="I372" s="25" t="e" cm="1">
        <f t="array" ref="I372">_xlfn.IFS(K372=2,CONCATENATE("比特币-",M372),K372=3,CONCATENATE("钞票-",M372),K372=4,CONCATENATE("玩家经验-",M372),K372=5,CONCATENATE(_xlfn.XLOOKUP(L372,'[1]item|道具'!$A:$A,'[1]item|道具'!$B:$B),"-",M372),K372=11,CONCATENATE(INDEX('[4]equip_data|装备数据'!$B:$B,MATCH(1,('[4]equip_data|装备数据'!$A:$A=ROUNDDOWN(L372/100,0))*('[4]equip_data|装备数据'!$D:$D=MOD(L372,100)),0)),"-",M372,"件"))</f>
        <v>#N/A</v>
      </c>
      <c r="J372" s="25" t="str">
        <f t="shared" si="45"/>
        <v>11;50504;1</v>
      </c>
      <c r="K372" s="25">
        <v>11</v>
      </c>
      <c r="L372" s="25">
        <v>50504</v>
      </c>
      <c r="M372" s="25">
        <v>1</v>
      </c>
      <c r="N372" s="4">
        <f t="shared" si="41"/>
        <v>0.000577899900358385</v>
      </c>
      <c r="O372" s="4">
        <f t="shared" si="42"/>
        <v>0.0333333333333333</v>
      </c>
      <c r="P372" s="4">
        <f t="shared" si="43"/>
        <v>1.92633300119462e-5</v>
      </c>
    </row>
    <row r="373" spans="1:16">
      <c r="A373" s="25">
        <v>30020</v>
      </c>
      <c r="B373" s="25" t="s">
        <v>50</v>
      </c>
      <c r="C373" s="25">
        <v>0</v>
      </c>
      <c r="D373" s="25">
        <f t="shared" si="44"/>
        <v>3002003</v>
      </c>
      <c r="E373" s="25">
        <f>_xlfn.XLOOKUP(D373-A373*100,[3]盲盒!$E$17:$E$20,[3]盲盒!$H$17:$H$20,0)</f>
        <v>17230</v>
      </c>
      <c r="F373" s="26" t="str">
        <f>CONCATENATE(B373,"-",IF(MOD(ROUNDDOWN(L373/1000,0),10)=5,"限量",""),_xlfn.XLOOKUP(MOD(L373,100),'[2]quality|品质'!$A:$A,'[2]quality|品质'!$B:$B,,0))</f>
        <v>高级盲盒-A阶</v>
      </c>
      <c r="G373" s="25">
        <v>0</v>
      </c>
      <c r="H373" s="25">
        <v>100</v>
      </c>
      <c r="I373" s="25" t="e" cm="1">
        <f t="array" ref="I373">_xlfn.IFS(K373=2,CONCATENATE("比特币-",M373),K373=3,CONCATENATE("钞票-",M373),K373=4,CONCATENATE("玩家经验-",M373),K373=5,CONCATENATE(_xlfn.XLOOKUP(L373,'[1]item|道具'!$A:$A,'[1]item|道具'!$B:$B),"-",M373),K373=11,CONCATENATE(INDEX('[4]equip_data|装备数据'!$B:$B,MATCH(1,('[4]equip_data|装备数据'!$A:$A=ROUNDDOWN(L373/100,0))*('[4]equip_data|装备数据'!$D:$D=MOD(L373,100)),0)),"-",M373,"件"))</f>
        <v>#N/A</v>
      </c>
      <c r="J373" s="25" t="str">
        <f t="shared" si="45"/>
        <v>11;60104;1</v>
      </c>
      <c r="K373" s="25">
        <v>11</v>
      </c>
      <c r="L373" s="25">
        <v>60104</v>
      </c>
      <c r="M373" s="25">
        <v>1</v>
      </c>
      <c r="N373" s="4">
        <f t="shared" si="41"/>
        <v>0.000577899900358385</v>
      </c>
      <c r="O373" s="4">
        <f t="shared" si="42"/>
        <v>0.0333333333333333</v>
      </c>
      <c r="P373" s="4">
        <f t="shared" si="43"/>
        <v>1.92633300119462e-5</v>
      </c>
    </row>
    <row r="374" spans="1:16">
      <c r="A374" s="25">
        <v>30020</v>
      </c>
      <c r="B374" s="25" t="s">
        <v>50</v>
      </c>
      <c r="C374" s="25">
        <v>0</v>
      </c>
      <c r="D374" s="25">
        <f t="shared" si="44"/>
        <v>3002003</v>
      </c>
      <c r="E374" s="25">
        <f>_xlfn.XLOOKUP(D374-A374*100,[3]盲盒!$E$17:$E$20,[3]盲盒!$H$17:$H$20,0)</f>
        <v>17230</v>
      </c>
      <c r="F374" s="26" t="str">
        <f>CONCATENATE(B374,"-",IF(MOD(ROUNDDOWN(L374/1000,0),10)=5,"限量",""),_xlfn.XLOOKUP(MOD(L374,100),'[2]quality|品质'!$A:$A,'[2]quality|品质'!$B:$B,,0))</f>
        <v>高级盲盒-A阶</v>
      </c>
      <c r="G374" s="25">
        <v>0</v>
      </c>
      <c r="H374" s="25">
        <v>100</v>
      </c>
      <c r="I374" s="25" t="e" cm="1">
        <f t="array" ref="I374">_xlfn.IFS(K374=2,CONCATENATE("比特币-",M374),K374=3,CONCATENATE("钞票-",M374),K374=4,CONCATENATE("玩家经验-",M374),K374=5,CONCATENATE(_xlfn.XLOOKUP(L374,'[1]item|道具'!$A:$A,'[1]item|道具'!$B:$B),"-",M374),K374=11,CONCATENATE(INDEX('[4]equip_data|装备数据'!$B:$B,MATCH(1,('[4]equip_data|装备数据'!$A:$A=ROUNDDOWN(L374/100,0))*('[4]equip_data|装备数据'!$D:$D=MOD(L374,100)),0)),"-",M374,"件"))</f>
        <v>#N/A</v>
      </c>
      <c r="J374" s="25" t="str">
        <f t="shared" si="45"/>
        <v>11;60204;1</v>
      </c>
      <c r="K374" s="25">
        <v>11</v>
      </c>
      <c r="L374" s="25">
        <v>60204</v>
      </c>
      <c r="M374" s="25">
        <v>1</v>
      </c>
      <c r="N374" s="4">
        <f t="shared" si="41"/>
        <v>0.000577899900358385</v>
      </c>
      <c r="O374" s="4">
        <f t="shared" si="42"/>
        <v>0.0333333333333333</v>
      </c>
      <c r="P374" s="4">
        <f t="shared" si="43"/>
        <v>1.92633300119462e-5</v>
      </c>
    </row>
    <row r="375" spans="1:16">
      <c r="A375" s="25">
        <v>30020</v>
      </c>
      <c r="B375" s="25" t="s">
        <v>50</v>
      </c>
      <c r="C375" s="25">
        <v>0</v>
      </c>
      <c r="D375" s="25">
        <f t="shared" si="44"/>
        <v>3002003</v>
      </c>
      <c r="E375" s="25">
        <f>_xlfn.XLOOKUP(D375-A375*100,[3]盲盒!$E$17:$E$20,[3]盲盒!$H$17:$H$20,0)</f>
        <v>17230</v>
      </c>
      <c r="F375" s="26" t="str">
        <f>CONCATENATE(B375,"-",IF(MOD(ROUNDDOWN(L375/1000,0),10)=5,"限量",""),_xlfn.XLOOKUP(MOD(L375,100),'[2]quality|品质'!$A:$A,'[2]quality|品质'!$B:$B,,0))</f>
        <v>高级盲盒-A阶</v>
      </c>
      <c r="G375" s="25">
        <v>0</v>
      </c>
      <c r="H375" s="25">
        <v>100</v>
      </c>
      <c r="I375" s="25" t="e" cm="1">
        <f t="array" ref="I375">_xlfn.IFS(K375=2,CONCATENATE("比特币-",M375),K375=3,CONCATENATE("钞票-",M375),K375=4,CONCATENATE("玩家经验-",M375),K375=5,CONCATENATE(_xlfn.XLOOKUP(L375,'[1]item|道具'!$A:$A,'[1]item|道具'!$B:$B),"-",M375),K375=11,CONCATENATE(INDEX('[4]equip_data|装备数据'!$B:$B,MATCH(1,('[4]equip_data|装备数据'!$A:$A=ROUNDDOWN(L375/100,0))*('[4]equip_data|装备数据'!$D:$D=MOD(L375,100)),0)),"-",M375,"件"))</f>
        <v>#N/A</v>
      </c>
      <c r="J375" s="25" t="str">
        <f t="shared" si="45"/>
        <v>11;60304;1</v>
      </c>
      <c r="K375" s="25">
        <v>11</v>
      </c>
      <c r="L375" s="25">
        <v>60304</v>
      </c>
      <c r="M375" s="25">
        <v>1</v>
      </c>
      <c r="N375" s="4">
        <f t="shared" si="41"/>
        <v>0.000577899900358385</v>
      </c>
      <c r="O375" s="4">
        <f t="shared" si="42"/>
        <v>0.0333333333333333</v>
      </c>
      <c r="P375" s="4">
        <f t="shared" si="43"/>
        <v>1.92633300119462e-5</v>
      </c>
    </row>
    <row r="376" spans="1:16">
      <c r="A376" s="25">
        <v>30020</v>
      </c>
      <c r="B376" s="25" t="s">
        <v>50</v>
      </c>
      <c r="C376" s="25">
        <v>0</v>
      </c>
      <c r="D376" s="25">
        <f t="shared" si="44"/>
        <v>3002003</v>
      </c>
      <c r="E376" s="25">
        <f>_xlfn.XLOOKUP(D376-A376*100,[3]盲盒!$E$17:$E$20,[3]盲盒!$H$17:$H$20,0)</f>
        <v>17230</v>
      </c>
      <c r="F376" s="26" t="str">
        <f>CONCATENATE(B376,"-",IF(MOD(ROUNDDOWN(L376/1000,0),10)=5,"限量",""),_xlfn.XLOOKUP(MOD(L376,100),'[2]quality|品质'!$A:$A,'[2]quality|品质'!$B:$B,,0))</f>
        <v>高级盲盒-A阶</v>
      </c>
      <c r="G376" s="25">
        <v>0</v>
      </c>
      <c r="H376" s="25">
        <v>100</v>
      </c>
      <c r="I376" s="25" t="e" cm="1">
        <f t="array" ref="I376">_xlfn.IFS(K376=2,CONCATENATE("比特币-",M376),K376=3,CONCATENATE("钞票-",M376),K376=4,CONCATENATE("玩家经验-",M376),K376=5,CONCATENATE(_xlfn.XLOOKUP(L376,'[1]item|道具'!$A:$A,'[1]item|道具'!$B:$B),"-",M376),K376=11,CONCATENATE(INDEX('[4]equip_data|装备数据'!$B:$B,MATCH(1,('[4]equip_data|装备数据'!$A:$A=ROUNDDOWN(L376/100,0))*('[4]equip_data|装备数据'!$D:$D=MOD(L376,100)),0)),"-",M376,"件"))</f>
        <v>#N/A</v>
      </c>
      <c r="J376" s="25" t="str">
        <f t="shared" si="45"/>
        <v>11;60404;1</v>
      </c>
      <c r="K376" s="25">
        <v>11</v>
      </c>
      <c r="L376" s="25">
        <v>60404</v>
      </c>
      <c r="M376" s="25">
        <v>1</v>
      </c>
      <c r="N376" s="4">
        <f t="shared" si="41"/>
        <v>0.000577899900358385</v>
      </c>
      <c r="O376" s="4">
        <f t="shared" si="42"/>
        <v>0.0333333333333333</v>
      </c>
      <c r="P376" s="4">
        <f t="shared" si="43"/>
        <v>1.92633300119462e-5</v>
      </c>
    </row>
    <row r="377" spans="1:16">
      <c r="A377" s="25">
        <v>30020</v>
      </c>
      <c r="B377" s="25" t="s">
        <v>50</v>
      </c>
      <c r="C377" s="25">
        <v>0</v>
      </c>
      <c r="D377" s="25">
        <f t="shared" si="44"/>
        <v>3002003</v>
      </c>
      <c r="E377" s="25">
        <f>_xlfn.XLOOKUP(D377-A377*100,[3]盲盒!$E$17:$E$20,[3]盲盒!$H$17:$H$20,0)</f>
        <v>17230</v>
      </c>
      <c r="F377" s="26" t="str">
        <f>CONCATENATE(B377,"-",IF(MOD(ROUNDDOWN(L377/1000,0),10)=5,"限量",""),_xlfn.XLOOKUP(MOD(L377,100),'[2]quality|品质'!$A:$A,'[2]quality|品质'!$B:$B,,0))</f>
        <v>高级盲盒-A阶</v>
      </c>
      <c r="G377" s="25">
        <v>0</v>
      </c>
      <c r="H377" s="25">
        <v>100</v>
      </c>
      <c r="I377" s="25" t="e" cm="1">
        <f t="array" ref="I377">_xlfn.IFS(K377=2,CONCATENATE("比特币-",M377),K377=3,CONCATENATE("钞票-",M377),K377=4,CONCATENATE("玩家经验-",M377),K377=5,CONCATENATE(_xlfn.XLOOKUP(L377,'[1]item|道具'!$A:$A,'[1]item|道具'!$B:$B),"-",M377),K377=11,CONCATENATE(INDEX('[4]equip_data|装备数据'!$B:$B,MATCH(1,('[4]equip_data|装备数据'!$A:$A=ROUNDDOWN(L377/100,0))*('[4]equip_data|装备数据'!$D:$D=MOD(L377,100)),0)),"-",M377,"件"))</f>
        <v>#N/A</v>
      </c>
      <c r="J377" s="25" t="str">
        <f t="shared" si="45"/>
        <v>11;60504;1</v>
      </c>
      <c r="K377" s="25">
        <v>11</v>
      </c>
      <c r="L377" s="25">
        <v>60504</v>
      </c>
      <c r="M377" s="25">
        <v>1</v>
      </c>
      <c r="N377" s="4">
        <f t="shared" si="41"/>
        <v>0.000577899900358385</v>
      </c>
      <c r="O377" s="4">
        <f t="shared" si="42"/>
        <v>0.0333333333333333</v>
      </c>
      <c r="P377" s="4">
        <f t="shared" si="43"/>
        <v>1.92633300119462e-5</v>
      </c>
    </row>
    <row r="378" spans="1:16">
      <c r="A378" s="25">
        <v>30020</v>
      </c>
      <c r="B378" s="25" t="s">
        <v>50</v>
      </c>
      <c r="C378" s="25">
        <v>0</v>
      </c>
      <c r="D378" s="25">
        <f>A378*100+4</f>
        <v>3002004</v>
      </c>
      <c r="E378" s="25">
        <f>_xlfn.XLOOKUP(D378-A378*100,[3]盲盒!$E$17:$E$20,[3]盲盒!$H$17:$H$20,0)</f>
        <v>7712</v>
      </c>
      <c r="F378" s="26" t="str">
        <f>CONCATENATE(B378,"-",IF(MOD(ROUNDDOWN(L378/1000,0),10)=5,"限量",""),_xlfn.XLOOKUP(MOD(L378,100),'[2]quality|品质'!$A:$A,'[2]quality|品质'!$B:$B,,0))</f>
        <v>高级盲盒-限量A阶</v>
      </c>
      <c r="G378" s="25">
        <v>0</v>
      </c>
      <c r="H378" s="25">
        <v>100</v>
      </c>
      <c r="I378" s="25" t="e" cm="1">
        <f t="array" ref="I378">_xlfn.IFS(K378=2,CONCATENATE("比特币-",M378),K378=3,CONCATENATE("钞票-",M378),K378=4,CONCATENATE("玩家经验-",M378),K378=5,CONCATENATE(_xlfn.XLOOKUP(L378,'[1]item|道具'!$A:$A,'[1]item|道具'!$B:$B),"-",M378),K378=11,CONCATENATE(INDEX('[4]equip_data|装备数据'!$B:$B,MATCH(1,('[4]equip_data|装备数据'!$A:$A=ROUNDDOWN(L378/100,0))*('[4]equip_data|装备数据'!$D:$D=MOD(L378,100)),0)),"-",M378,"件"))</f>
        <v>#N/A</v>
      </c>
      <c r="J378" s="25" t="str">
        <f t="shared" si="45"/>
        <v>11;15104;1</v>
      </c>
      <c r="K378" s="25">
        <v>11</v>
      </c>
      <c r="L378" s="25">
        <v>15104</v>
      </c>
      <c r="M378" s="25">
        <v>1</v>
      </c>
      <c r="N378" s="4">
        <f t="shared" si="41"/>
        <v>0.000258663031431449</v>
      </c>
      <c r="O378" s="4">
        <f t="shared" si="42"/>
        <v>0.166666666666667</v>
      </c>
      <c r="P378" s="4">
        <f t="shared" si="43"/>
        <v>4.31105052385748e-5</v>
      </c>
    </row>
    <row r="379" spans="1:16">
      <c r="A379" s="25">
        <v>30020</v>
      </c>
      <c r="B379" s="25" t="s">
        <v>50</v>
      </c>
      <c r="C379" s="25">
        <v>0</v>
      </c>
      <c r="D379" s="25">
        <f t="shared" si="44"/>
        <v>3002004</v>
      </c>
      <c r="E379" s="25">
        <f>_xlfn.XLOOKUP(D379-A379*100,[3]盲盒!$E$17:$E$20,[3]盲盒!$H$17:$H$20,0)</f>
        <v>7712</v>
      </c>
      <c r="F379" s="26" t="str">
        <f>CONCATENATE(B379,"-",IF(MOD(ROUNDDOWN(L379/1000,0),10)=5,"限量",""),_xlfn.XLOOKUP(MOD(L379,100),'[2]quality|品质'!$A:$A,'[2]quality|品质'!$B:$B,,0))</f>
        <v>高级盲盒-限量A阶</v>
      </c>
      <c r="G379" s="25">
        <v>0</v>
      </c>
      <c r="H379" s="25">
        <v>100</v>
      </c>
      <c r="I379" s="25" t="e" cm="1">
        <f t="array" ref="I379">_xlfn.IFS(K379=2,CONCATENATE("比特币-",M379),K379=3,CONCATENATE("钞票-",M379),K379=4,CONCATENATE("玩家经验-",M379),K379=5,CONCATENATE(_xlfn.XLOOKUP(L379,'[1]item|道具'!$A:$A,'[1]item|道具'!$B:$B),"-",M379),K379=11,CONCATENATE(INDEX('[4]equip_data|装备数据'!$B:$B,MATCH(1,('[4]equip_data|装备数据'!$A:$A=ROUNDDOWN(L379/100,0))*('[4]equip_data|装备数据'!$D:$D=MOD(L379,100)),0)),"-",M379,"件"))</f>
        <v>#N/A</v>
      </c>
      <c r="J379" s="25" t="str">
        <f t="shared" si="45"/>
        <v>11;25104;1</v>
      </c>
      <c r="K379" s="25">
        <v>11</v>
      </c>
      <c r="L379" s="25">
        <v>25104</v>
      </c>
      <c r="M379" s="25">
        <v>1</v>
      </c>
      <c r="N379" s="4">
        <f t="shared" si="41"/>
        <v>0.000258663031431449</v>
      </c>
      <c r="O379" s="4">
        <f t="shared" si="42"/>
        <v>0.166666666666667</v>
      </c>
      <c r="P379" s="4">
        <f t="shared" si="43"/>
        <v>4.31105052385748e-5</v>
      </c>
    </row>
    <row r="380" spans="1:16">
      <c r="A380" s="25">
        <v>30020</v>
      </c>
      <c r="B380" s="25" t="s">
        <v>50</v>
      </c>
      <c r="C380" s="25">
        <v>0</v>
      </c>
      <c r="D380" s="25">
        <f t="shared" si="44"/>
        <v>3002004</v>
      </c>
      <c r="E380" s="25">
        <f>_xlfn.XLOOKUP(D380-A380*100,[3]盲盒!$E$17:$E$20,[3]盲盒!$H$17:$H$20,0)</f>
        <v>7712</v>
      </c>
      <c r="F380" s="26" t="str">
        <f>CONCATENATE(B380,"-",IF(MOD(ROUNDDOWN(L380/1000,0),10)=5,"限量",""),_xlfn.XLOOKUP(MOD(L380,100),'[2]quality|品质'!$A:$A,'[2]quality|品质'!$B:$B,,0))</f>
        <v>高级盲盒-限量A阶</v>
      </c>
      <c r="G380" s="25">
        <v>0</v>
      </c>
      <c r="H380" s="25">
        <v>100</v>
      </c>
      <c r="I380" s="25" t="e" cm="1">
        <f t="array" ref="I380">_xlfn.IFS(K380=2,CONCATENATE("比特币-",M380),K380=3,CONCATENATE("钞票-",M380),K380=4,CONCATENATE("玩家经验-",M380),K380=5,CONCATENATE(_xlfn.XLOOKUP(L380,'[1]item|道具'!$A:$A,'[1]item|道具'!$B:$B),"-",M380),K380=11,CONCATENATE(INDEX('[4]equip_data|装备数据'!$B:$B,MATCH(1,('[4]equip_data|装备数据'!$A:$A=ROUNDDOWN(L380/100,0))*('[4]equip_data|装备数据'!$D:$D=MOD(L380,100)),0)),"-",M380,"件"))</f>
        <v>#N/A</v>
      </c>
      <c r="J380" s="25" t="str">
        <f t="shared" si="45"/>
        <v>11;35104;1</v>
      </c>
      <c r="K380" s="25">
        <v>11</v>
      </c>
      <c r="L380" s="25">
        <v>35104</v>
      </c>
      <c r="M380" s="25">
        <v>1</v>
      </c>
      <c r="N380" s="4">
        <f t="shared" si="41"/>
        <v>0.000258663031431449</v>
      </c>
      <c r="O380" s="4">
        <f t="shared" si="42"/>
        <v>0.166666666666667</v>
      </c>
      <c r="P380" s="4">
        <f t="shared" si="43"/>
        <v>4.31105052385748e-5</v>
      </c>
    </row>
    <row r="381" spans="1:16">
      <c r="A381" s="25">
        <v>30020</v>
      </c>
      <c r="B381" s="25" t="s">
        <v>50</v>
      </c>
      <c r="C381" s="25">
        <v>0</v>
      </c>
      <c r="D381" s="25">
        <f t="shared" si="44"/>
        <v>3002004</v>
      </c>
      <c r="E381" s="25">
        <f>_xlfn.XLOOKUP(D381-A381*100,[3]盲盒!$E$17:$E$20,[3]盲盒!$H$17:$H$20,0)</f>
        <v>7712</v>
      </c>
      <c r="F381" s="26" t="str">
        <f>CONCATENATE(B381,"-",IF(MOD(ROUNDDOWN(L381/1000,0),10)=5,"限量",""),_xlfn.XLOOKUP(MOD(L381,100),'[2]quality|品质'!$A:$A,'[2]quality|品质'!$B:$B,,0))</f>
        <v>高级盲盒-限量A阶</v>
      </c>
      <c r="G381" s="25">
        <v>0</v>
      </c>
      <c r="H381" s="25">
        <v>100</v>
      </c>
      <c r="I381" s="25" t="e" cm="1">
        <f t="array" ref="I381">_xlfn.IFS(K381=2,CONCATENATE("比特币-",M381),K381=3,CONCATENATE("钞票-",M381),K381=4,CONCATENATE("玩家经验-",M381),K381=5,CONCATENATE(_xlfn.XLOOKUP(L381,'[1]item|道具'!$A:$A,'[1]item|道具'!$B:$B),"-",M381),K381=11,CONCATENATE(INDEX('[4]equip_data|装备数据'!$B:$B,MATCH(1,('[4]equip_data|装备数据'!$A:$A=ROUNDDOWN(L381/100,0))*('[4]equip_data|装备数据'!$D:$D=MOD(L381,100)),0)),"-",M381,"件"))</f>
        <v>#N/A</v>
      </c>
      <c r="J381" s="25" t="str">
        <f t="shared" si="45"/>
        <v>11;45104;1</v>
      </c>
      <c r="K381" s="25">
        <v>11</v>
      </c>
      <c r="L381" s="25">
        <v>45104</v>
      </c>
      <c r="M381" s="25">
        <v>1</v>
      </c>
      <c r="N381" s="4">
        <f t="shared" si="41"/>
        <v>0.000258663031431449</v>
      </c>
      <c r="O381" s="4">
        <f t="shared" si="42"/>
        <v>0.166666666666667</v>
      </c>
      <c r="P381" s="4">
        <f t="shared" si="43"/>
        <v>4.31105052385748e-5</v>
      </c>
    </row>
    <row r="382" spans="1:16">
      <c r="A382" s="25">
        <v>30020</v>
      </c>
      <c r="B382" s="25" t="s">
        <v>50</v>
      </c>
      <c r="C382" s="25">
        <v>0</v>
      </c>
      <c r="D382" s="25">
        <f t="shared" si="44"/>
        <v>3002004</v>
      </c>
      <c r="E382" s="25">
        <f>_xlfn.XLOOKUP(D382-A382*100,[3]盲盒!$E$17:$E$20,[3]盲盒!$H$17:$H$20,0)</f>
        <v>7712</v>
      </c>
      <c r="F382" s="26" t="str">
        <f>CONCATENATE(B382,"-",IF(MOD(ROUNDDOWN(L382/1000,0),10)=5,"限量",""),_xlfn.XLOOKUP(MOD(L382,100),'[2]quality|品质'!$A:$A,'[2]quality|品质'!$B:$B,,0))</f>
        <v>高级盲盒-限量A阶</v>
      </c>
      <c r="G382" s="25">
        <v>0</v>
      </c>
      <c r="H382" s="25">
        <v>100</v>
      </c>
      <c r="I382" s="25" t="e" cm="1">
        <f t="array" ref="I382">_xlfn.IFS(K382=2,CONCATENATE("比特币-",M382),K382=3,CONCATENATE("钞票-",M382),K382=4,CONCATENATE("玩家经验-",M382),K382=5,CONCATENATE(_xlfn.XLOOKUP(L382,'[1]item|道具'!$A:$A,'[1]item|道具'!$B:$B),"-",M382),K382=11,CONCATENATE(INDEX('[4]equip_data|装备数据'!$B:$B,MATCH(1,('[4]equip_data|装备数据'!$A:$A=ROUNDDOWN(L382/100,0))*('[4]equip_data|装备数据'!$D:$D=MOD(L382,100)),0)),"-",M382,"件"))</f>
        <v>#N/A</v>
      </c>
      <c r="J382" s="25" t="str">
        <f t="shared" si="45"/>
        <v>11;55104;1</v>
      </c>
      <c r="K382" s="25">
        <v>11</v>
      </c>
      <c r="L382" s="25">
        <v>55104</v>
      </c>
      <c r="M382" s="25">
        <v>1</v>
      </c>
      <c r="N382" s="4">
        <f t="shared" si="41"/>
        <v>0.000258663031431449</v>
      </c>
      <c r="O382" s="4">
        <f t="shared" si="42"/>
        <v>0.166666666666667</v>
      </c>
      <c r="P382" s="4">
        <f t="shared" si="43"/>
        <v>4.31105052385748e-5</v>
      </c>
    </row>
    <row r="383" spans="1:16">
      <c r="A383" s="25">
        <v>30020</v>
      </c>
      <c r="B383" s="25" t="s">
        <v>50</v>
      </c>
      <c r="C383" s="25">
        <v>0</v>
      </c>
      <c r="D383" s="25">
        <f t="shared" si="44"/>
        <v>3002004</v>
      </c>
      <c r="E383" s="25">
        <f>_xlfn.XLOOKUP(D383-A383*100,[3]盲盒!$E$17:$E$20,[3]盲盒!$H$17:$H$20,0)</f>
        <v>7712</v>
      </c>
      <c r="F383" s="26" t="str">
        <f>CONCATENATE(B383,"-",IF(MOD(ROUNDDOWN(L383/1000,0),10)=5,"限量",""),_xlfn.XLOOKUP(MOD(L383,100),'[2]quality|品质'!$A:$A,'[2]quality|品质'!$B:$B,,0))</f>
        <v>高级盲盒-限量A阶</v>
      </c>
      <c r="G383" s="25">
        <v>0</v>
      </c>
      <c r="H383" s="25">
        <v>100</v>
      </c>
      <c r="I383" s="25" t="e" cm="1">
        <f t="array" ref="I383">_xlfn.IFS(K383=2,CONCATENATE("比特币-",M383),K383=3,CONCATENATE("钞票-",M383),K383=4,CONCATENATE("玩家经验-",M383),K383=5,CONCATENATE(_xlfn.XLOOKUP(L383,'[1]item|道具'!$A:$A,'[1]item|道具'!$B:$B),"-",M383),K383=11,CONCATENATE(INDEX('[4]equip_data|装备数据'!$B:$B,MATCH(1,('[4]equip_data|装备数据'!$A:$A=ROUNDDOWN(L383/100,0))*('[4]equip_data|装备数据'!$D:$D=MOD(L383,100)),0)),"-",M383,"件"))</f>
        <v>#N/A</v>
      </c>
      <c r="J383" s="25" t="str">
        <f t="shared" si="45"/>
        <v>11;65104;1</v>
      </c>
      <c r="K383" s="25">
        <v>11</v>
      </c>
      <c r="L383" s="25">
        <v>65104</v>
      </c>
      <c r="M383" s="25">
        <v>1</v>
      </c>
      <c r="N383" s="4">
        <f t="shared" si="41"/>
        <v>0.000258663031431449</v>
      </c>
      <c r="O383" s="4">
        <f t="shared" si="42"/>
        <v>0.166666666666667</v>
      </c>
      <c r="P383" s="4">
        <f t="shared" si="43"/>
        <v>4.31105052385748e-5</v>
      </c>
    </row>
    <row r="384" spans="1:16">
      <c r="A384" s="27">
        <v>30021</v>
      </c>
      <c r="B384" s="27" t="s">
        <v>51</v>
      </c>
      <c r="C384" s="27">
        <v>0</v>
      </c>
      <c r="D384" s="27">
        <f>A384*100+1</f>
        <v>3002101</v>
      </c>
      <c r="E384" s="27">
        <v>100</v>
      </c>
      <c r="F384" s="28" t="str">
        <f>CONCATENATE(B384,"-",IF(MOD(ROUNDDOWN(L384/1000,0),10)=5,"限量",""),_xlfn.XLOOKUP(MOD(L384,100),'[2]quality|品质'!$A:$A,'[2]quality|品质'!$B:$B,,0))</f>
        <v>高级盲盒-保底-A阶</v>
      </c>
      <c r="G384" s="27">
        <v>0</v>
      </c>
      <c r="H384" s="27">
        <v>100</v>
      </c>
      <c r="I384" s="27" t="e" cm="1">
        <f t="array" ref="I384">_xlfn.IFS(K384=2,CONCATENATE("比特币-",M384),K384=3,CONCATENATE("钞票-",M384),K384=4,CONCATENATE("玩家经验-",M384),K384=5,CONCATENATE(_xlfn.XLOOKUP(L384,'[1]item|道具'!$A:$A,'[1]item|道具'!$B:$B),"-",M384),K384=11,CONCATENATE(INDEX('[4]equip_data|装备数据'!$B:$B,MATCH(1,('[4]equip_data|装备数据'!$A:$A=ROUNDDOWN(L384/100,0))*('[4]equip_data|装备数据'!$D:$D=MOD(L384,100)),0)),"-",M384,"件"))</f>
        <v>#N/A</v>
      </c>
      <c r="J384" s="27" t="str">
        <f t="shared" ref="J384:J407" si="46">CONCATENATE(K384,";",L384,";",M384)</f>
        <v>11;10104;1</v>
      </c>
      <c r="K384" s="27">
        <v>11</v>
      </c>
      <c r="L384" s="27">
        <v>10104</v>
      </c>
      <c r="M384" s="27">
        <v>1</v>
      </c>
      <c r="N384" s="4">
        <f t="shared" si="41"/>
        <v>0.0333333333333333</v>
      </c>
      <c r="O384" s="4">
        <f t="shared" si="42"/>
        <v>1</v>
      </c>
      <c r="P384" s="4">
        <f t="shared" si="43"/>
        <v>0.0333333333333333</v>
      </c>
    </row>
    <row r="385" spans="1:16">
      <c r="A385" s="27">
        <v>30021</v>
      </c>
      <c r="B385" s="27" t="s">
        <v>51</v>
      </c>
      <c r="C385" s="27">
        <v>0</v>
      </c>
      <c r="D385" s="27">
        <f>D384+1</f>
        <v>3002102</v>
      </c>
      <c r="E385" s="27">
        <v>100</v>
      </c>
      <c r="F385" s="28" t="str">
        <f>CONCATENATE(B385,"-",IF(MOD(ROUNDDOWN(L385/1000,0),10)=5,"限量",""),_xlfn.XLOOKUP(MOD(L385,100),'[2]quality|品质'!$A:$A,'[2]quality|品质'!$B:$B,,0))</f>
        <v>高级盲盒-保底-A阶</v>
      </c>
      <c r="G385" s="27">
        <v>0</v>
      </c>
      <c r="H385" s="27">
        <v>100</v>
      </c>
      <c r="I385" s="27" t="e" cm="1">
        <f t="array" ref="I385">_xlfn.IFS(K385=2,CONCATENATE("比特币-",M385),K385=3,CONCATENATE("钞票-",M385),K385=4,CONCATENATE("玩家经验-",M385),K385=5,CONCATENATE(_xlfn.XLOOKUP(L385,'[1]item|道具'!$A:$A,'[1]item|道具'!$B:$B),"-",M385),K385=11,CONCATENATE(INDEX('[4]equip_data|装备数据'!$B:$B,MATCH(1,('[4]equip_data|装备数据'!$A:$A=ROUNDDOWN(L385/100,0))*('[4]equip_data|装备数据'!$D:$D=MOD(L385,100)),0)),"-",M385,"件"))</f>
        <v>#N/A</v>
      </c>
      <c r="J385" s="27" t="str">
        <f t="shared" si="46"/>
        <v>11;10204;1</v>
      </c>
      <c r="K385" s="27">
        <v>11</v>
      </c>
      <c r="L385" s="27">
        <v>10204</v>
      </c>
      <c r="M385" s="27">
        <v>1</v>
      </c>
      <c r="N385" s="4">
        <f t="shared" si="41"/>
        <v>0.0333333333333333</v>
      </c>
      <c r="O385" s="4">
        <f t="shared" si="42"/>
        <v>1</v>
      </c>
      <c r="P385" s="4">
        <f t="shared" si="43"/>
        <v>0.0333333333333333</v>
      </c>
    </row>
    <row r="386" spans="1:16">
      <c r="A386" s="27">
        <v>30021</v>
      </c>
      <c r="B386" s="27" t="s">
        <v>51</v>
      </c>
      <c r="C386" s="27">
        <v>0</v>
      </c>
      <c r="D386" s="27">
        <f t="shared" ref="D386:D413" si="47">D385+1</f>
        <v>3002103</v>
      </c>
      <c r="E386" s="27">
        <v>100</v>
      </c>
      <c r="F386" s="28" t="str">
        <f>CONCATENATE(B386,"-",IF(MOD(ROUNDDOWN(L386/1000,0),10)=5,"限量",""),_xlfn.XLOOKUP(MOD(L386,100),'[2]quality|品质'!$A:$A,'[2]quality|品质'!$B:$B,,0))</f>
        <v>高级盲盒-保底-A阶</v>
      </c>
      <c r="G386" s="27">
        <v>0</v>
      </c>
      <c r="H386" s="27">
        <v>100</v>
      </c>
      <c r="I386" s="27" t="e" cm="1">
        <f t="array" ref="I386">_xlfn.IFS(K386=2,CONCATENATE("比特币-",M386),K386=3,CONCATENATE("钞票-",M386),K386=4,CONCATENATE("玩家经验-",M386),K386=5,CONCATENATE(_xlfn.XLOOKUP(L386,'[1]item|道具'!$A:$A,'[1]item|道具'!$B:$B),"-",M386),K386=11,CONCATENATE(INDEX('[4]equip_data|装备数据'!$B:$B,MATCH(1,('[4]equip_data|装备数据'!$A:$A=ROUNDDOWN(L386/100,0))*('[4]equip_data|装备数据'!$D:$D=MOD(L386,100)),0)),"-",M386,"件"))</f>
        <v>#N/A</v>
      </c>
      <c r="J386" s="27" t="str">
        <f t="shared" si="46"/>
        <v>11;10304;1</v>
      </c>
      <c r="K386" s="27">
        <v>11</v>
      </c>
      <c r="L386" s="27">
        <v>10304</v>
      </c>
      <c r="M386" s="27">
        <v>1</v>
      </c>
      <c r="N386" s="4">
        <f t="shared" ref="N386:N449" si="48">_xlfn.IFS(C386=0,E386/SUMIFS(E:E,A:A,A386,C:C,0),C386=1,E386/1000000,C386=2,1)</f>
        <v>0.0333333333333333</v>
      </c>
      <c r="O386" s="4">
        <f t="shared" ref="O386:O449" si="49">IF(C386=2,1,H386/SUMIF(D:D,D386,H:H))</f>
        <v>1</v>
      </c>
      <c r="P386" s="4">
        <f t="shared" ref="P386:P449" si="50">N386*O386</f>
        <v>0.0333333333333333</v>
      </c>
    </row>
    <row r="387" spans="1:16">
      <c r="A387" s="27">
        <v>30021</v>
      </c>
      <c r="B387" s="27" t="s">
        <v>51</v>
      </c>
      <c r="C387" s="27">
        <v>0</v>
      </c>
      <c r="D387" s="27">
        <f t="shared" si="47"/>
        <v>3002104</v>
      </c>
      <c r="E387" s="27">
        <v>100</v>
      </c>
      <c r="F387" s="28" t="str">
        <f>CONCATENATE(B387,"-",IF(MOD(ROUNDDOWN(L387/1000,0),10)=5,"限量",""),_xlfn.XLOOKUP(MOD(L387,100),'[2]quality|品质'!$A:$A,'[2]quality|品质'!$B:$B,,0))</f>
        <v>高级盲盒-保底-A阶</v>
      </c>
      <c r="G387" s="27">
        <v>0</v>
      </c>
      <c r="H387" s="27">
        <v>100</v>
      </c>
      <c r="I387" s="27" t="e" cm="1">
        <f t="array" ref="I387">_xlfn.IFS(K387=2,CONCATENATE("比特币-",M387),K387=3,CONCATENATE("钞票-",M387),K387=4,CONCATENATE("玩家经验-",M387),K387=5,CONCATENATE(_xlfn.XLOOKUP(L387,'[1]item|道具'!$A:$A,'[1]item|道具'!$B:$B),"-",M387),K387=11,CONCATENATE(INDEX('[4]equip_data|装备数据'!$B:$B,MATCH(1,('[4]equip_data|装备数据'!$A:$A=ROUNDDOWN(L387/100,0))*('[4]equip_data|装备数据'!$D:$D=MOD(L387,100)),0)),"-",M387,"件"))</f>
        <v>#N/A</v>
      </c>
      <c r="J387" s="27" t="str">
        <f t="shared" si="46"/>
        <v>11;10404;1</v>
      </c>
      <c r="K387" s="27">
        <v>11</v>
      </c>
      <c r="L387" s="27">
        <v>10404</v>
      </c>
      <c r="M387" s="27">
        <v>1</v>
      </c>
      <c r="N387" s="4">
        <f t="shared" si="48"/>
        <v>0.0333333333333333</v>
      </c>
      <c r="O387" s="4">
        <f t="shared" si="49"/>
        <v>1</v>
      </c>
      <c r="P387" s="4">
        <f t="shared" si="50"/>
        <v>0.0333333333333333</v>
      </c>
    </row>
    <row r="388" spans="1:16">
      <c r="A388" s="27">
        <v>30021</v>
      </c>
      <c r="B388" s="27" t="s">
        <v>51</v>
      </c>
      <c r="C388" s="27">
        <v>0</v>
      </c>
      <c r="D388" s="27">
        <f t="shared" si="47"/>
        <v>3002105</v>
      </c>
      <c r="E388" s="27">
        <v>100</v>
      </c>
      <c r="F388" s="28" t="str">
        <f>CONCATENATE(B388,"-",IF(MOD(ROUNDDOWN(L388/1000,0),10)=5,"限量",""),_xlfn.XLOOKUP(MOD(L388,100),'[2]quality|品质'!$A:$A,'[2]quality|品质'!$B:$B,,0))</f>
        <v>高级盲盒-保底-A阶</v>
      </c>
      <c r="G388" s="27">
        <v>0</v>
      </c>
      <c r="H388" s="27">
        <v>100</v>
      </c>
      <c r="I388" s="27" t="e" cm="1">
        <f t="array" ref="I388">_xlfn.IFS(K388=2,CONCATENATE("比特币-",M388),K388=3,CONCATENATE("钞票-",M388),K388=4,CONCATENATE("玩家经验-",M388),K388=5,CONCATENATE(_xlfn.XLOOKUP(L388,'[1]item|道具'!$A:$A,'[1]item|道具'!$B:$B),"-",M388),K388=11,CONCATENATE(INDEX('[4]equip_data|装备数据'!$B:$B,MATCH(1,('[4]equip_data|装备数据'!$A:$A=ROUNDDOWN(L388/100,0))*('[4]equip_data|装备数据'!$D:$D=MOD(L388,100)),0)),"-",M388,"件"))</f>
        <v>#N/A</v>
      </c>
      <c r="J388" s="27" t="str">
        <f t="shared" si="46"/>
        <v>11;10504;1</v>
      </c>
      <c r="K388" s="27">
        <v>11</v>
      </c>
      <c r="L388" s="27">
        <v>10504</v>
      </c>
      <c r="M388" s="27">
        <v>1</v>
      </c>
      <c r="N388" s="4">
        <f t="shared" si="48"/>
        <v>0.0333333333333333</v>
      </c>
      <c r="O388" s="4">
        <f t="shared" si="49"/>
        <v>1</v>
      </c>
      <c r="P388" s="4">
        <f t="shared" si="50"/>
        <v>0.0333333333333333</v>
      </c>
    </row>
    <row r="389" spans="1:16">
      <c r="A389" s="27">
        <v>30021</v>
      </c>
      <c r="B389" s="27" t="s">
        <v>51</v>
      </c>
      <c r="C389" s="27">
        <v>0</v>
      </c>
      <c r="D389" s="27">
        <f t="shared" si="47"/>
        <v>3002106</v>
      </c>
      <c r="E389" s="27">
        <v>100</v>
      </c>
      <c r="F389" s="28" t="str">
        <f>CONCATENATE(B389,"-",IF(MOD(ROUNDDOWN(L389/1000,0),10)=5,"限量",""),_xlfn.XLOOKUP(MOD(L389,100),'[2]quality|品质'!$A:$A,'[2]quality|品质'!$B:$B,,0))</f>
        <v>高级盲盒-保底-A阶</v>
      </c>
      <c r="G389" s="27">
        <v>0</v>
      </c>
      <c r="H389" s="27">
        <v>100</v>
      </c>
      <c r="I389" s="27" t="e" cm="1">
        <f t="array" ref="I389">_xlfn.IFS(K389=2,CONCATENATE("比特币-",M389),K389=3,CONCATENATE("钞票-",M389),K389=4,CONCATENATE("玩家经验-",M389),K389=5,CONCATENATE(_xlfn.XLOOKUP(L389,'[1]item|道具'!$A:$A,'[1]item|道具'!$B:$B),"-",M389),K389=11,CONCATENATE(INDEX('[4]equip_data|装备数据'!$B:$B,MATCH(1,('[4]equip_data|装备数据'!$A:$A=ROUNDDOWN(L389/100,0))*('[4]equip_data|装备数据'!$D:$D=MOD(L389,100)),0)),"-",M389,"件"))</f>
        <v>#N/A</v>
      </c>
      <c r="J389" s="27" t="str">
        <f t="shared" si="46"/>
        <v>11;20104;1</v>
      </c>
      <c r="K389" s="27">
        <v>11</v>
      </c>
      <c r="L389" s="27">
        <v>20104</v>
      </c>
      <c r="M389" s="27">
        <v>1</v>
      </c>
      <c r="N389" s="4">
        <f t="shared" si="48"/>
        <v>0.0333333333333333</v>
      </c>
      <c r="O389" s="4">
        <f t="shared" si="49"/>
        <v>1</v>
      </c>
      <c r="P389" s="4">
        <f t="shared" si="50"/>
        <v>0.0333333333333333</v>
      </c>
    </row>
    <row r="390" spans="1:16">
      <c r="A390" s="27">
        <v>30021</v>
      </c>
      <c r="B390" s="27" t="s">
        <v>51</v>
      </c>
      <c r="C390" s="27">
        <v>0</v>
      </c>
      <c r="D390" s="27">
        <f t="shared" si="47"/>
        <v>3002107</v>
      </c>
      <c r="E390" s="27">
        <v>100</v>
      </c>
      <c r="F390" s="28" t="str">
        <f>CONCATENATE(B390,"-",IF(MOD(ROUNDDOWN(L390/1000,0),10)=5,"限量",""),_xlfn.XLOOKUP(MOD(L390,100),'[2]quality|品质'!$A:$A,'[2]quality|品质'!$B:$B,,0))</f>
        <v>高级盲盒-保底-A阶</v>
      </c>
      <c r="G390" s="27">
        <v>0</v>
      </c>
      <c r="H390" s="27">
        <v>100</v>
      </c>
      <c r="I390" s="27" t="e" cm="1">
        <f t="array" ref="I390">_xlfn.IFS(K390=2,CONCATENATE("比特币-",M390),K390=3,CONCATENATE("钞票-",M390),K390=4,CONCATENATE("玩家经验-",M390),K390=5,CONCATENATE(_xlfn.XLOOKUP(L390,'[1]item|道具'!$A:$A,'[1]item|道具'!$B:$B),"-",M390),K390=11,CONCATENATE(INDEX('[4]equip_data|装备数据'!$B:$B,MATCH(1,('[4]equip_data|装备数据'!$A:$A=ROUNDDOWN(L390/100,0))*('[4]equip_data|装备数据'!$D:$D=MOD(L390,100)),0)),"-",M390,"件"))</f>
        <v>#N/A</v>
      </c>
      <c r="J390" s="27" t="str">
        <f t="shared" si="46"/>
        <v>11;20204;1</v>
      </c>
      <c r="K390" s="27">
        <v>11</v>
      </c>
      <c r="L390" s="27">
        <v>20204</v>
      </c>
      <c r="M390" s="27">
        <v>1</v>
      </c>
      <c r="N390" s="4">
        <f t="shared" si="48"/>
        <v>0.0333333333333333</v>
      </c>
      <c r="O390" s="4">
        <f t="shared" si="49"/>
        <v>1</v>
      </c>
      <c r="P390" s="4">
        <f t="shared" si="50"/>
        <v>0.0333333333333333</v>
      </c>
    </row>
    <row r="391" spans="1:16">
      <c r="A391" s="27">
        <v>30021</v>
      </c>
      <c r="B391" s="27" t="s">
        <v>51</v>
      </c>
      <c r="C391" s="27">
        <v>0</v>
      </c>
      <c r="D391" s="27">
        <f t="shared" si="47"/>
        <v>3002108</v>
      </c>
      <c r="E391" s="27">
        <v>100</v>
      </c>
      <c r="F391" s="28" t="str">
        <f>CONCATENATE(B391,"-",IF(MOD(ROUNDDOWN(L391/1000,0),10)=5,"限量",""),_xlfn.XLOOKUP(MOD(L391,100),'[2]quality|品质'!$A:$A,'[2]quality|品质'!$B:$B,,0))</f>
        <v>高级盲盒-保底-A阶</v>
      </c>
      <c r="G391" s="27">
        <v>0</v>
      </c>
      <c r="H391" s="27">
        <v>100</v>
      </c>
      <c r="I391" s="27" t="e" cm="1">
        <f t="array" ref="I391">_xlfn.IFS(K391=2,CONCATENATE("比特币-",M391),K391=3,CONCATENATE("钞票-",M391),K391=4,CONCATENATE("玩家经验-",M391),K391=5,CONCATENATE(_xlfn.XLOOKUP(L391,'[1]item|道具'!$A:$A,'[1]item|道具'!$B:$B),"-",M391),K391=11,CONCATENATE(INDEX('[4]equip_data|装备数据'!$B:$B,MATCH(1,('[4]equip_data|装备数据'!$A:$A=ROUNDDOWN(L391/100,0))*('[4]equip_data|装备数据'!$D:$D=MOD(L391,100)),0)),"-",M391,"件"))</f>
        <v>#N/A</v>
      </c>
      <c r="J391" s="27" t="str">
        <f t="shared" si="46"/>
        <v>11;20304;1</v>
      </c>
      <c r="K391" s="27">
        <v>11</v>
      </c>
      <c r="L391" s="27">
        <v>20304</v>
      </c>
      <c r="M391" s="27">
        <v>1</v>
      </c>
      <c r="N391" s="4">
        <f t="shared" si="48"/>
        <v>0.0333333333333333</v>
      </c>
      <c r="O391" s="4">
        <f t="shared" si="49"/>
        <v>1</v>
      </c>
      <c r="P391" s="4">
        <f t="shared" si="50"/>
        <v>0.0333333333333333</v>
      </c>
    </row>
    <row r="392" spans="1:16">
      <c r="A392" s="27">
        <v>30021</v>
      </c>
      <c r="B392" s="27" t="s">
        <v>51</v>
      </c>
      <c r="C392" s="27">
        <v>0</v>
      </c>
      <c r="D392" s="27">
        <f t="shared" si="47"/>
        <v>3002109</v>
      </c>
      <c r="E392" s="27">
        <v>100</v>
      </c>
      <c r="F392" s="28" t="str">
        <f>CONCATENATE(B392,"-",IF(MOD(ROUNDDOWN(L392/1000,0),10)=5,"限量",""),_xlfn.XLOOKUP(MOD(L392,100),'[2]quality|品质'!$A:$A,'[2]quality|品质'!$B:$B,,0))</f>
        <v>高级盲盒-保底-A阶</v>
      </c>
      <c r="G392" s="27">
        <v>0</v>
      </c>
      <c r="H392" s="27">
        <v>100</v>
      </c>
      <c r="I392" s="27" t="e" cm="1">
        <f t="array" ref="I392">_xlfn.IFS(K392=2,CONCATENATE("比特币-",M392),K392=3,CONCATENATE("钞票-",M392),K392=4,CONCATENATE("玩家经验-",M392),K392=5,CONCATENATE(_xlfn.XLOOKUP(L392,'[1]item|道具'!$A:$A,'[1]item|道具'!$B:$B),"-",M392),K392=11,CONCATENATE(INDEX('[4]equip_data|装备数据'!$B:$B,MATCH(1,('[4]equip_data|装备数据'!$A:$A=ROUNDDOWN(L392/100,0))*('[4]equip_data|装备数据'!$D:$D=MOD(L392,100)),0)),"-",M392,"件"))</f>
        <v>#N/A</v>
      </c>
      <c r="J392" s="27" t="str">
        <f t="shared" si="46"/>
        <v>11;20404;1</v>
      </c>
      <c r="K392" s="27">
        <v>11</v>
      </c>
      <c r="L392" s="27">
        <v>20404</v>
      </c>
      <c r="M392" s="27">
        <v>1</v>
      </c>
      <c r="N392" s="4">
        <f t="shared" si="48"/>
        <v>0.0333333333333333</v>
      </c>
      <c r="O392" s="4">
        <f t="shared" si="49"/>
        <v>1</v>
      </c>
      <c r="P392" s="4">
        <f t="shared" si="50"/>
        <v>0.0333333333333333</v>
      </c>
    </row>
    <row r="393" spans="1:16">
      <c r="A393" s="27">
        <v>30021</v>
      </c>
      <c r="B393" s="27" t="s">
        <v>51</v>
      </c>
      <c r="C393" s="27">
        <v>0</v>
      </c>
      <c r="D393" s="27">
        <f t="shared" si="47"/>
        <v>3002110</v>
      </c>
      <c r="E393" s="27">
        <v>100</v>
      </c>
      <c r="F393" s="28" t="str">
        <f>CONCATENATE(B393,"-",IF(MOD(ROUNDDOWN(L393/1000,0),10)=5,"限量",""),_xlfn.XLOOKUP(MOD(L393,100),'[2]quality|品质'!$A:$A,'[2]quality|品质'!$B:$B,,0))</f>
        <v>高级盲盒-保底-A阶</v>
      </c>
      <c r="G393" s="27">
        <v>0</v>
      </c>
      <c r="H393" s="27">
        <v>100</v>
      </c>
      <c r="I393" s="27" t="e" cm="1">
        <f t="array" ref="I393">_xlfn.IFS(K393=2,CONCATENATE("比特币-",M393),K393=3,CONCATENATE("钞票-",M393),K393=4,CONCATENATE("玩家经验-",M393),K393=5,CONCATENATE(_xlfn.XLOOKUP(L393,'[1]item|道具'!$A:$A,'[1]item|道具'!$B:$B),"-",M393),K393=11,CONCATENATE(INDEX('[4]equip_data|装备数据'!$B:$B,MATCH(1,('[4]equip_data|装备数据'!$A:$A=ROUNDDOWN(L393/100,0))*('[4]equip_data|装备数据'!$D:$D=MOD(L393,100)),0)),"-",M393,"件"))</f>
        <v>#N/A</v>
      </c>
      <c r="J393" s="27" t="str">
        <f t="shared" si="46"/>
        <v>11;20504;1</v>
      </c>
      <c r="K393" s="27">
        <v>11</v>
      </c>
      <c r="L393" s="27">
        <v>20504</v>
      </c>
      <c r="M393" s="27">
        <v>1</v>
      </c>
      <c r="N393" s="4">
        <f t="shared" si="48"/>
        <v>0.0333333333333333</v>
      </c>
      <c r="O393" s="4">
        <f t="shared" si="49"/>
        <v>1</v>
      </c>
      <c r="P393" s="4">
        <f t="shared" si="50"/>
        <v>0.0333333333333333</v>
      </c>
    </row>
    <row r="394" spans="1:16">
      <c r="A394" s="27">
        <v>30021</v>
      </c>
      <c r="B394" s="27" t="s">
        <v>51</v>
      </c>
      <c r="C394" s="27">
        <v>0</v>
      </c>
      <c r="D394" s="27">
        <f t="shared" si="47"/>
        <v>3002111</v>
      </c>
      <c r="E394" s="27">
        <v>100</v>
      </c>
      <c r="F394" s="28" t="str">
        <f>CONCATENATE(B394,"-",IF(MOD(ROUNDDOWN(L394/1000,0),10)=5,"限量",""),_xlfn.XLOOKUP(MOD(L394,100),'[2]quality|品质'!$A:$A,'[2]quality|品质'!$B:$B,,0))</f>
        <v>高级盲盒-保底-A阶</v>
      </c>
      <c r="G394" s="27">
        <v>0</v>
      </c>
      <c r="H394" s="27">
        <v>100</v>
      </c>
      <c r="I394" s="27" t="e" cm="1">
        <f t="array" ref="I394">_xlfn.IFS(K394=2,CONCATENATE("比特币-",M394),K394=3,CONCATENATE("钞票-",M394),K394=4,CONCATENATE("玩家经验-",M394),K394=5,CONCATENATE(_xlfn.XLOOKUP(L394,'[1]item|道具'!$A:$A,'[1]item|道具'!$B:$B),"-",M394),K394=11,CONCATENATE(INDEX('[4]equip_data|装备数据'!$B:$B,MATCH(1,('[4]equip_data|装备数据'!$A:$A=ROUNDDOWN(L394/100,0))*('[4]equip_data|装备数据'!$D:$D=MOD(L394,100)),0)),"-",M394,"件"))</f>
        <v>#N/A</v>
      </c>
      <c r="J394" s="27" t="str">
        <f t="shared" si="46"/>
        <v>11;30104;1</v>
      </c>
      <c r="K394" s="27">
        <v>11</v>
      </c>
      <c r="L394" s="27">
        <v>30104</v>
      </c>
      <c r="M394" s="27">
        <v>1</v>
      </c>
      <c r="N394" s="4">
        <f t="shared" si="48"/>
        <v>0.0333333333333333</v>
      </c>
      <c r="O394" s="4">
        <f t="shared" si="49"/>
        <v>1</v>
      </c>
      <c r="P394" s="4">
        <f t="shared" si="50"/>
        <v>0.0333333333333333</v>
      </c>
    </row>
    <row r="395" spans="1:16">
      <c r="A395" s="27">
        <v>30021</v>
      </c>
      <c r="B395" s="27" t="s">
        <v>51</v>
      </c>
      <c r="C395" s="27">
        <v>0</v>
      </c>
      <c r="D395" s="27">
        <f t="shared" si="47"/>
        <v>3002112</v>
      </c>
      <c r="E395" s="27">
        <v>100</v>
      </c>
      <c r="F395" s="28" t="str">
        <f>CONCATENATE(B395,"-",IF(MOD(ROUNDDOWN(L395/1000,0),10)=5,"限量",""),_xlfn.XLOOKUP(MOD(L395,100),'[2]quality|品质'!$A:$A,'[2]quality|品质'!$B:$B,,0))</f>
        <v>高级盲盒-保底-A阶</v>
      </c>
      <c r="G395" s="27">
        <v>0</v>
      </c>
      <c r="H395" s="27">
        <v>100</v>
      </c>
      <c r="I395" s="27" t="e" cm="1">
        <f t="array" ref="I395">_xlfn.IFS(K395=2,CONCATENATE("比特币-",M395),K395=3,CONCATENATE("钞票-",M395),K395=4,CONCATENATE("玩家经验-",M395),K395=5,CONCATENATE(_xlfn.XLOOKUP(L395,'[1]item|道具'!$A:$A,'[1]item|道具'!$B:$B),"-",M395),K395=11,CONCATENATE(INDEX('[4]equip_data|装备数据'!$B:$B,MATCH(1,('[4]equip_data|装备数据'!$A:$A=ROUNDDOWN(L395/100,0))*('[4]equip_data|装备数据'!$D:$D=MOD(L395,100)),0)),"-",M395,"件"))</f>
        <v>#N/A</v>
      </c>
      <c r="J395" s="27" t="str">
        <f t="shared" si="46"/>
        <v>11;30204;1</v>
      </c>
      <c r="K395" s="27">
        <v>11</v>
      </c>
      <c r="L395" s="27">
        <v>30204</v>
      </c>
      <c r="M395" s="27">
        <v>1</v>
      </c>
      <c r="N395" s="4">
        <f t="shared" si="48"/>
        <v>0.0333333333333333</v>
      </c>
      <c r="O395" s="4">
        <f t="shared" si="49"/>
        <v>1</v>
      </c>
      <c r="P395" s="4">
        <f t="shared" si="50"/>
        <v>0.0333333333333333</v>
      </c>
    </row>
    <row r="396" spans="1:16">
      <c r="A396" s="27">
        <v>30021</v>
      </c>
      <c r="B396" s="27" t="s">
        <v>51</v>
      </c>
      <c r="C396" s="27">
        <v>0</v>
      </c>
      <c r="D396" s="27">
        <f t="shared" si="47"/>
        <v>3002113</v>
      </c>
      <c r="E396" s="27">
        <v>100</v>
      </c>
      <c r="F396" s="28" t="str">
        <f>CONCATENATE(B396,"-",IF(MOD(ROUNDDOWN(L396/1000,0),10)=5,"限量",""),_xlfn.XLOOKUP(MOD(L396,100),'[2]quality|品质'!$A:$A,'[2]quality|品质'!$B:$B,,0))</f>
        <v>高级盲盒-保底-A阶</v>
      </c>
      <c r="G396" s="27">
        <v>0</v>
      </c>
      <c r="H396" s="27">
        <v>100</v>
      </c>
      <c r="I396" s="27" t="e" cm="1">
        <f t="array" ref="I396">_xlfn.IFS(K396=2,CONCATENATE("比特币-",M396),K396=3,CONCATENATE("钞票-",M396),K396=4,CONCATENATE("玩家经验-",M396),K396=5,CONCATENATE(_xlfn.XLOOKUP(L396,'[1]item|道具'!$A:$A,'[1]item|道具'!$B:$B),"-",M396),K396=11,CONCATENATE(INDEX('[4]equip_data|装备数据'!$B:$B,MATCH(1,('[4]equip_data|装备数据'!$A:$A=ROUNDDOWN(L396/100,0))*('[4]equip_data|装备数据'!$D:$D=MOD(L396,100)),0)),"-",M396,"件"))</f>
        <v>#N/A</v>
      </c>
      <c r="J396" s="27" t="str">
        <f t="shared" si="46"/>
        <v>11;30304;1</v>
      </c>
      <c r="K396" s="27">
        <v>11</v>
      </c>
      <c r="L396" s="27">
        <v>30304</v>
      </c>
      <c r="M396" s="27">
        <v>1</v>
      </c>
      <c r="N396" s="4">
        <f t="shared" si="48"/>
        <v>0.0333333333333333</v>
      </c>
      <c r="O396" s="4">
        <f t="shared" si="49"/>
        <v>1</v>
      </c>
      <c r="P396" s="4">
        <f t="shared" si="50"/>
        <v>0.0333333333333333</v>
      </c>
    </row>
    <row r="397" spans="1:16">
      <c r="A397" s="27">
        <v>30021</v>
      </c>
      <c r="B397" s="27" t="s">
        <v>51</v>
      </c>
      <c r="C397" s="27">
        <v>0</v>
      </c>
      <c r="D397" s="27">
        <f t="shared" si="47"/>
        <v>3002114</v>
      </c>
      <c r="E397" s="27">
        <v>100</v>
      </c>
      <c r="F397" s="28" t="str">
        <f>CONCATENATE(B397,"-",IF(MOD(ROUNDDOWN(L397/1000,0),10)=5,"限量",""),_xlfn.XLOOKUP(MOD(L397,100),'[2]quality|品质'!$A:$A,'[2]quality|品质'!$B:$B,,0))</f>
        <v>高级盲盒-保底-A阶</v>
      </c>
      <c r="G397" s="27">
        <v>0</v>
      </c>
      <c r="H397" s="27">
        <v>100</v>
      </c>
      <c r="I397" s="27" t="e" cm="1">
        <f t="array" ref="I397">_xlfn.IFS(K397=2,CONCATENATE("比特币-",M397),K397=3,CONCATENATE("钞票-",M397),K397=4,CONCATENATE("玩家经验-",M397),K397=5,CONCATENATE(_xlfn.XLOOKUP(L397,'[1]item|道具'!$A:$A,'[1]item|道具'!$B:$B),"-",M397),K397=11,CONCATENATE(INDEX('[4]equip_data|装备数据'!$B:$B,MATCH(1,('[4]equip_data|装备数据'!$A:$A=ROUNDDOWN(L397/100,0))*('[4]equip_data|装备数据'!$D:$D=MOD(L397,100)),0)),"-",M397,"件"))</f>
        <v>#N/A</v>
      </c>
      <c r="J397" s="27" t="str">
        <f t="shared" si="46"/>
        <v>11;30404;1</v>
      </c>
      <c r="K397" s="27">
        <v>11</v>
      </c>
      <c r="L397" s="27">
        <v>30404</v>
      </c>
      <c r="M397" s="27">
        <v>1</v>
      </c>
      <c r="N397" s="4">
        <f t="shared" si="48"/>
        <v>0.0333333333333333</v>
      </c>
      <c r="O397" s="4">
        <f t="shared" si="49"/>
        <v>1</v>
      </c>
      <c r="P397" s="4">
        <f t="shared" si="50"/>
        <v>0.0333333333333333</v>
      </c>
    </row>
    <row r="398" spans="1:16">
      <c r="A398" s="27">
        <v>30021</v>
      </c>
      <c r="B398" s="27" t="s">
        <v>51</v>
      </c>
      <c r="C398" s="27">
        <v>0</v>
      </c>
      <c r="D398" s="27">
        <f t="shared" si="47"/>
        <v>3002115</v>
      </c>
      <c r="E398" s="27">
        <v>100</v>
      </c>
      <c r="F398" s="28" t="str">
        <f>CONCATENATE(B398,"-",IF(MOD(ROUNDDOWN(L398/1000,0),10)=5,"限量",""),_xlfn.XLOOKUP(MOD(L398,100),'[2]quality|品质'!$A:$A,'[2]quality|品质'!$B:$B,,0))</f>
        <v>高级盲盒-保底-A阶</v>
      </c>
      <c r="G398" s="27">
        <v>0</v>
      </c>
      <c r="H398" s="27">
        <v>100</v>
      </c>
      <c r="I398" s="27" t="e" cm="1">
        <f t="array" ref="I398">_xlfn.IFS(K398=2,CONCATENATE("比特币-",M398),K398=3,CONCATENATE("钞票-",M398),K398=4,CONCATENATE("玩家经验-",M398),K398=5,CONCATENATE(_xlfn.XLOOKUP(L398,'[1]item|道具'!$A:$A,'[1]item|道具'!$B:$B),"-",M398),K398=11,CONCATENATE(INDEX('[4]equip_data|装备数据'!$B:$B,MATCH(1,('[4]equip_data|装备数据'!$A:$A=ROUNDDOWN(L398/100,0))*('[4]equip_data|装备数据'!$D:$D=MOD(L398,100)),0)),"-",M398,"件"))</f>
        <v>#N/A</v>
      </c>
      <c r="J398" s="27" t="str">
        <f t="shared" si="46"/>
        <v>11;30504;1</v>
      </c>
      <c r="K398" s="27">
        <v>11</v>
      </c>
      <c r="L398" s="27">
        <v>30504</v>
      </c>
      <c r="M398" s="27">
        <v>1</v>
      </c>
      <c r="N398" s="4">
        <f t="shared" si="48"/>
        <v>0.0333333333333333</v>
      </c>
      <c r="O398" s="4">
        <f t="shared" si="49"/>
        <v>1</v>
      </c>
      <c r="P398" s="4">
        <f t="shared" si="50"/>
        <v>0.0333333333333333</v>
      </c>
    </row>
    <row r="399" spans="1:16">
      <c r="A399" s="27">
        <v>30021</v>
      </c>
      <c r="B399" s="27" t="s">
        <v>51</v>
      </c>
      <c r="C399" s="27">
        <v>0</v>
      </c>
      <c r="D399" s="27">
        <f t="shared" si="47"/>
        <v>3002116</v>
      </c>
      <c r="E399" s="27">
        <v>100</v>
      </c>
      <c r="F399" s="28" t="str">
        <f>CONCATENATE(B399,"-",IF(MOD(ROUNDDOWN(L399/1000,0),10)=5,"限量",""),_xlfn.XLOOKUP(MOD(L399,100),'[2]quality|品质'!$A:$A,'[2]quality|品质'!$B:$B,,0))</f>
        <v>高级盲盒-保底-A阶</v>
      </c>
      <c r="G399" s="27">
        <v>0</v>
      </c>
      <c r="H399" s="27">
        <v>100</v>
      </c>
      <c r="I399" s="27" t="e" cm="1">
        <f t="array" ref="I399">_xlfn.IFS(K399=2,CONCATENATE("比特币-",M399),K399=3,CONCATENATE("钞票-",M399),K399=4,CONCATENATE("玩家经验-",M399),K399=5,CONCATENATE(_xlfn.XLOOKUP(L399,'[1]item|道具'!$A:$A,'[1]item|道具'!$B:$B),"-",M399),K399=11,CONCATENATE(INDEX('[4]equip_data|装备数据'!$B:$B,MATCH(1,('[4]equip_data|装备数据'!$A:$A=ROUNDDOWN(L399/100,0))*('[4]equip_data|装备数据'!$D:$D=MOD(L399,100)),0)),"-",M399,"件"))</f>
        <v>#N/A</v>
      </c>
      <c r="J399" s="27" t="str">
        <f t="shared" si="46"/>
        <v>11;40104;1</v>
      </c>
      <c r="K399" s="27">
        <v>11</v>
      </c>
      <c r="L399" s="27">
        <v>40104</v>
      </c>
      <c r="M399" s="27">
        <v>1</v>
      </c>
      <c r="N399" s="4">
        <f t="shared" si="48"/>
        <v>0.0333333333333333</v>
      </c>
      <c r="O399" s="4">
        <f t="shared" si="49"/>
        <v>1</v>
      </c>
      <c r="P399" s="4">
        <f t="shared" si="50"/>
        <v>0.0333333333333333</v>
      </c>
    </row>
    <row r="400" spans="1:16">
      <c r="A400" s="27">
        <v>30021</v>
      </c>
      <c r="B400" s="27" t="s">
        <v>51</v>
      </c>
      <c r="C400" s="27">
        <v>0</v>
      </c>
      <c r="D400" s="27">
        <f t="shared" si="47"/>
        <v>3002117</v>
      </c>
      <c r="E400" s="27">
        <v>100</v>
      </c>
      <c r="F400" s="28" t="str">
        <f>CONCATENATE(B400,"-",IF(MOD(ROUNDDOWN(L400/1000,0),10)=5,"限量",""),_xlfn.XLOOKUP(MOD(L400,100),'[2]quality|品质'!$A:$A,'[2]quality|品质'!$B:$B,,0))</f>
        <v>高级盲盒-保底-A阶</v>
      </c>
      <c r="G400" s="27">
        <v>0</v>
      </c>
      <c r="H400" s="27">
        <v>100</v>
      </c>
      <c r="I400" s="27" t="e" cm="1">
        <f t="array" ref="I400">_xlfn.IFS(K400=2,CONCATENATE("比特币-",M400),K400=3,CONCATENATE("钞票-",M400),K400=4,CONCATENATE("玩家经验-",M400),K400=5,CONCATENATE(_xlfn.XLOOKUP(L400,'[1]item|道具'!$A:$A,'[1]item|道具'!$B:$B),"-",M400),K400=11,CONCATENATE(INDEX('[4]equip_data|装备数据'!$B:$B,MATCH(1,('[4]equip_data|装备数据'!$A:$A=ROUNDDOWN(L400/100,0))*('[4]equip_data|装备数据'!$D:$D=MOD(L400,100)),0)),"-",M400,"件"))</f>
        <v>#N/A</v>
      </c>
      <c r="J400" s="27" t="str">
        <f t="shared" si="46"/>
        <v>11;40204;1</v>
      </c>
      <c r="K400" s="27">
        <v>11</v>
      </c>
      <c r="L400" s="27">
        <v>40204</v>
      </c>
      <c r="M400" s="27">
        <v>1</v>
      </c>
      <c r="N400" s="4">
        <f t="shared" si="48"/>
        <v>0.0333333333333333</v>
      </c>
      <c r="O400" s="4">
        <f t="shared" si="49"/>
        <v>1</v>
      </c>
      <c r="P400" s="4">
        <f t="shared" si="50"/>
        <v>0.0333333333333333</v>
      </c>
    </row>
    <row r="401" spans="1:16">
      <c r="A401" s="27">
        <v>30021</v>
      </c>
      <c r="B401" s="27" t="s">
        <v>51</v>
      </c>
      <c r="C401" s="27">
        <v>0</v>
      </c>
      <c r="D401" s="27">
        <f t="shared" si="47"/>
        <v>3002118</v>
      </c>
      <c r="E401" s="27">
        <v>100</v>
      </c>
      <c r="F401" s="28" t="str">
        <f>CONCATENATE(B401,"-",IF(MOD(ROUNDDOWN(L401/1000,0),10)=5,"限量",""),_xlfn.XLOOKUP(MOD(L401,100),'[2]quality|品质'!$A:$A,'[2]quality|品质'!$B:$B,,0))</f>
        <v>高级盲盒-保底-A阶</v>
      </c>
      <c r="G401" s="27">
        <v>0</v>
      </c>
      <c r="H401" s="27">
        <v>100</v>
      </c>
      <c r="I401" s="27" t="e" cm="1">
        <f t="array" ref="I401">_xlfn.IFS(K401=2,CONCATENATE("比特币-",M401),K401=3,CONCATENATE("钞票-",M401),K401=4,CONCATENATE("玩家经验-",M401),K401=5,CONCATENATE(_xlfn.XLOOKUP(L401,'[1]item|道具'!$A:$A,'[1]item|道具'!$B:$B),"-",M401),K401=11,CONCATENATE(INDEX('[4]equip_data|装备数据'!$B:$B,MATCH(1,('[4]equip_data|装备数据'!$A:$A=ROUNDDOWN(L401/100,0))*('[4]equip_data|装备数据'!$D:$D=MOD(L401,100)),0)),"-",M401,"件"))</f>
        <v>#N/A</v>
      </c>
      <c r="J401" s="27" t="str">
        <f t="shared" si="46"/>
        <v>11;40304;1</v>
      </c>
      <c r="K401" s="27">
        <v>11</v>
      </c>
      <c r="L401" s="27">
        <v>40304</v>
      </c>
      <c r="M401" s="27">
        <v>1</v>
      </c>
      <c r="N401" s="4">
        <f t="shared" si="48"/>
        <v>0.0333333333333333</v>
      </c>
      <c r="O401" s="4">
        <f t="shared" si="49"/>
        <v>1</v>
      </c>
      <c r="P401" s="4">
        <f t="shared" si="50"/>
        <v>0.0333333333333333</v>
      </c>
    </row>
    <row r="402" spans="1:16">
      <c r="A402" s="27">
        <v>30021</v>
      </c>
      <c r="B402" s="27" t="s">
        <v>51</v>
      </c>
      <c r="C402" s="27">
        <v>0</v>
      </c>
      <c r="D402" s="27">
        <f t="shared" si="47"/>
        <v>3002119</v>
      </c>
      <c r="E402" s="27">
        <v>100</v>
      </c>
      <c r="F402" s="28" t="str">
        <f>CONCATENATE(B402,"-",IF(MOD(ROUNDDOWN(L402/1000,0),10)=5,"限量",""),_xlfn.XLOOKUP(MOD(L402,100),'[2]quality|品质'!$A:$A,'[2]quality|品质'!$B:$B,,0))</f>
        <v>高级盲盒-保底-A阶</v>
      </c>
      <c r="G402" s="27">
        <v>0</v>
      </c>
      <c r="H402" s="27">
        <v>100</v>
      </c>
      <c r="I402" s="27" t="e" cm="1">
        <f t="array" ref="I402">_xlfn.IFS(K402=2,CONCATENATE("比特币-",M402),K402=3,CONCATENATE("钞票-",M402),K402=4,CONCATENATE("玩家经验-",M402),K402=5,CONCATENATE(_xlfn.XLOOKUP(L402,'[1]item|道具'!$A:$A,'[1]item|道具'!$B:$B),"-",M402),K402=11,CONCATENATE(INDEX('[4]equip_data|装备数据'!$B:$B,MATCH(1,('[4]equip_data|装备数据'!$A:$A=ROUNDDOWN(L402/100,0))*('[4]equip_data|装备数据'!$D:$D=MOD(L402,100)),0)),"-",M402,"件"))</f>
        <v>#N/A</v>
      </c>
      <c r="J402" s="27" t="str">
        <f t="shared" si="46"/>
        <v>11;40404;1</v>
      </c>
      <c r="K402" s="27">
        <v>11</v>
      </c>
      <c r="L402" s="27">
        <v>40404</v>
      </c>
      <c r="M402" s="27">
        <v>1</v>
      </c>
      <c r="N402" s="4">
        <f t="shared" si="48"/>
        <v>0.0333333333333333</v>
      </c>
      <c r="O402" s="4">
        <f t="shared" si="49"/>
        <v>1</v>
      </c>
      <c r="P402" s="4">
        <f t="shared" si="50"/>
        <v>0.0333333333333333</v>
      </c>
    </row>
    <row r="403" spans="1:16">
      <c r="A403" s="27">
        <v>30021</v>
      </c>
      <c r="B403" s="27" t="s">
        <v>51</v>
      </c>
      <c r="C403" s="27">
        <v>0</v>
      </c>
      <c r="D403" s="27">
        <f t="shared" si="47"/>
        <v>3002120</v>
      </c>
      <c r="E403" s="27">
        <v>100</v>
      </c>
      <c r="F403" s="28" t="str">
        <f>CONCATENATE(B403,"-",IF(MOD(ROUNDDOWN(L403/1000,0),10)=5,"限量",""),_xlfn.XLOOKUP(MOD(L403,100),'[2]quality|品质'!$A:$A,'[2]quality|品质'!$B:$B,,0))</f>
        <v>高级盲盒-保底-A阶</v>
      </c>
      <c r="G403" s="27">
        <v>0</v>
      </c>
      <c r="H403" s="27">
        <v>100</v>
      </c>
      <c r="I403" s="27" t="e" cm="1">
        <f t="array" ref="I403">_xlfn.IFS(K403=2,CONCATENATE("比特币-",M403),K403=3,CONCATENATE("钞票-",M403),K403=4,CONCATENATE("玩家经验-",M403),K403=5,CONCATENATE(_xlfn.XLOOKUP(L403,'[1]item|道具'!$A:$A,'[1]item|道具'!$B:$B),"-",M403),K403=11,CONCATENATE(INDEX('[4]equip_data|装备数据'!$B:$B,MATCH(1,('[4]equip_data|装备数据'!$A:$A=ROUNDDOWN(L403/100,0))*('[4]equip_data|装备数据'!$D:$D=MOD(L403,100)),0)),"-",M403,"件"))</f>
        <v>#N/A</v>
      </c>
      <c r="J403" s="27" t="str">
        <f t="shared" si="46"/>
        <v>11;40504;1</v>
      </c>
      <c r="K403" s="27">
        <v>11</v>
      </c>
      <c r="L403" s="27">
        <v>40504</v>
      </c>
      <c r="M403" s="27">
        <v>1</v>
      </c>
      <c r="N403" s="4">
        <f t="shared" si="48"/>
        <v>0.0333333333333333</v>
      </c>
      <c r="O403" s="4">
        <f t="shared" si="49"/>
        <v>1</v>
      </c>
      <c r="P403" s="4">
        <f t="shared" si="50"/>
        <v>0.0333333333333333</v>
      </c>
    </row>
    <row r="404" spans="1:16">
      <c r="A404" s="27">
        <v>30021</v>
      </c>
      <c r="B404" s="27" t="s">
        <v>51</v>
      </c>
      <c r="C404" s="27">
        <v>0</v>
      </c>
      <c r="D404" s="27">
        <f t="shared" si="47"/>
        <v>3002121</v>
      </c>
      <c r="E404" s="27">
        <v>100</v>
      </c>
      <c r="F404" s="28" t="str">
        <f>CONCATENATE(B404,"-",IF(MOD(ROUNDDOWN(L404/1000,0),10)=5,"限量",""),_xlfn.XLOOKUP(MOD(L404,100),'[2]quality|品质'!$A:$A,'[2]quality|品质'!$B:$B,,0))</f>
        <v>高级盲盒-保底-A阶</v>
      </c>
      <c r="G404" s="27">
        <v>0</v>
      </c>
      <c r="H404" s="27">
        <v>100</v>
      </c>
      <c r="I404" s="27" t="e" cm="1">
        <f t="array" ref="I404">_xlfn.IFS(K404=2,CONCATENATE("比特币-",M404),K404=3,CONCATENATE("钞票-",M404),K404=4,CONCATENATE("玩家经验-",M404),K404=5,CONCATENATE(_xlfn.XLOOKUP(L404,'[1]item|道具'!$A:$A,'[1]item|道具'!$B:$B),"-",M404),K404=11,CONCATENATE(INDEX('[4]equip_data|装备数据'!$B:$B,MATCH(1,('[4]equip_data|装备数据'!$A:$A=ROUNDDOWN(L404/100,0))*('[4]equip_data|装备数据'!$D:$D=MOD(L404,100)),0)),"-",M404,"件"))</f>
        <v>#N/A</v>
      </c>
      <c r="J404" s="27" t="str">
        <f t="shared" si="46"/>
        <v>11;50104;1</v>
      </c>
      <c r="K404" s="27">
        <v>11</v>
      </c>
      <c r="L404" s="27">
        <v>50104</v>
      </c>
      <c r="M404" s="27">
        <v>1</v>
      </c>
      <c r="N404" s="4">
        <f t="shared" si="48"/>
        <v>0.0333333333333333</v>
      </c>
      <c r="O404" s="4">
        <f t="shared" si="49"/>
        <v>1</v>
      </c>
      <c r="P404" s="4">
        <f t="shared" si="50"/>
        <v>0.0333333333333333</v>
      </c>
    </row>
    <row r="405" spans="1:16">
      <c r="A405" s="27">
        <v>30021</v>
      </c>
      <c r="B405" s="27" t="s">
        <v>51</v>
      </c>
      <c r="C405" s="27">
        <v>0</v>
      </c>
      <c r="D405" s="27">
        <f t="shared" si="47"/>
        <v>3002122</v>
      </c>
      <c r="E405" s="27">
        <v>100</v>
      </c>
      <c r="F405" s="28" t="str">
        <f>CONCATENATE(B405,"-",IF(MOD(ROUNDDOWN(L405/1000,0),10)=5,"限量",""),_xlfn.XLOOKUP(MOD(L405,100),'[2]quality|品质'!$A:$A,'[2]quality|品质'!$B:$B,,0))</f>
        <v>高级盲盒-保底-A阶</v>
      </c>
      <c r="G405" s="27">
        <v>0</v>
      </c>
      <c r="H405" s="27">
        <v>100</v>
      </c>
      <c r="I405" s="27" t="e" cm="1">
        <f t="array" ref="I405">_xlfn.IFS(K405=2,CONCATENATE("比特币-",M405),K405=3,CONCATENATE("钞票-",M405),K405=4,CONCATENATE("玩家经验-",M405),K405=5,CONCATENATE(_xlfn.XLOOKUP(L405,'[1]item|道具'!$A:$A,'[1]item|道具'!$B:$B),"-",M405),K405=11,CONCATENATE(INDEX('[4]equip_data|装备数据'!$B:$B,MATCH(1,('[4]equip_data|装备数据'!$A:$A=ROUNDDOWN(L405/100,0))*('[4]equip_data|装备数据'!$D:$D=MOD(L405,100)),0)),"-",M405,"件"))</f>
        <v>#N/A</v>
      </c>
      <c r="J405" s="27" t="str">
        <f t="shared" si="46"/>
        <v>11;50204;1</v>
      </c>
      <c r="K405" s="27">
        <v>11</v>
      </c>
      <c r="L405" s="27">
        <v>50204</v>
      </c>
      <c r="M405" s="27">
        <v>1</v>
      </c>
      <c r="N405" s="4">
        <f t="shared" si="48"/>
        <v>0.0333333333333333</v>
      </c>
      <c r="O405" s="4">
        <f t="shared" si="49"/>
        <v>1</v>
      </c>
      <c r="P405" s="4">
        <f t="shared" si="50"/>
        <v>0.0333333333333333</v>
      </c>
    </row>
    <row r="406" spans="1:16">
      <c r="A406" s="27">
        <v>30021</v>
      </c>
      <c r="B406" s="27" t="s">
        <v>51</v>
      </c>
      <c r="C406" s="27">
        <v>0</v>
      </c>
      <c r="D406" s="27">
        <f t="shared" si="47"/>
        <v>3002123</v>
      </c>
      <c r="E406" s="27">
        <v>100</v>
      </c>
      <c r="F406" s="28" t="str">
        <f>CONCATENATE(B406,"-",IF(MOD(ROUNDDOWN(L406/1000,0),10)=5,"限量",""),_xlfn.XLOOKUP(MOD(L406,100),'[2]quality|品质'!$A:$A,'[2]quality|品质'!$B:$B,,0))</f>
        <v>高级盲盒-保底-A阶</v>
      </c>
      <c r="G406" s="27">
        <v>0</v>
      </c>
      <c r="H406" s="27">
        <v>100</v>
      </c>
      <c r="I406" s="27" t="e" cm="1">
        <f t="array" ref="I406">_xlfn.IFS(K406=2,CONCATENATE("比特币-",M406),K406=3,CONCATENATE("钞票-",M406),K406=4,CONCATENATE("玩家经验-",M406),K406=5,CONCATENATE(_xlfn.XLOOKUP(L406,'[1]item|道具'!$A:$A,'[1]item|道具'!$B:$B),"-",M406),K406=11,CONCATENATE(INDEX('[4]equip_data|装备数据'!$B:$B,MATCH(1,('[4]equip_data|装备数据'!$A:$A=ROUNDDOWN(L406/100,0))*('[4]equip_data|装备数据'!$D:$D=MOD(L406,100)),0)),"-",M406,"件"))</f>
        <v>#N/A</v>
      </c>
      <c r="J406" s="27" t="str">
        <f t="shared" si="46"/>
        <v>11;50304;1</v>
      </c>
      <c r="K406" s="27">
        <v>11</v>
      </c>
      <c r="L406" s="27">
        <v>50304</v>
      </c>
      <c r="M406" s="27">
        <v>1</v>
      </c>
      <c r="N406" s="4">
        <f t="shared" si="48"/>
        <v>0.0333333333333333</v>
      </c>
      <c r="O406" s="4">
        <f t="shared" si="49"/>
        <v>1</v>
      </c>
      <c r="P406" s="4">
        <f t="shared" si="50"/>
        <v>0.0333333333333333</v>
      </c>
    </row>
    <row r="407" spans="1:16">
      <c r="A407" s="27">
        <v>30021</v>
      </c>
      <c r="B407" s="27" t="s">
        <v>51</v>
      </c>
      <c r="C407" s="27">
        <v>0</v>
      </c>
      <c r="D407" s="27">
        <f t="shared" si="47"/>
        <v>3002124</v>
      </c>
      <c r="E407" s="27">
        <v>100</v>
      </c>
      <c r="F407" s="28" t="str">
        <f>CONCATENATE(B407,"-",IF(MOD(ROUNDDOWN(L407/1000,0),10)=5,"限量",""),_xlfn.XLOOKUP(MOD(L407,100),'[2]quality|品质'!$A:$A,'[2]quality|品质'!$B:$B,,0))</f>
        <v>高级盲盒-保底-A阶</v>
      </c>
      <c r="G407" s="27">
        <v>0</v>
      </c>
      <c r="H407" s="27">
        <v>100</v>
      </c>
      <c r="I407" s="27" t="e" cm="1">
        <f t="array" ref="I407">_xlfn.IFS(K407=2,CONCATENATE("比特币-",M407),K407=3,CONCATENATE("钞票-",M407),K407=4,CONCATENATE("玩家经验-",M407),K407=5,CONCATENATE(_xlfn.XLOOKUP(L407,'[1]item|道具'!$A:$A,'[1]item|道具'!$B:$B),"-",M407),K407=11,CONCATENATE(INDEX('[4]equip_data|装备数据'!$B:$B,MATCH(1,('[4]equip_data|装备数据'!$A:$A=ROUNDDOWN(L407/100,0))*('[4]equip_data|装备数据'!$D:$D=MOD(L407,100)),0)),"-",M407,"件"))</f>
        <v>#N/A</v>
      </c>
      <c r="J407" s="27" t="str">
        <f t="shared" si="46"/>
        <v>11;50404;1</v>
      </c>
      <c r="K407" s="27">
        <v>11</v>
      </c>
      <c r="L407" s="27">
        <v>50404</v>
      </c>
      <c r="M407" s="27">
        <v>1</v>
      </c>
      <c r="N407" s="4">
        <f t="shared" si="48"/>
        <v>0.0333333333333333</v>
      </c>
      <c r="O407" s="4">
        <f t="shared" si="49"/>
        <v>1</v>
      </c>
      <c r="P407" s="4">
        <f t="shared" si="50"/>
        <v>0.0333333333333333</v>
      </c>
    </row>
    <row r="408" spans="1:16">
      <c r="A408" s="27">
        <v>30021</v>
      </c>
      <c r="B408" s="27" t="s">
        <v>51</v>
      </c>
      <c r="C408" s="27">
        <v>0</v>
      </c>
      <c r="D408" s="27">
        <f t="shared" si="47"/>
        <v>3002125</v>
      </c>
      <c r="E408" s="27">
        <v>100</v>
      </c>
      <c r="F408" s="28" t="str">
        <f>CONCATENATE(B408,"-",IF(MOD(ROUNDDOWN(L408/1000,0),10)=5,"限量",""),_xlfn.XLOOKUP(MOD(L408,100),'[2]quality|品质'!$A:$A,'[2]quality|品质'!$B:$B,,0))</f>
        <v>高级盲盒-保底-A阶</v>
      </c>
      <c r="G408" s="27">
        <v>0</v>
      </c>
      <c r="H408" s="27">
        <v>100</v>
      </c>
      <c r="I408" s="27" t="e" cm="1">
        <f t="array" ref="I408">_xlfn.IFS(K408=2,CONCATENATE("比特币-",M408),K408=3,CONCATENATE("钞票-",M408),K408=4,CONCATENATE("玩家经验-",M408),K408=5,CONCATENATE(_xlfn.XLOOKUP(L408,'[1]item|道具'!$A:$A,'[1]item|道具'!$B:$B),"-",M408),K408=11,CONCATENATE(INDEX('[4]equip_data|装备数据'!$B:$B,MATCH(1,('[4]equip_data|装备数据'!$A:$A=ROUNDDOWN(L408/100,0))*('[4]equip_data|装备数据'!$D:$D=MOD(L408,100)),0)),"-",M408,"件"))</f>
        <v>#N/A</v>
      </c>
      <c r="J408" s="27" t="str">
        <f t="shared" ref="J408:J414" si="51">CONCATENATE(K408,";",L408,";",M408)</f>
        <v>11;50504;1</v>
      </c>
      <c r="K408" s="27">
        <v>11</v>
      </c>
      <c r="L408" s="27">
        <v>50504</v>
      </c>
      <c r="M408" s="27">
        <v>1</v>
      </c>
      <c r="N408" s="4">
        <f t="shared" si="48"/>
        <v>0.0333333333333333</v>
      </c>
      <c r="O408" s="4">
        <f t="shared" si="49"/>
        <v>1</v>
      </c>
      <c r="P408" s="4">
        <f t="shared" si="50"/>
        <v>0.0333333333333333</v>
      </c>
    </row>
    <row r="409" spans="1:16">
      <c r="A409" s="27">
        <v>30021</v>
      </c>
      <c r="B409" s="27" t="s">
        <v>51</v>
      </c>
      <c r="C409" s="27">
        <v>0</v>
      </c>
      <c r="D409" s="27">
        <f t="shared" si="47"/>
        <v>3002126</v>
      </c>
      <c r="E409" s="27">
        <v>100</v>
      </c>
      <c r="F409" s="28" t="str">
        <f>CONCATENATE(B409,"-",IF(MOD(ROUNDDOWN(L409/1000,0),10)=5,"限量",""),_xlfn.XLOOKUP(MOD(L409,100),'[2]quality|品质'!$A:$A,'[2]quality|品质'!$B:$B,,0))</f>
        <v>高级盲盒-保底-A阶</v>
      </c>
      <c r="G409" s="27">
        <v>0</v>
      </c>
      <c r="H409" s="27">
        <v>100</v>
      </c>
      <c r="I409" s="27" t="e" cm="1">
        <f t="array" ref="I409">_xlfn.IFS(K409=2,CONCATENATE("比特币-",M409),K409=3,CONCATENATE("钞票-",M409),K409=4,CONCATENATE("玩家经验-",M409),K409=5,CONCATENATE(_xlfn.XLOOKUP(L409,'[1]item|道具'!$A:$A,'[1]item|道具'!$B:$B),"-",M409),K409=11,CONCATENATE(INDEX('[4]equip_data|装备数据'!$B:$B,MATCH(1,('[4]equip_data|装备数据'!$A:$A=ROUNDDOWN(L409/100,0))*('[4]equip_data|装备数据'!$D:$D=MOD(L409,100)),0)),"-",M409,"件"))</f>
        <v>#N/A</v>
      </c>
      <c r="J409" s="27" t="str">
        <f t="shared" si="51"/>
        <v>11;60104;1</v>
      </c>
      <c r="K409" s="27">
        <v>11</v>
      </c>
      <c r="L409" s="27">
        <v>60104</v>
      </c>
      <c r="M409" s="27">
        <v>1</v>
      </c>
      <c r="N409" s="4">
        <f t="shared" si="48"/>
        <v>0.0333333333333333</v>
      </c>
      <c r="O409" s="4">
        <f t="shared" si="49"/>
        <v>1</v>
      </c>
      <c r="P409" s="4">
        <f t="shared" si="50"/>
        <v>0.0333333333333333</v>
      </c>
    </row>
    <row r="410" spans="1:16">
      <c r="A410" s="27">
        <v>30021</v>
      </c>
      <c r="B410" s="27" t="s">
        <v>51</v>
      </c>
      <c r="C410" s="27">
        <v>0</v>
      </c>
      <c r="D410" s="27">
        <f t="shared" si="47"/>
        <v>3002127</v>
      </c>
      <c r="E410" s="27">
        <v>100</v>
      </c>
      <c r="F410" s="28" t="str">
        <f>CONCATENATE(B410,"-",IF(MOD(ROUNDDOWN(L410/1000,0),10)=5,"限量",""),_xlfn.XLOOKUP(MOD(L410,100),'[2]quality|品质'!$A:$A,'[2]quality|品质'!$B:$B,,0))</f>
        <v>高级盲盒-保底-A阶</v>
      </c>
      <c r="G410" s="27">
        <v>0</v>
      </c>
      <c r="H410" s="27">
        <v>100</v>
      </c>
      <c r="I410" s="27" t="e" cm="1">
        <f t="array" ref="I410">_xlfn.IFS(K410=2,CONCATENATE("比特币-",M410),K410=3,CONCATENATE("钞票-",M410),K410=4,CONCATENATE("玩家经验-",M410),K410=5,CONCATENATE(_xlfn.XLOOKUP(L410,'[1]item|道具'!$A:$A,'[1]item|道具'!$B:$B),"-",M410),K410=11,CONCATENATE(INDEX('[4]equip_data|装备数据'!$B:$B,MATCH(1,('[4]equip_data|装备数据'!$A:$A=ROUNDDOWN(L410/100,0))*('[4]equip_data|装备数据'!$D:$D=MOD(L410,100)),0)),"-",M410,"件"))</f>
        <v>#N/A</v>
      </c>
      <c r="J410" s="27" t="str">
        <f t="shared" si="51"/>
        <v>11;60204;1</v>
      </c>
      <c r="K410" s="27">
        <v>11</v>
      </c>
      <c r="L410" s="27">
        <v>60204</v>
      </c>
      <c r="M410" s="27">
        <v>1</v>
      </c>
      <c r="N410" s="4">
        <f t="shared" si="48"/>
        <v>0.0333333333333333</v>
      </c>
      <c r="O410" s="4">
        <f t="shared" si="49"/>
        <v>1</v>
      </c>
      <c r="P410" s="4">
        <f t="shared" si="50"/>
        <v>0.0333333333333333</v>
      </c>
    </row>
    <row r="411" spans="1:16">
      <c r="A411" s="27">
        <v>30021</v>
      </c>
      <c r="B411" s="27" t="s">
        <v>51</v>
      </c>
      <c r="C411" s="27">
        <v>0</v>
      </c>
      <c r="D411" s="27">
        <f t="shared" si="47"/>
        <v>3002128</v>
      </c>
      <c r="E411" s="27">
        <v>100</v>
      </c>
      <c r="F411" s="28" t="str">
        <f>CONCATENATE(B411,"-",IF(MOD(ROUNDDOWN(L411/1000,0),10)=5,"限量",""),_xlfn.XLOOKUP(MOD(L411,100),'[2]quality|品质'!$A:$A,'[2]quality|品质'!$B:$B,,0))</f>
        <v>高级盲盒-保底-A阶</v>
      </c>
      <c r="G411" s="27">
        <v>0</v>
      </c>
      <c r="H411" s="27">
        <v>100</v>
      </c>
      <c r="I411" s="27" t="e" cm="1">
        <f t="array" ref="I411">_xlfn.IFS(K411=2,CONCATENATE("比特币-",M411),K411=3,CONCATENATE("钞票-",M411),K411=4,CONCATENATE("玩家经验-",M411),K411=5,CONCATENATE(_xlfn.XLOOKUP(L411,'[1]item|道具'!$A:$A,'[1]item|道具'!$B:$B),"-",M411),K411=11,CONCATENATE(INDEX('[4]equip_data|装备数据'!$B:$B,MATCH(1,('[4]equip_data|装备数据'!$A:$A=ROUNDDOWN(L411/100,0))*('[4]equip_data|装备数据'!$D:$D=MOD(L411,100)),0)),"-",M411,"件"))</f>
        <v>#N/A</v>
      </c>
      <c r="J411" s="27" t="str">
        <f t="shared" si="51"/>
        <v>11;60304;1</v>
      </c>
      <c r="K411" s="27">
        <v>11</v>
      </c>
      <c r="L411" s="27">
        <v>60304</v>
      </c>
      <c r="M411" s="27">
        <v>1</v>
      </c>
      <c r="N411" s="4">
        <f t="shared" si="48"/>
        <v>0.0333333333333333</v>
      </c>
      <c r="O411" s="4">
        <f t="shared" si="49"/>
        <v>1</v>
      </c>
      <c r="P411" s="4">
        <f t="shared" si="50"/>
        <v>0.0333333333333333</v>
      </c>
    </row>
    <row r="412" spans="1:16">
      <c r="A412" s="27">
        <v>30021</v>
      </c>
      <c r="B412" s="27" t="s">
        <v>51</v>
      </c>
      <c r="C412" s="27">
        <v>0</v>
      </c>
      <c r="D412" s="27">
        <f t="shared" si="47"/>
        <v>3002129</v>
      </c>
      <c r="E412" s="27">
        <v>100</v>
      </c>
      <c r="F412" s="28" t="str">
        <f>CONCATENATE(B412,"-",IF(MOD(ROUNDDOWN(L412/1000,0),10)=5,"限量",""),_xlfn.XLOOKUP(MOD(L412,100),'[2]quality|品质'!$A:$A,'[2]quality|品质'!$B:$B,,0))</f>
        <v>高级盲盒-保底-A阶</v>
      </c>
      <c r="G412" s="27">
        <v>0</v>
      </c>
      <c r="H412" s="27">
        <v>100</v>
      </c>
      <c r="I412" s="27" t="e" cm="1">
        <f t="array" ref="I412">_xlfn.IFS(K412=2,CONCATENATE("比特币-",M412),K412=3,CONCATENATE("钞票-",M412),K412=4,CONCATENATE("玩家经验-",M412),K412=5,CONCATENATE(_xlfn.XLOOKUP(L412,'[1]item|道具'!$A:$A,'[1]item|道具'!$B:$B),"-",M412),K412=11,CONCATENATE(INDEX('[4]equip_data|装备数据'!$B:$B,MATCH(1,('[4]equip_data|装备数据'!$A:$A=ROUNDDOWN(L412/100,0))*('[4]equip_data|装备数据'!$D:$D=MOD(L412,100)),0)),"-",M412,"件"))</f>
        <v>#N/A</v>
      </c>
      <c r="J412" s="27" t="str">
        <f t="shared" si="51"/>
        <v>11;60404;1</v>
      </c>
      <c r="K412" s="27">
        <v>11</v>
      </c>
      <c r="L412" s="27">
        <v>60404</v>
      </c>
      <c r="M412" s="27">
        <v>1</v>
      </c>
      <c r="N412" s="4">
        <f t="shared" si="48"/>
        <v>0.0333333333333333</v>
      </c>
      <c r="O412" s="4">
        <f t="shared" si="49"/>
        <v>1</v>
      </c>
      <c r="P412" s="4">
        <f t="shared" si="50"/>
        <v>0.0333333333333333</v>
      </c>
    </row>
    <row r="413" spans="1:16">
      <c r="A413" s="27">
        <v>30021</v>
      </c>
      <c r="B413" s="27" t="s">
        <v>51</v>
      </c>
      <c r="C413" s="27">
        <v>0</v>
      </c>
      <c r="D413" s="27">
        <f t="shared" si="47"/>
        <v>3002130</v>
      </c>
      <c r="E413" s="27">
        <v>100</v>
      </c>
      <c r="F413" s="28" t="str">
        <f>CONCATENATE(B413,"-",IF(MOD(ROUNDDOWN(L413/1000,0),10)=5,"限量",""),_xlfn.XLOOKUP(MOD(L413,100),'[2]quality|品质'!$A:$A,'[2]quality|品质'!$B:$B,,0))</f>
        <v>高级盲盒-保底-A阶</v>
      </c>
      <c r="G413" s="27">
        <v>0</v>
      </c>
      <c r="H413" s="27">
        <v>100</v>
      </c>
      <c r="I413" s="27" t="e" cm="1">
        <f t="array" ref="I413">_xlfn.IFS(K413=2,CONCATENATE("比特币-",M413),K413=3,CONCATENATE("钞票-",M413),K413=4,CONCATENATE("玩家经验-",M413),K413=5,CONCATENATE(_xlfn.XLOOKUP(L413,'[1]item|道具'!$A:$A,'[1]item|道具'!$B:$B),"-",M413),K413=11,CONCATENATE(INDEX('[4]equip_data|装备数据'!$B:$B,MATCH(1,('[4]equip_data|装备数据'!$A:$A=ROUNDDOWN(L413/100,0))*('[4]equip_data|装备数据'!$D:$D=MOD(L413,100)),0)),"-",M413,"件"))</f>
        <v>#N/A</v>
      </c>
      <c r="J413" s="27" t="str">
        <f t="shared" si="51"/>
        <v>11;60504;1</v>
      </c>
      <c r="K413" s="27">
        <v>11</v>
      </c>
      <c r="L413" s="27">
        <v>60504</v>
      </c>
      <c r="M413" s="27">
        <v>1</v>
      </c>
      <c r="N413" s="4">
        <f t="shared" si="48"/>
        <v>0.0333333333333333</v>
      </c>
      <c r="O413" s="4">
        <f t="shared" si="49"/>
        <v>1</v>
      </c>
      <c r="P413" s="4">
        <f t="shared" si="50"/>
        <v>0.0333333333333333</v>
      </c>
    </row>
    <row r="414" spans="1:16">
      <c r="A414" s="11">
        <v>1020000</v>
      </c>
      <c r="B414" s="11" t="s">
        <v>52</v>
      </c>
      <c r="C414" s="11">
        <v>0</v>
      </c>
      <c r="D414" s="11">
        <v>10200001</v>
      </c>
      <c r="E414" s="11">
        <v>100</v>
      </c>
      <c r="F414" s="12" t="s">
        <v>52</v>
      </c>
      <c r="G414" s="11">
        <v>0</v>
      </c>
      <c r="H414" s="11">
        <v>100</v>
      </c>
      <c r="I414" s="11" t="str" cm="1">
        <f t="array" ref="I414">_xlfn.IFS(K414=2,CONCATENATE("比特币-",M414),K414=3,CONCATENATE("钞票-",M414),K414=4,CONCATENATE("玩家经验-",M414),K414=5,CONCATENATE(_xlfn.XLOOKUP(L414,'[1]item|道具'!$A:$A,'[1]item|道具'!$B:$B),"-",M414),K414=11,CONCATENATE(INDEX('[4]equip_data|装备数据'!$B:$B,MATCH(1,('[4]equip_data|装备数据'!$A:$A=ROUNDDOWN(L414/100,0))*('[4]equip_data|装备数据'!$D:$D=MOD(L414,100)),0)),"-",M414,"件"))</f>
        <v>武器零件-1</v>
      </c>
      <c r="J414" s="11" t="str">
        <f t="shared" si="51"/>
        <v>5;1020001;1</v>
      </c>
      <c r="K414" s="11">
        <v>5</v>
      </c>
      <c r="L414" s="11">
        <v>1020001</v>
      </c>
      <c r="M414" s="11">
        <v>1</v>
      </c>
      <c r="N414" s="4">
        <f t="shared" si="48"/>
        <v>0.166666666666667</v>
      </c>
      <c r="O414" s="4">
        <f t="shared" si="49"/>
        <v>1</v>
      </c>
      <c r="P414" s="4">
        <f t="shared" si="50"/>
        <v>0.166666666666667</v>
      </c>
    </row>
    <row r="415" spans="1:16">
      <c r="A415" s="11">
        <v>1020000</v>
      </c>
      <c r="B415" s="11" t="s">
        <v>52</v>
      </c>
      <c r="C415" s="11">
        <v>0</v>
      </c>
      <c r="D415" s="11">
        <v>10200002</v>
      </c>
      <c r="E415" s="11">
        <v>100</v>
      </c>
      <c r="F415" s="12" t="s">
        <v>52</v>
      </c>
      <c r="G415" s="11">
        <v>0</v>
      </c>
      <c r="H415" s="11">
        <v>100</v>
      </c>
      <c r="I415" s="11" t="str" cm="1">
        <f t="array" ref="I415">_xlfn.IFS(K415=2,CONCATENATE("比特币-",M415),K415=3,CONCATENATE("钞票-",M415),K415=4,CONCATENATE("玩家经验-",M415),K415=5,CONCATENATE(_xlfn.XLOOKUP(L415,'[1]item|道具'!$A:$A,'[1]item|道具'!$B:$B),"-",M415),K415=11,CONCATENATE(INDEX('[4]equip_data|装备数据'!$B:$B,MATCH(1,('[4]equip_data|装备数据'!$A:$A=ROUNDDOWN(L415/100,0))*('[4]equip_data|装备数据'!$D:$D=MOD(L415,100)),0)),"-",M415,"件"))</f>
        <v>衣服零件-1</v>
      </c>
      <c r="J415" s="11" t="str">
        <f t="shared" ref="J415:J478" si="52">CONCATENATE(K415,";",L415,";",M415)</f>
        <v>5;1020002;1</v>
      </c>
      <c r="K415" s="11">
        <v>5</v>
      </c>
      <c r="L415" s="11">
        <v>1020002</v>
      </c>
      <c r="M415" s="11">
        <v>1</v>
      </c>
      <c r="N415" s="4">
        <f t="shared" si="48"/>
        <v>0.166666666666667</v>
      </c>
      <c r="O415" s="4">
        <f t="shared" si="49"/>
        <v>1</v>
      </c>
      <c r="P415" s="4">
        <f t="shared" si="50"/>
        <v>0.166666666666667</v>
      </c>
    </row>
    <row r="416" spans="1:16">
      <c r="A416" s="11">
        <v>1020000</v>
      </c>
      <c r="B416" s="11" t="s">
        <v>52</v>
      </c>
      <c r="C416" s="11">
        <v>0</v>
      </c>
      <c r="D416" s="11">
        <v>10200003</v>
      </c>
      <c r="E416" s="11">
        <v>100</v>
      </c>
      <c r="F416" s="12" t="s">
        <v>52</v>
      </c>
      <c r="G416" s="11">
        <v>0</v>
      </c>
      <c r="H416" s="11">
        <v>100</v>
      </c>
      <c r="I416" s="11" t="str" cm="1">
        <f t="array" ref="I416">_xlfn.IFS(K416=2,CONCATENATE("比特币-",M416),K416=3,CONCATENATE("钞票-",M416),K416=4,CONCATENATE("玩家经验-",M416),K416=5,CONCATENATE(_xlfn.XLOOKUP(L416,'[1]item|道具'!$A:$A,'[1]item|道具'!$B:$B),"-",M416),K416=11,CONCATENATE(INDEX('[4]equip_data|装备数据'!$B:$B,MATCH(1,('[4]equip_data|装备数据'!$A:$A=ROUNDDOWN(L416/100,0))*('[4]equip_data|装备数据'!$D:$D=MOD(L416,100)),0)),"-",M416,"件"))</f>
        <v>手套零件-1</v>
      </c>
      <c r="J416" s="11" t="str">
        <f t="shared" si="52"/>
        <v>5;1020003;1</v>
      </c>
      <c r="K416" s="11">
        <v>5</v>
      </c>
      <c r="L416" s="11">
        <v>1020003</v>
      </c>
      <c r="M416" s="11">
        <v>1</v>
      </c>
      <c r="N416" s="4">
        <f t="shared" si="48"/>
        <v>0.166666666666667</v>
      </c>
      <c r="O416" s="4">
        <f t="shared" si="49"/>
        <v>1</v>
      </c>
      <c r="P416" s="4">
        <f t="shared" si="50"/>
        <v>0.166666666666667</v>
      </c>
    </row>
    <row r="417" spans="1:16">
      <c r="A417" s="11">
        <v>1020000</v>
      </c>
      <c r="B417" s="11" t="s">
        <v>52</v>
      </c>
      <c r="C417" s="11">
        <v>0</v>
      </c>
      <c r="D417" s="11">
        <v>10200004</v>
      </c>
      <c r="E417" s="11">
        <v>100</v>
      </c>
      <c r="F417" s="12" t="s">
        <v>52</v>
      </c>
      <c r="G417" s="11">
        <v>0</v>
      </c>
      <c r="H417" s="11">
        <v>100</v>
      </c>
      <c r="I417" s="11" t="str" cm="1">
        <f t="array" ref="I417">_xlfn.IFS(K417=2,CONCATENATE("比特币-",M417),K417=3,CONCATENATE("钞票-",M417),K417=4,CONCATENATE("玩家经验-",M417),K417=5,CONCATENATE(_xlfn.XLOOKUP(L417,'[1]item|道具'!$A:$A,'[1]item|道具'!$B:$B),"-",M417),K417=11,CONCATENATE(INDEX('[4]equip_data|装备数据'!$B:$B,MATCH(1,('[4]equip_data|装备数据'!$A:$A=ROUNDDOWN(L417/100,0))*('[4]equip_data|装备数据'!$D:$D=MOD(L417,100)),0)),"-",M417,"件"))</f>
        <v>裤子零件-1</v>
      </c>
      <c r="J417" s="11" t="str">
        <f t="shared" si="52"/>
        <v>5;1020004;1</v>
      </c>
      <c r="K417" s="11">
        <v>5</v>
      </c>
      <c r="L417" s="11">
        <v>1020004</v>
      </c>
      <c r="M417" s="11">
        <v>1</v>
      </c>
      <c r="N417" s="4">
        <f t="shared" si="48"/>
        <v>0.166666666666667</v>
      </c>
      <c r="O417" s="4">
        <f t="shared" si="49"/>
        <v>1</v>
      </c>
      <c r="P417" s="4">
        <f t="shared" si="50"/>
        <v>0.166666666666667</v>
      </c>
    </row>
    <row r="418" spans="1:16">
      <c r="A418" s="11">
        <v>1020000</v>
      </c>
      <c r="B418" s="11" t="s">
        <v>52</v>
      </c>
      <c r="C418" s="11">
        <v>0</v>
      </c>
      <c r="D418" s="11">
        <v>10200005</v>
      </c>
      <c r="E418" s="11">
        <v>100</v>
      </c>
      <c r="F418" s="12" t="s">
        <v>52</v>
      </c>
      <c r="G418" s="11">
        <v>0</v>
      </c>
      <c r="H418" s="11">
        <v>100</v>
      </c>
      <c r="I418" s="11" t="str" cm="1">
        <f t="array" ref="I418">_xlfn.IFS(K418=2,CONCATENATE("比特币-",M418),K418=3,CONCATENATE("钞票-",M418),K418=4,CONCATENATE("玩家经验-",M418),K418=5,CONCATENATE(_xlfn.XLOOKUP(L418,'[1]item|道具'!$A:$A,'[1]item|道具'!$B:$B),"-",M418),K418=11,CONCATENATE(INDEX('[4]equip_data|装备数据'!$B:$B,MATCH(1,('[4]equip_data|装备数据'!$A:$A=ROUNDDOWN(L418/100,0))*('[4]equip_data|装备数据'!$D:$D=MOD(L418,100)),0)),"-",M418,"件"))</f>
        <v>腰带零件-1</v>
      </c>
      <c r="J418" s="11" t="str">
        <f t="shared" si="52"/>
        <v>5;1020005;1</v>
      </c>
      <c r="K418" s="11">
        <v>5</v>
      </c>
      <c r="L418" s="11">
        <v>1020005</v>
      </c>
      <c r="M418" s="11">
        <v>1</v>
      </c>
      <c r="N418" s="4">
        <f t="shared" si="48"/>
        <v>0.166666666666667</v>
      </c>
      <c r="O418" s="4">
        <f t="shared" si="49"/>
        <v>1</v>
      </c>
      <c r="P418" s="4">
        <f t="shared" si="50"/>
        <v>0.166666666666667</v>
      </c>
    </row>
    <row r="419" spans="1:16">
      <c r="A419" s="11">
        <v>1020000</v>
      </c>
      <c r="B419" s="11" t="s">
        <v>52</v>
      </c>
      <c r="C419" s="11">
        <v>0</v>
      </c>
      <c r="D419" s="11">
        <v>10200006</v>
      </c>
      <c r="E419" s="11">
        <v>100</v>
      </c>
      <c r="F419" s="12" t="s">
        <v>52</v>
      </c>
      <c r="G419" s="11">
        <v>0</v>
      </c>
      <c r="H419" s="11">
        <v>100</v>
      </c>
      <c r="I419" s="11" t="str" cm="1">
        <f t="array" ref="I419">_xlfn.IFS(K419=2,CONCATENATE("比特币-",M419),K419=3,CONCATENATE("钞票-",M419),K419=4,CONCATENATE("玩家经验-",M419),K419=5,CONCATENATE(_xlfn.XLOOKUP(L419,'[1]item|道具'!$A:$A,'[1]item|道具'!$B:$B),"-",M419),K419=11,CONCATENATE(INDEX('[4]equip_data|装备数据'!$B:$B,MATCH(1,('[4]equip_data|装备数据'!$A:$A=ROUNDDOWN(L419/100,0))*('[4]equip_data|装备数据'!$D:$D=MOD(L419,100)),0)),"-",M419,"件"))</f>
        <v>鞋子零件-1</v>
      </c>
      <c r="J419" s="11" t="str">
        <f t="shared" si="52"/>
        <v>5;1020006;1</v>
      </c>
      <c r="K419" s="11">
        <v>5</v>
      </c>
      <c r="L419" s="11">
        <v>1020006</v>
      </c>
      <c r="M419" s="11">
        <v>1</v>
      </c>
      <c r="N419" s="4">
        <f t="shared" si="48"/>
        <v>0.166666666666667</v>
      </c>
      <c r="O419" s="4">
        <f t="shared" si="49"/>
        <v>1</v>
      </c>
      <c r="P419" s="4">
        <f t="shared" si="50"/>
        <v>0.166666666666667</v>
      </c>
    </row>
    <row r="420" spans="1:13">
      <c r="A420" s="11">
        <v>4010001</v>
      </c>
      <c r="B420" s="11" t="s">
        <v>53</v>
      </c>
      <c r="C420" s="11">
        <v>2</v>
      </c>
      <c r="D420" s="11">
        <f t="shared" ref="D420:D483" si="53">A420*10+1</f>
        <v>40100011</v>
      </c>
      <c r="E420" s="11">
        <v>1</v>
      </c>
      <c r="F420" s="11" t="s">
        <v>54</v>
      </c>
      <c r="G420" s="11">
        <v>1</v>
      </c>
      <c r="H420" s="11">
        <v>1000000</v>
      </c>
      <c r="I420" s="11" t="e" cm="1">
        <f t="array" ref="I420">_xlfn.IFS(K420=2,CONCATENATE("比特币-",M420),K420=3,CONCATENATE("钞票-",M420),K420=4,CONCATENATE("玩家经验-",M420),K420=5,CONCATENATE(_xlfn.XLOOKUP(L420,'[1]item|道具'!$A:$A,'[1]item|道具'!$B:$B),"-",M420),K420=11,CONCATENATE(INDEX('[4]equip_data|装备数据'!$B:$B,MATCH(1,('[4]equip_data|装备数据'!$A:$A=ROUNDDOWN(L420/100,0))*('[4]equip_data|装备数据'!$D:$D=MOD(L420,100)),0)),"-",M420,"件"))</f>
        <v>#N/A</v>
      </c>
      <c r="J420" s="11" t="str">
        <f t="shared" si="52"/>
        <v>11;10101;1</v>
      </c>
      <c r="K420" s="11">
        <v>11</v>
      </c>
      <c r="L420" s="11">
        <v>10101</v>
      </c>
      <c r="M420" s="11">
        <v>1</v>
      </c>
    </row>
    <row r="421" spans="1:13">
      <c r="A421" s="11">
        <v>4010001</v>
      </c>
      <c r="B421" s="11" t="s">
        <v>53</v>
      </c>
      <c r="C421" s="11">
        <v>2</v>
      </c>
      <c r="D421" s="11">
        <f t="shared" si="53"/>
        <v>40100011</v>
      </c>
      <c r="E421" s="11">
        <v>1</v>
      </c>
      <c r="F421" s="11" t="s">
        <v>55</v>
      </c>
      <c r="G421" s="11">
        <v>1</v>
      </c>
      <c r="H421" s="11">
        <v>1000000</v>
      </c>
      <c r="I421" s="11" t="e" cm="1">
        <f t="array" ref="I421">_xlfn.IFS(K421=2,CONCATENATE("比特币-",M421),K421=3,CONCATENATE("钞票-",M421),K421=4,CONCATENATE("玩家经验-",M421),K421=5,CONCATENATE(_xlfn.XLOOKUP(L421,'[1]item|道具'!$A:$A,'[1]item|道具'!$B:$B),"-",M421),K421=11,CONCATENATE(INDEX('[4]equip_data|装备数据'!$B:$B,MATCH(1,('[4]equip_data|装备数据'!$A:$A=ROUNDDOWN(L421/100,0))*('[4]equip_data|装备数据'!$D:$D=MOD(L421,100)),0)),"-",M421,"件"))</f>
        <v>#N/A</v>
      </c>
      <c r="J421" s="11" t="str">
        <f t="shared" si="52"/>
        <v>11;10201;1</v>
      </c>
      <c r="K421" s="11">
        <v>11</v>
      </c>
      <c r="L421" s="11">
        <v>10201</v>
      </c>
      <c r="M421" s="11">
        <v>1</v>
      </c>
    </row>
    <row r="422" spans="1:13">
      <c r="A422" s="11">
        <v>4010001</v>
      </c>
      <c r="B422" s="11" t="s">
        <v>53</v>
      </c>
      <c r="C422" s="11">
        <v>2</v>
      </c>
      <c r="D422" s="11">
        <f t="shared" si="53"/>
        <v>40100011</v>
      </c>
      <c r="E422" s="11">
        <v>1</v>
      </c>
      <c r="F422" s="11" t="s">
        <v>56</v>
      </c>
      <c r="G422" s="11">
        <v>1</v>
      </c>
      <c r="H422" s="11">
        <v>1000000</v>
      </c>
      <c r="I422" s="11" t="e" cm="1">
        <f t="array" ref="I422">_xlfn.IFS(K422=2,CONCATENATE("比特币-",M422),K422=3,CONCATENATE("钞票-",M422),K422=4,CONCATENATE("玩家经验-",M422),K422=5,CONCATENATE(_xlfn.XLOOKUP(L422,'[1]item|道具'!$A:$A,'[1]item|道具'!$B:$B),"-",M422),K422=11,CONCATENATE(INDEX('[4]equip_data|装备数据'!$B:$B,MATCH(1,('[4]equip_data|装备数据'!$A:$A=ROUNDDOWN(L422/100,0))*('[4]equip_data|装备数据'!$D:$D=MOD(L422,100)),0)),"-",M422,"件"))</f>
        <v>#N/A</v>
      </c>
      <c r="J422" s="11" t="str">
        <f t="shared" si="52"/>
        <v>11;10301;1</v>
      </c>
      <c r="K422" s="11">
        <v>11</v>
      </c>
      <c r="L422" s="11">
        <v>10301</v>
      </c>
      <c r="M422" s="11">
        <v>1</v>
      </c>
    </row>
    <row r="423" spans="1:13">
      <c r="A423" s="11">
        <v>4010001</v>
      </c>
      <c r="B423" s="11" t="s">
        <v>53</v>
      </c>
      <c r="C423" s="11">
        <v>2</v>
      </c>
      <c r="D423" s="11">
        <f t="shared" si="53"/>
        <v>40100011</v>
      </c>
      <c r="E423" s="11">
        <v>1</v>
      </c>
      <c r="F423" s="11" t="s">
        <v>57</v>
      </c>
      <c r="G423" s="11">
        <v>1</v>
      </c>
      <c r="H423" s="11">
        <v>1000000</v>
      </c>
      <c r="I423" s="11" t="e" cm="1">
        <f t="array" ref="I423">_xlfn.IFS(K423=2,CONCATENATE("比特币-",M423),K423=3,CONCATENATE("钞票-",M423),K423=4,CONCATENATE("玩家经验-",M423),K423=5,CONCATENATE(_xlfn.XLOOKUP(L423,'[1]item|道具'!$A:$A,'[1]item|道具'!$B:$B),"-",M423),K423=11,CONCATENATE(INDEX('[4]equip_data|装备数据'!$B:$B,MATCH(1,('[4]equip_data|装备数据'!$A:$A=ROUNDDOWN(L423/100,0))*('[4]equip_data|装备数据'!$D:$D=MOD(L423,100)),0)),"-",M423,"件"))</f>
        <v>#N/A</v>
      </c>
      <c r="J423" s="11" t="str">
        <f t="shared" si="52"/>
        <v>11;10401;1</v>
      </c>
      <c r="K423" s="11">
        <v>11</v>
      </c>
      <c r="L423" s="11">
        <v>10401</v>
      </c>
      <c r="M423" s="11">
        <v>1</v>
      </c>
    </row>
    <row r="424" spans="1:13">
      <c r="A424" s="11">
        <v>4010001</v>
      </c>
      <c r="B424" s="11" t="s">
        <v>53</v>
      </c>
      <c r="C424" s="11">
        <v>2</v>
      </c>
      <c r="D424" s="11">
        <f t="shared" si="53"/>
        <v>40100011</v>
      </c>
      <c r="E424" s="11">
        <v>1</v>
      </c>
      <c r="F424" s="11" t="s">
        <v>58</v>
      </c>
      <c r="G424" s="11">
        <v>1</v>
      </c>
      <c r="H424" s="11">
        <v>1000000</v>
      </c>
      <c r="I424" s="11" t="e" cm="1">
        <f t="array" ref="I424">_xlfn.IFS(K424=2,CONCATENATE("比特币-",M424),K424=3,CONCATENATE("钞票-",M424),K424=4,CONCATENATE("玩家经验-",M424),K424=5,CONCATENATE(_xlfn.XLOOKUP(L424,'[1]item|道具'!$A:$A,'[1]item|道具'!$B:$B),"-",M424),K424=11,CONCATENATE(INDEX('[4]equip_data|装备数据'!$B:$B,MATCH(1,('[4]equip_data|装备数据'!$A:$A=ROUNDDOWN(L424/100,0))*('[4]equip_data|装备数据'!$D:$D=MOD(L424,100)),0)),"-",M424,"件"))</f>
        <v>#N/A</v>
      </c>
      <c r="J424" s="11" t="str">
        <f t="shared" si="52"/>
        <v>11;10501;1</v>
      </c>
      <c r="K424" s="11">
        <v>11</v>
      </c>
      <c r="L424" s="11">
        <v>10501</v>
      </c>
      <c r="M424" s="11">
        <v>1</v>
      </c>
    </row>
    <row r="425" spans="1:13">
      <c r="A425" s="11">
        <v>4010001</v>
      </c>
      <c r="B425" s="11" t="s">
        <v>53</v>
      </c>
      <c r="C425" s="11">
        <v>2</v>
      </c>
      <c r="D425" s="11">
        <f t="shared" si="53"/>
        <v>40100011</v>
      </c>
      <c r="E425" s="11">
        <v>1</v>
      </c>
      <c r="F425" s="11" t="s">
        <v>59</v>
      </c>
      <c r="G425" s="11">
        <v>1</v>
      </c>
      <c r="H425" s="11">
        <v>1000000</v>
      </c>
      <c r="I425" s="11" t="e" cm="1">
        <f t="array" ref="I425">_xlfn.IFS(K425=2,CONCATENATE("比特币-",M425),K425=3,CONCATENATE("钞票-",M425),K425=4,CONCATENATE("玩家经验-",M425),K425=5,CONCATENATE(_xlfn.XLOOKUP(L425,'[1]item|道具'!$A:$A,'[1]item|道具'!$B:$B),"-",M425),K425=11,CONCATENATE(INDEX('[4]equip_data|装备数据'!$B:$B,MATCH(1,('[4]equip_data|装备数据'!$A:$A=ROUNDDOWN(L425/100,0))*('[4]equip_data|装备数据'!$D:$D=MOD(L425,100)),0)),"-",M425,"件"))</f>
        <v>#N/A</v>
      </c>
      <c r="J425" s="11" t="str">
        <f t="shared" si="52"/>
        <v>11;20101;1</v>
      </c>
      <c r="K425" s="11">
        <v>11</v>
      </c>
      <c r="L425" s="11">
        <v>20101</v>
      </c>
      <c r="M425" s="11">
        <v>1</v>
      </c>
    </row>
    <row r="426" spans="1:13">
      <c r="A426" s="11">
        <v>4010001</v>
      </c>
      <c r="B426" s="11" t="s">
        <v>53</v>
      </c>
      <c r="C426" s="11">
        <v>2</v>
      </c>
      <c r="D426" s="11">
        <f t="shared" si="53"/>
        <v>40100011</v>
      </c>
      <c r="E426" s="11">
        <v>1</v>
      </c>
      <c r="F426" s="11" t="s">
        <v>60</v>
      </c>
      <c r="G426" s="11">
        <v>1</v>
      </c>
      <c r="H426" s="11">
        <v>1000000</v>
      </c>
      <c r="I426" s="11" t="e" cm="1">
        <f t="array" ref="I426">_xlfn.IFS(K426=2,CONCATENATE("比特币-",M426),K426=3,CONCATENATE("钞票-",M426),K426=4,CONCATENATE("玩家经验-",M426),K426=5,CONCATENATE(_xlfn.XLOOKUP(L426,'[1]item|道具'!$A:$A,'[1]item|道具'!$B:$B),"-",M426),K426=11,CONCATENATE(INDEX('[4]equip_data|装备数据'!$B:$B,MATCH(1,('[4]equip_data|装备数据'!$A:$A=ROUNDDOWN(L426/100,0))*('[4]equip_data|装备数据'!$D:$D=MOD(L426,100)),0)),"-",M426,"件"))</f>
        <v>#N/A</v>
      </c>
      <c r="J426" s="11" t="str">
        <f t="shared" si="52"/>
        <v>11;20201;1</v>
      </c>
      <c r="K426" s="11">
        <v>11</v>
      </c>
      <c r="L426" s="11">
        <v>20201</v>
      </c>
      <c r="M426" s="11">
        <v>1</v>
      </c>
    </row>
    <row r="427" spans="1:13">
      <c r="A427" s="11">
        <v>4010001</v>
      </c>
      <c r="B427" s="11" t="s">
        <v>53</v>
      </c>
      <c r="C427" s="11">
        <v>2</v>
      </c>
      <c r="D427" s="11">
        <f t="shared" si="53"/>
        <v>40100011</v>
      </c>
      <c r="E427" s="11">
        <v>1</v>
      </c>
      <c r="F427" s="11" t="s">
        <v>61</v>
      </c>
      <c r="G427" s="11">
        <v>1</v>
      </c>
      <c r="H427" s="11">
        <v>1000000</v>
      </c>
      <c r="I427" s="11" t="e" cm="1">
        <f t="array" ref="I427">_xlfn.IFS(K427=2,CONCATENATE("比特币-",M427),K427=3,CONCATENATE("钞票-",M427),K427=4,CONCATENATE("玩家经验-",M427),K427=5,CONCATENATE(_xlfn.XLOOKUP(L427,'[1]item|道具'!$A:$A,'[1]item|道具'!$B:$B),"-",M427),K427=11,CONCATENATE(INDEX('[4]equip_data|装备数据'!$B:$B,MATCH(1,('[4]equip_data|装备数据'!$A:$A=ROUNDDOWN(L427/100,0))*('[4]equip_data|装备数据'!$D:$D=MOD(L427,100)),0)),"-",M427,"件"))</f>
        <v>#N/A</v>
      </c>
      <c r="J427" s="11" t="str">
        <f t="shared" si="52"/>
        <v>11;20301;1</v>
      </c>
      <c r="K427" s="11">
        <v>11</v>
      </c>
      <c r="L427" s="11">
        <v>20301</v>
      </c>
      <c r="M427" s="11">
        <v>1</v>
      </c>
    </row>
    <row r="428" spans="1:13">
      <c r="A428" s="11">
        <v>4010001</v>
      </c>
      <c r="B428" s="11" t="s">
        <v>53</v>
      </c>
      <c r="C428" s="11">
        <v>2</v>
      </c>
      <c r="D428" s="11">
        <f t="shared" si="53"/>
        <v>40100011</v>
      </c>
      <c r="E428" s="11">
        <v>1</v>
      </c>
      <c r="F428" s="11" t="s">
        <v>62</v>
      </c>
      <c r="G428" s="11">
        <v>1</v>
      </c>
      <c r="H428" s="11">
        <v>1000000</v>
      </c>
      <c r="I428" s="11" t="e" cm="1">
        <f t="array" ref="I428">_xlfn.IFS(K428=2,CONCATENATE("比特币-",M428),K428=3,CONCATENATE("钞票-",M428),K428=4,CONCATENATE("玩家经验-",M428),K428=5,CONCATENATE(_xlfn.XLOOKUP(L428,'[1]item|道具'!$A:$A,'[1]item|道具'!$B:$B),"-",M428),K428=11,CONCATENATE(INDEX('[4]equip_data|装备数据'!$B:$B,MATCH(1,('[4]equip_data|装备数据'!$A:$A=ROUNDDOWN(L428/100,0))*('[4]equip_data|装备数据'!$D:$D=MOD(L428,100)),0)),"-",M428,"件"))</f>
        <v>#N/A</v>
      </c>
      <c r="J428" s="11" t="str">
        <f t="shared" si="52"/>
        <v>11;20401;1</v>
      </c>
      <c r="K428" s="11">
        <v>11</v>
      </c>
      <c r="L428" s="11">
        <v>20401</v>
      </c>
      <c r="M428" s="11">
        <v>1</v>
      </c>
    </row>
    <row r="429" spans="1:13">
      <c r="A429" s="11">
        <v>4010001</v>
      </c>
      <c r="B429" s="11" t="s">
        <v>53</v>
      </c>
      <c r="C429" s="11">
        <v>2</v>
      </c>
      <c r="D429" s="11">
        <f t="shared" si="53"/>
        <v>40100011</v>
      </c>
      <c r="E429" s="11">
        <v>1</v>
      </c>
      <c r="F429" s="11" t="s">
        <v>63</v>
      </c>
      <c r="G429" s="11">
        <v>1</v>
      </c>
      <c r="H429" s="11">
        <v>1000000</v>
      </c>
      <c r="I429" s="11" t="e" cm="1">
        <f t="array" ref="I429">_xlfn.IFS(K429=2,CONCATENATE("比特币-",M429),K429=3,CONCATENATE("钞票-",M429),K429=4,CONCATENATE("玩家经验-",M429),K429=5,CONCATENATE(_xlfn.XLOOKUP(L429,'[1]item|道具'!$A:$A,'[1]item|道具'!$B:$B),"-",M429),K429=11,CONCATENATE(INDEX('[4]equip_data|装备数据'!$B:$B,MATCH(1,('[4]equip_data|装备数据'!$A:$A=ROUNDDOWN(L429/100,0))*('[4]equip_data|装备数据'!$D:$D=MOD(L429,100)),0)),"-",M429,"件"))</f>
        <v>#N/A</v>
      </c>
      <c r="J429" s="11" t="str">
        <f t="shared" si="52"/>
        <v>11;20501;1</v>
      </c>
      <c r="K429" s="11">
        <v>11</v>
      </c>
      <c r="L429" s="11">
        <v>20501</v>
      </c>
      <c r="M429" s="11">
        <v>1</v>
      </c>
    </row>
    <row r="430" spans="1:13">
      <c r="A430" s="11">
        <v>4010001</v>
      </c>
      <c r="B430" s="11" t="s">
        <v>53</v>
      </c>
      <c r="C430" s="11">
        <v>2</v>
      </c>
      <c r="D430" s="11">
        <f t="shared" si="53"/>
        <v>40100011</v>
      </c>
      <c r="E430" s="11">
        <v>1</v>
      </c>
      <c r="F430" s="11" t="s">
        <v>64</v>
      </c>
      <c r="G430" s="11">
        <v>1</v>
      </c>
      <c r="H430" s="11">
        <v>1000000</v>
      </c>
      <c r="I430" s="11" t="e" cm="1">
        <f t="array" ref="I430">_xlfn.IFS(K430=2,CONCATENATE("比特币-",M430),K430=3,CONCATENATE("钞票-",M430),K430=4,CONCATENATE("玩家经验-",M430),K430=5,CONCATENATE(_xlfn.XLOOKUP(L430,'[1]item|道具'!$A:$A,'[1]item|道具'!$B:$B),"-",M430),K430=11,CONCATENATE(INDEX('[4]equip_data|装备数据'!$B:$B,MATCH(1,('[4]equip_data|装备数据'!$A:$A=ROUNDDOWN(L430/100,0))*('[4]equip_data|装备数据'!$D:$D=MOD(L430,100)),0)),"-",M430,"件"))</f>
        <v>#N/A</v>
      </c>
      <c r="J430" s="11" t="str">
        <f t="shared" si="52"/>
        <v>11;30101;1</v>
      </c>
      <c r="K430" s="11">
        <v>11</v>
      </c>
      <c r="L430" s="11">
        <v>30101</v>
      </c>
      <c r="M430" s="11">
        <v>1</v>
      </c>
    </row>
    <row r="431" spans="1:13">
      <c r="A431" s="11">
        <v>4010001</v>
      </c>
      <c r="B431" s="11" t="s">
        <v>53</v>
      </c>
      <c r="C431" s="11">
        <v>2</v>
      </c>
      <c r="D431" s="11">
        <f t="shared" si="53"/>
        <v>40100011</v>
      </c>
      <c r="E431" s="11">
        <v>1</v>
      </c>
      <c r="F431" s="11" t="s">
        <v>65</v>
      </c>
      <c r="G431" s="11">
        <v>1</v>
      </c>
      <c r="H431" s="11">
        <v>1000000</v>
      </c>
      <c r="I431" s="11" t="e" cm="1">
        <f t="array" ref="I431">_xlfn.IFS(K431=2,CONCATENATE("比特币-",M431),K431=3,CONCATENATE("钞票-",M431),K431=4,CONCATENATE("玩家经验-",M431),K431=5,CONCATENATE(_xlfn.XLOOKUP(L431,'[1]item|道具'!$A:$A,'[1]item|道具'!$B:$B),"-",M431),K431=11,CONCATENATE(INDEX('[4]equip_data|装备数据'!$B:$B,MATCH(1,('[4]equip_data|装备数据'!$A:$A=ROUNDDOWN(L431/100,0))*('[4]equip_data|装备数据'!$D:$D=MOD(L431,100)),0)),"-",M431,"件"))</f>
        <v>#N/A</v>
      </c>
      <c r="J431" s="11" t="str">
        <f t="shared" si="52"/>
        <v>11;30201;1</v>
      </c>
      <c r="K431" s="11">
        <v>11</v>
      </c>
      <c r="L431" s="11">
        <v>30201</v>
      </c>
      <c r="M431" s="11">
        <v>1</v>
      </c>
    </row>
    <row r="432" spans="1:13">
      <c r="A432" s="11">
        <v>4010001</v>
      </c>
      <c r="B432" s="11" t="s">
        <v>53</v>
      </c>
      <c r="C432" s="11">
        <v>2</v>
      </c>
      <c r="D432" s="11">
        <f t="shared" si="53"/>
        <v>40100011</v>
      </c>
      <c r="E432" s="11">
        <v>1</v>
      </c>
      <c r="F432" s="11" t="s">
        <v>66</v>
      </c>
      <c r="G432" s="11">
        <v>1</v>
      </c>
      <c r="H432" s="11">
        <v>1000000</v>
      </c>
      <c r="I432" s="11" t="e" cm="1">
        <f t="array" ref="I432">_xlfn.IFS(K432=2,CONCATENATE("比特币-",M432),K432=3,CONCATENATE("钞票-",M432),K432=4,CONCATENATE("玩家经验-",M432),K432=5,CONCATENATE(_xlfn.XLOOKUP(L432,'[1]item|道具'!$A:$A,'[1]item|道具'!$B:$B),"-",M432),K432=11,CONCATENATE(INDEX('[4]equip_data|装备数据'!$B:$B,MATCH(1,('[4]equip_data|装备数据'!$A:$A=ROUNDDOWN(L432/100,0))*('[4]equip_data|装备数据'!$D:$D=MOD(L432,100)),0)),"-",M432,"件"))</f>
        <v>#N/A</v>
      </c>
      <c r="J432" s="11" t="str">
        <f t="shared" si="52"/>
        <v>11;30301;1</v>
      </c>
      <c r="K432" s="11">
        <v>11</v>
      </c>
      <c r="L432" s="11">
        <v>30301</v>
      </c>
      <c r="M432" s="11">
        <v>1</v>
      </c>
    </row>
    <row r="433" spans="1:13">
      <c r="A433" s="11">
        <v>4010001</v>
      </c>
      <c r="B433" s="11" t="s">
        <v>53</v>
      </c>
      <c r="C433" s="11">
        <v>2</v>
      </c>
      <c r="D433" s="11">
        <f t="shared" si="53"/>
        <v>40100011</v>
      </c>
      <c r="E433" s="11">
        <v>1</v>
      </c>
      <c r="F433" s="11" t="s">
        <v>67</v>
      </c>
      <c r="G433" s="11">
        <v>1</v>
      </c>
      <c r="H433" s="11">
        <v>1000000</v>
      </c>
      <c r="I433" s="11" t="e" cm="1">
        <f t="array" ref="I433">_xlfn.IFS(K433=2,CONCATENATE("比特币-",M433),K433=3,CONCATENATE("钞票-",M433),K433=4,CONCATENATE("玩家经验-",M433),K433=5,CONCATENATE(_xlfn.XLOOKUP(L433,'[1]item|道具'!$A:$A,'[1]item|道具'!$B:$B),"-",M433),K433=11,CONCATENATE(INDEX('[4]equip_data|装备数据'!$B:$B,MATCH(1,('[4]equip_data|装备数据'!$A:$A=ROUNDDOWN(L433/100,0))*('[4]equip_data|装备数据'!$D:$D=MOD(L433,100)),0)),"-",M433,"件"))</f>
        <v>#N/A</v>
      </c>
      <c r="J433" s="11" t="str">
        <f t="shared" si="52"/>
        <v>11;30401;1</v>
      </c>
      <c r="K433" s="11">
        <v>11</v>
      </c>
      <c r="L433" s="11">
        <v>30401</v>
      </c>
      <c r="M433" s="11">
        <v>1</v>
      </c>
    </row>
    <row r="434" spans="1:13">
      <c r="A434" s="11">
        <v>4010001</v>
      </c>
      <c r="B434" s="11" t="s">
        <v>53</v>
      </c>
      <c r="C434" s="11">
        <v>2</v>
      </c>
      <c r="D434" s="11">
        <f t="shared" si="53"/>
        <v>40100011</v>
      </c>
      <c r="E434" s="11">
        <v>1</v>
      </c>
      <c r="F434" s="11" t="s">
        <v>68</v>
      </c>
      <c r="G434" s="11">
        <v>1</v>
      </c>
      <c r="H434" s="11">
        <v>1000000</v>
      </c>
      <c r="I434" s="11" t="e" cm="1">
        <f t="array" ref="I434">_xlfn.IFS(K434=2,CONCATENATE("比特币-",M434),K434=3,CONCATENATE("钞票-",M434),K434=4,CONCATENATE("玩家经验-",M434),K434=5,CONCATENATE(_xlfn.XLOOKUP(L434,'[1]item|道具'!$A:$A,'[1]item|道具'!$B:$B),"-",M434),K434=11,CONCATENATE(INDEX('[4]equip_data|装备数据'!$B:$B,MATCH(1,('[4]equip_data|装备数据'!$A:$A=ROUNDDOWN(L434/100,0))*('[4]equip_data|装备数据'!$D:$D=MOD(L434,100)),0)),"-",M434,"件"))</f>
        <v>#N/A</v>
      </c>
      <c r="J434" s="11" t="str">
        <f t="shared" si="52"/>
        <v>11;30501;1</v>
      </c>
      <c r="K434" s="11">
        <v>11</v>
      </c>
      <c r="L434" s="11">
        <v>30501</v>
      </c>
      <c r="M434" s="11">
        <v>1</v>
      </c>
    </row>
    <row r="435" spans="1:13">
      <c r="A435" s="11">
        <v>4010001</v>
      </c>
      <c r="B435" s="11" t="s">
        <v>53</v>
      </c>
      <c r="C435" s="11">
        <v>2</v>
      </c>
      <c r="D435" s="11">
        <f t="shared" si="53"/>
        <v>40100011</v>
      </c>
      <c r="E435" s="11">
        <v>1</v>
      </c>
      <c r="F435" s="11" t="s">
        <v>69</v>
      </c>
      <c r="G435" s="11">
        <v>1</v>
      </c>
      <c r="H435" s="11">
        <v>1000000</v>
      </c>
      <c r="I435" s="11" t="e" cm="1">
        <f t="array" ref="I435">_xlfn.IFS(K435=2,CONCATENATE("比特币-",M435),K435=3,CONCATENATE("钞票-",M435),K435=4,CONCATENATE("玩家经验-",M435),K435=5,CONCATENATE(_xlfn.XLOOKUP(L435,'[1]item|道具'!$A:$A,'[1]item|道具'!$B:$B),"-",M435),K435=11,CONCATENATE(INDEX('[4]equip_data|装备数据'!$B:$B,MATCH(1,('[4]equip_data|装备数据'!$A:$A=ROUNDDOWN(L435/100,0))*('[4]equip_data|装备数据'!$D:$D=MOD(L435,100)),0)),"-",M435,"件"))</f>
        <v>#N/A</v>
      </c>
      <c r="J435" s="11" t="str">
        <f t="shared" si="52"/>
        <v>11;40101;1</v>
      </c>
      <c r="K435" s="11">
        <v>11</v>
      </c>
      <c r="L435" s="11">
        <v>40101</v>
      </c>
      <c r="M435" s="11">
        <v>1</v>
      </c>
    </row>
    <row r="436" spans="1:13">
      <c r="A436" s="11">
        <v>4010001</v>
      </c>
      <c r="B436" s="11" t="s">
        <v>53</v>
      </c>
      <c r="C436" s="11">
        <v>2</v>
      </c>
      <c r="D436" s="11">
        <f t="shared" si="53"/>
        <v>40100011</v>
      </c>
      <c r="E436" s="11">
        <v>1</v>
      </c>
      <c r="F436" s="11" t="s">
        <v>70</v>
      </c>
      <c r="G436" s="11">
        <v>1</v>
      </c>
      <c r="H436" s="11">
        <v>1000000</v>
      </c>
      <c r="I436" s="11" t="e" cm="1">
        <f t="array" ref="I436">_xlfn.IFS(K436=2,CONCATENATE("比特币-",M436),K436=3,CONCATENATE("钞票-",M436),K436=4,CONCATENATE("玩家经验-",M436),K436=5,CONCATENATE(_xlfn.XLOOKUP(L436,'[1]item|道具'!$A:$A,'[1]item|道具'!$B:$B),"-",M436),K436=11,CONCATENATE(INDEX('[4]equip_data|装备数据'!$B:$B,MATCH(1,('[4]equip_data|装备数据'!$A:$A=ROUNDDOWN(L436/100,0))*('[4]equip_data|装备数据'!$D:$D=MOD(L436,100)),0)),"-",M436,"件"))</f>
        <v>#N/A</v>
      </c>
      <c r="J436" s="11" t="str">
        <f t="shared" si="52"/>
        <v>11;40201;1</v>
      </c>
      <c r="K436" s="11">
        <v>11</v>
      </c>
      <c r="L436" s="11">
        <v>40201</v>
      </c>
      <c r="M436" s="11">
        <v>1</v>
      </c>
    </row>
    <row r="437" spans="1:13">
      <c r="A437" s="11">
        <v>4010001</v>
      </c>
      <c r="B437" s="11" t="s">
        <v>53</v>
      </c>
      <c r="C437" s="11">
        <v>2</v>
      </c>
      <c r="D437" s="11">
        <f t="shared" si="53"/>
        <v>40100011</v>
      </c>
      <c r="E437" s="11">
        <v>1</v>
      </c>
      <c r="F437" s="11" t="s">
        <v>71</v>
      </c>
      <c r="G437" s="11">
        <v>1</v>
      </c>
      <c r="H437" s="11">
        <v>1000000</v>
      </c>
      <c r="I437" s="11" t="e" cm="1">
        <f t="array" ref="I437">_xlfn.IFS(K437=2,CONCATENATE("比特币-",M437),K437=3,CONCATENATE("钞票-",M437),K437=4,CONCATENATE("玩家经验-",M437),K437=5,CONCATENATE(_xlfn.XLOOKUP(L437,'[1]item|道具'!$A:$A,'[1]item|道具'!$B:$B),"-",M437),K437=11,CONCATENATE(INDEX('[4]equip_data|装备数据'!$B:$B,MATCH(1,('[4]equip_data|装备数据'!$A:$A=ROUNDDOWN(L437/100,0))*('[4]equip_data|装备数据'!$D:$D=MOD(L437,100)),0)),"-",M437,"件"))</f>
        <v>#N/A</v>
      </c>
      <c r="J437" s="11" t="str">
        <f t="shared" si="52"/>
        <v>11;40301;1</v>
      </c>
      <c r="K437" s="11">
        <v>11</v>
      </c>
      <c r="L437" s="11">
        <v>40301</v>
      </c>
      <c r="M437" s="11">
        <v>1</v>
      </c>
    </row>
    <row r="438" spans="1:13">
      <c r="A438" s="11">
        <v>4010001</v>
      </c>
      <c r="B438" s="11" t="s">
        <v>53</v>
      </c>
      <c r="C438" s="11">
        <v>2</v>
      </c>
      <c r="D438" s="11">
        <f t="shared" si="53"/>
        <v>40100011</v>
      </c>
      <c r="E438" s="11">
        <v>1</v>
      </c>
      <c r="F438" s="11" t="s">
        <v>72</v>
      </c>
      <c r="G438" s="11">
        <v>1</v>
      </c>
      <c r="H438" s="11">
        <v>1000000</v>
      </c>
      <c r="I438" s="11" t="e" cm="1">
        <f t="array" ref="I438">_xlfn.IFS(K438=2,CONCATENATE("比特币-",M438),K438=3,CONCATENATE("钞票-",M438),K438=4,CONCATENATE("玩家经验-",M438),K438=5,CONCATENATE(_xlfn.XLOOKUP(L438,'[1]item|道具'!$A:$A,'[1]item|道具'!$B:$B),"-",M438),K438=11,CONCATENATE(INDEX('[4]equip_data|装备数据'!$B:$B,MATCH(1,('[4]equip_data|装备数据'!$A:$A=ROUNDDOWN(L438/100,0))*('[4]equip_data|装备数据'!$D:$D=MOD(L438,100)),0)),"-",M438,"件"))</f>
        <v>#N/A</v>
      </c>
      <c r="J438" s="11" t="str">
        <f t="shared" si="52"/>
        <v>11;40401;1</v>
      </c>
      <c r="K438" s="11">
        <v>11</v>
      </c>
      <c r="L438" s="11">
        <v>40401</v>
      </c>
      <c r="M438" s="11">
        <v>1</v>
      </c>
    </row>
    <row r="439" spans="1:13">
      <c r="A439" s="11">
        <v>4010001</v>
      </c>
      <c r="B439" s="11" t="s">
        <v>53</v>
      </c>
      <c r="C439" s="11">
        <v>2</v>
      </c>
      <c r="D439" s="11">
        <f t="shared" si="53"/>
        <v>40100011</v>
      </c>
      <c r="E439" s="11">
        <v>1</v>
      </c>
      <c r="F439" s="11" t="s">
        <v>73</v>
      </c>
      <c r="G439" s="11">
        <v>1</v>
      </c>
      <c r="H439" s="11">
        <v>1000000</v>
      </c>
      <c r="I439" s="11" t="e" cm="1">
        <f t="array" ref="I439">_xlfn.IFS(K439=2,CONCATENATE("比特币-",M439),K439=3,CONCATENATE("钞票-",M439),K439=4,CONCATENATE("玩家经验-",M439),K439=5,CONCATENATE(_xlfn.XLOOKUP(L439,'[1]item|道具'!$A:$A,'[1]item|道具'!$B:$B),"-",M439),K439=11,CONCATENATE(INDEX('[4]equip_data|装备数据'!$B:$B,MATCH(1,('[4]equip_data|装备数据'!$A:$A=ROUNDDOWN(L439/100,0))*('[4]equip_data|装备数据'!$D:$D=MOD(L439,100)),0)),"-",M439,"件"))</f>
        <v>#N/A</v>
      </c>
      <c r="J439" s="11" t="str">
        <f t="shared" si="52"/>
        <v>11;40501;1</v>
      </c>
      <c r="K439" s="11">
        <v>11</v>
      </c>
      <c r="L439" s="11">
        <v>40501</v>
      </c>
      <c r="M439" s="11">
        <v>1</v>
      </c>
    </row>
    <row r="440" spans="1:13">
      <c r="A440" s="11">
        <v>4010001</v>
      </c>
      <c r="B440" s="11" t="s">
        <v>53</v>
      </c>
      <c r="C440" s="11">
        <v>2</v>
      </c>
      <c r="D440" s="11">
        <f t="shared" si="53"/>
        <v>40100011</v>
      </c>
      <c r="E440" s="11">
        <v>1</v>
      </c>
      <c r="F440" s="11" t="s">
        <v>74</v>
      </c>
      <c r="G440" s="11">
        <v>1</v>
      </c>
      <c r="H440" s="11">
        <v>1000000</v>
      </c>
      <c r="I440" s="11" t="e" cm="1">
        <f t="array" ref="I440">_xlfn.IFS(K440=2,CONCATENATE("比特币-",M440),K440=3,CONCATENATE("钞票-",M440),K440=4,CONCATENATE("玩家经验-",M440),K440=5,CONCATENATE(_xlfn.XLOOKUP(L440,'[1]item|道具'!$A:$A,'[1]item|道具'!$B:$B),"-",M440),K440=11,CONCATENATE(INDEX('[4]equip_data|装备数据'!$B:$B,MATCH(1,('[4]equip_data|装备数据'!$A:$A=ROUNDDOWN(L440/100,0))*('[4]equip_data|装备数据'!$D:$D=MOD(L440,100)),0)),"-",M440,"件"))</f>
        <v>#N/A</v>
      </c>
      <c r="J440" s="11" t="str">
        <f t="shared" si="52"/>
        <v>11;50101;1</v>
      </c>
      <c r="K440" s="11">
        <v>11</v>
      </c>
      <c r="L440" s="11">
        <v>50101</v>
      </c>
      <c r="M440" s="11">
        <v>1</v>
      </c>
    </row>
    <row r="441" spans="1:13">
      <c r="A441" s="11">
        <v>4010001</v>
      </c>
      <c r="B441" s="11" t="s">
        <v>53</v>
      </c>
      <c r="C441" s="11">
        <v>2</v>
      </c>
      <c r="D441" s="11">
        <f t="shared" si="53"/>
        <v>40100011</v>
      </c>
      <c r="E441" s="11">
        <v>1</v>
      </c>
      <c r="F441" s="11" t="s">
        <v>75</v>
      </c>
      <c r="G441" s="11">
        <v>1</v>
      </c>
      <c r="H441" s="11">
        <v>1000000</v>
      </c>
      <c r="I441" s="11" t="e" cm="1">
        <f t="array" ref="I441">_xlfn.IFS(K441=2,CONCATENATE("比特币-",M441),K441=3,CONCATENATE("钞票-",M441),K441=4,CONCATENATE("玩家经验-",M441),K441=5,CONCATENATE(_xlfn.XLOOKUP(L441,'[1]item|道具'!$A:$A,'[1]item|道具'!$B:$B),"-",M441),K441=11,CONCATENATE(INDEX('[4]equip_data|装备数据'!$B:$B,MATCH(1,('[4]equip_data|装备数据'!$A:$A=ROUNDDOWN(L441/100,0))*('[4]equip_data|装备数据'!$D:$D=MOD(L441,100)),0)),"-",M441,"件"))</f>
        <v>#N/A</v>
      </c>
      <c r="J441" s="11" t="str">
        <f t="shared" si="52"/>
        <v>11;50201;1</v>
      </c>
      <c r="K441" s="11">
        <v>11</v>
      </c>
      <c r="L441" s="11">
        <v>50201</v>
      </c>
      <c r="M441" s="11">
        <v>1</v>
      </c>
    </row>
    <row r="442" spans="1:13">
      <c r="A442" s="11">
        <v>4010001</v>
      </c>
      <c r="B442" s="11" t="s">
        <v>53</v>
      </c>
      <c r="C442" s="11">
        <v>2</v>
      </c>
      <c r="D442" s="11">
        <f t="shared" si="53"/>
        <v>40100011</v>
      </c>
      <c r="E442" s="11">
        <v>1</v>
      </c>
      <c r="F442" s="11" t="s">
        <v>76</v>
      </c>
      <c r="G442" s="11">
        <v>1</v>
      </c>
      <c r="H442" s="11">
        <v>1000000</v>
      </c>
      <c r="I442" s="11" t="e" cm="1">
        <f t="array" ref="I442">_xlfn.IFS(K442=2,CONCATENATE("比特币-",M442),K442=3,CONCATENATE("钞票-",M442),K442=4,CONCATENATE("玩家经验-",M442),K442=5,CONCATENATE(_xlfn.XLOOKUP(L442,'[1]item|道具'!$A:$A,'[1]item|道具'!$B:$B),"-",M442),K442=11,CONCATENATE(INDEX('[4]equip_data|装备数据'!$B:$B,MATCH(1,('[4]equip_data|装备数据'!$A:$A=ROUNDDOWN(L442/100,0))*('[4]equip_data|装备数据'!$D:$D=MOD(L442,100)),0)),"-",M442,"件"))</f>
        <v>#N/A</v>
      </c>
      <c r="J442" s="11" t="str">
        <f t="shared" si="52"/>
        <v>11;50301;1</v>
      </c>
      <c r="K442" s="11">
        <v>11</v>
      </c>
      <c r="L442" s="11">
        <v>50301</v>
      </c>
      <c r="M442" s="11">
        <v>1</v>
      </c>
    </row>
    <row r="443" spans="1:13">
      <c r="A443" s="11">
        <v>4010001</v>
      </c>
      <c r="B443" s="11" t="s">
        <v>53</v>
      </c>
      <c r="C443" s="11">
        <v>2</v>
      </c>
      <c r="D443" s="11">
        <f t="shared" si="53"/>
        <v>40100011</v>
      </c>
      <c r="E443" s="11">
        <v>1</v>
      </c>
      <c r="F443" s="11" t="s">
        <v>77</v>
      </c>
      <c r="G443" s="11">
        <v>1</v>
      </c>
      <c r="H443" s="11">
        <v>1000000</v>
      </c>
      <c r="I443" s="11" t="e" cm="1">
        <f t="array" ref="I443">_xlfn.IFS(K443=2,CONCATENATE("比特币-",M443),K443=3,CONCATENATE("钞票-",M443),K443=4,CONCATENATE("玩家经验-",M443),K443=5,CONCATENATE(_xlfn.XLOOKUP(L443,'[1]item|道具'!$A:$A,'[1]item|道具'!$B:$B),"-",M443),K443=11,CONCATENATE(INDEX('[4]equip_data|装备数据'!$B:$B,MATCH(1,('[4]equip_data|装备数据'!$A:$A=ROUNDDOWN(L443/100,0))*('[4]equip_data|装备数据'!$D:$D=MOD(L443,100)),0)),"-",M443,"件"))</f>
        <v>#N/A</v>
      </c>
      <c r="J443" s="11" t="str">
        <f t="shared" si="52"/>
        <v>11;50401;1</v>
      </c>
      <c r="K443" s="11">
        <v>11</v>
      </c>
      <c r="L443" s="11">
        <v>50401</v>
      </c>
      <c r="M443" s="11">
        <v>1</v>
      </c>
    </row>
    <row r="444" spans="1:13">
      <c r="A444" s="11">
        <v>4010001</v>
      </c>
      <c r="B444" s="11" t="s">
        <v>53</v>
      </c>
      <c r="C444" s="11">
        <v>2</v>
      </c>
      <c r="D444" s="11">
        <f t="shared" si="53"/>
        <v>40100011</v>
      </c>
      <c r="E444" s="11">
        <v>1</v>
      </c>
      <c r="F444" s="11" t="s">
        <v>78</v>
      </c>
      <c r="G444" s="11">
        <v>1</v>
      </c>
      <c r="H444" s="11">
        <v>1000000</v>
      </c>
      <c r="I444" s="11" t="e" cm="1">
        <f t="array" ref="I444">_xlfn.IFS(K444=2,CONCATENATE("比特币-",M444),K444=3,CONCATENATE("钞票-",M444),K444=4,CONCATENATE("玩家经验-",M444),K444=5,CONCATENATE(_xlfn.XLOOKUP(L444,'[1]item|道具'!$A:$A,'[1]item|道具'!$B:$B),"-",M444),K444=11,CONCATENATE(INDEX('[4]equip_data|装备数据'!$B:$B,MATCH(1,('[4]equip_data|装备数据'!$A:$A=ROUNDDOWN(L444/100,0))*('[4]equip_data|装备数据'!$D:$D=MOD(L444,100)),0)),"-",M444,"件"))</f>
        <v>#N/A</v>
      </c>
      <c r="J444" s="11" t="str">
        <f t="shared" si="52"/>
        <v>11;50501;1</v>
      </c>
      <c r="K444" s="11">
        <v>11</v>
      </c>
      <c r="L444" s="11">
        <v>50501</v>
      </c>
      <c r="M444" s="11">
        <v>1</v>
      </c>
    </row>
    <row r="445" spans="1:13">
      <c r="A445" s="11">
        <v>4010001</v>
      </c>
      <c r="B445" s="11" t="s">
        <v>53</v>
      </c>
      <c r="C445" s="11">
        <v>2</v>
      </c>
      <c r="D445" s="11">
        <f t="shared" si="53"/>
        <v>40100011</v>
      </c>
      <c r="E445" s="11">
        <v>1</v>
      </c>
      <c r="F445" s="11" t="s">
        <v>79</v>
      </c>
      <c r="G445" s="11">
        <v>1</v>
      </c>
      <c r="H445" s="11">
        <v>1000000</v>
      </c>
      <c r="I445" s="11" t="e" cm="1">
        <f t="array" ref="I445">_xlfn.IFS(K445=2,CONCATENATE("比特币-",M445),K445=3,CONCATENATE("钞票-",M445),K445=4,CONCATENATE("玩家经验-",M445),K445=5,CONCATENATE(_xlfn.XLOOKUP(L445,'[1]item|道具'!$A:$A,'[1]item|道具'!$B:$B),"-",M445),K445=11,CONCATENATE(INDEX('[4]equip_data|装备数据'!$B:$B,MATCH(1,('[4]equip_data|装备数据'!$A:$A=ROUNDDOWN(L445/100,0))*('[4]equip_data|装备数据'!$D:$D=MOD(L445,100)),0)),"-",M445,"件"))</f>
        <v>#N/A</v>
      </c>
      <c r="J445" s="11" t="str">
        <f t="shared" si="52"/>
        <v>11;60101;1</v>
      </c>
      <c r="K445" s="11">
        <v>11</v>
      </c>
      <c r="L445" s="11">
        <v>60101</v>
      </c>
      <c r="M445" s="11">
        <v>1</v>
      </c>
    </row>
    <row r="446" spans="1:13">
      <c r="A446" s="11">
        <v>4010001</v>
      </c>
      <c r="B446" s="11" t="s">
        <v>53</v>
      </c>
      <c r="C446" s="11">
        <v>2</v>
      </c>
      <c r="D446" s="11">
        <f t="shared" si="53"/>
        <v>40100011</v>
      </c>
      <c r="E446" s="11">
        <v>1</v>
      </c>
      <c r="F446" s="11" t="s">
        <v>80</v>
      </c>
      <c r="G446" s="11">
        <v>1</v>
      </c>
      <c r="H446" s="11">
        <v>1000000</v>
      </c>
      <c r="I446" s="11" t="e" cm="1">
        <f t="array" ref="I446">_xlfn.IFS(K446=2,CONCATENATE("比特币-",M446),K446=3,CONCATENATE("钞票-",M446),K446=4,CONCATENATE("玩家经验-",M446),K446=5,CONCATENATE(_xlfn.XLOOKUP(L446,'[1]item|道具'!$A:$A,'[1]item|道具'!$B:$B),"-",M446),K446=11,CONCATENATE(INDEX('[4]equip_data|装备数据'!$B:$B,MATCH(1,('[4]equip_data|装备数据'!$A:$A=ROUNDDOWN(L446/100,0))*('[4]equip_data|装备数据'!$D:$D=MOD(L446,100)),0)),"-",M446,"件"))</f>
        <v>#N/A</v>
      </c>
      <c r="J446" s="11" t="str">
        <f t="shared" si="52"/>
        <v>11;60201;1</v>
      </c>
      <c r="K446" s="11">
        <v>11</v>
      </c>
      <c r="L446" s="11">
        <v>60201</v>
      </c>
      <c r="M446" s="11">
        <v>1</v>
      </c>
    </row>
    <row r="447" spans="1:13">
      <c r="A447" s="11">
        <v>4010001</v>
      </c>
      <c r="B447" s="11" t="s">
        <v>53</v>
      </c>
      <c r="C447" s="11">
        <v>2</v>
      </c>
      <c r="D447" s="11">
        <f t="shared" si="53"/>
        <v>40100011</v>
      </c>
      <c r="E447" s="11">
        <v>1</v>
      </c>
      <c r="F447" s="11" t="s">
        <v>81</v>
      </c>
      <c r="G447" s="11">
        <v>1</v>
      </c>
      <c r="H447" s="11">
        <v>1000000</v>
      </c>
      <c r="I447" s="11" t="e" cm="1">
        <f t="array" ref="I447">_xlfn.IFS(K447=2,CONCATENATE("比特币-",M447),K447=3,CONCATENATE("钞票-",M447),K447=4,CONCATENATE("玩家经验-",M447),K447=5,CONCATENATE(_xlfn.XLOOKUP(L447,'[1]item|道具'!$A:$A,'[1]item|道具'!$B:$B),"-",M447),K447=11,CONCATENATE(INDEX('[4]equip_data|装备数据'!$B:$B,MATCH(1,('[4]equip_data|装备数据'!$A:$A=ROUNDDOWN(L447/100,0))*('[4]equip_data|装备数据'!$D:$D=MOD(L447,100)),0)),"-",M447,"件"))</f>
        <v>#N/A</v>
      </c>
      <c r="J447" s="11" t="str">
        <f t="shared" si="52"/>
        <v>11;60301;1</v>
      </c>
      <c r="K447" s="11">
        <v>11</v>
      </c>
      <c r="L447" s="11">
        <v>60301</v>
      </c>
      <c r="M447" s="11">
        <v>1</v>
      </c>
    </row>
    <row r="448" spans="1:13">
      <c r="A448" s="11">
        <v>4010001</v>
      </c>
      <c r="B448" s="11" t="s">
        <v>53</v>
      </c>
      <c r="C448" s="11">
        <v>2</v>
      </c>
      <c r="D448" s="11">
        <f t="shared" si="53"/>
        <v>40100011</v>
      </c>
      <c r="E448" s="11">
        <v>1</v>
      </c>
      <c r="F448" s="11" t="s">
        <v>82</v>
      </c>
      <c r="G448" s="11">
        <v>1</v>
      </c>
      <c r="H448" s="11">
        <v>1000000</v>
      </c>
      <c r="I448" s="11" t="e" cm="1">
        <f t="array" ref="I448">_xlfn.IFS(K448=2,CONCATENATE("比特币-",M448),K448=3,CONCATENATE("钞票-",M448),K448=4,CONCATENATE("玩家经验-",M448),K448=5,CONCATENATE(_xlfn.XLOOKUP(L448,'[1]item|道具'!$A:$A,'[1]item|道具'!$B:$B),"-",M448),K448=11,CONCATENATE(INDEX('[4]equip_data|装备数据'!$B:$B,MATCH(1,('[4]equip_data|装备数据'!$A:$A=ROUNDDOWN(L448/100,0))*('[4]equip_data|装备数据'!$D:$D=MOD(L448,100)),0)),"-",M448,"件"))</f>
        <v>#N/A</v>
      </c>
      <c r="J448" s="11" t="str">
        <f t="shared" si="52"/>
        <v>11;60401;1</v>
      </c>
      <c r="K448" s="11">
        <v>11</v>
      </c>
      <c r="L448" s="11">
        <v>60401</v>
      </c>
      <c r="M448" s="11">
        <v>1</v>
      </c>
    </row>
    <row r="449" spans="1:13">
      <c r="A449" s="11">
        <v>4010001</v>
      </c>
      <c r="B449" s="11" t="s">
        <v>53</v>
      </c>
      <c r="C449" s="11">
        <v>2</v>
      </c>
      <c r="D449" s="11">
        <f t="shared" si="53"/>
        <v>40100011</v>
      </c>
      <c r="E449" s="11">
        <v>1</v>
      </c>
      <c r="F449" s="11" t="s">
        <v>83</v>
      </c>
      <c r="G449" s="11">
        <v>1</v>
      </c>
      <c r="H449" s="11">
        <v>1000000</v>
      </c>
      <c r="I449" s="11" t="e" cm="1">
        <f t="array" ref="I449">_xlfn.IFS(K449=2,CONCATENATE("比特币-",M449),K449=3,CONCATENATE("钞票-",M449),K449=4,CONCATENATE("玩家经验-",M449),K449=5,CONCATENATE(_xlfn.XLOOKUP(L449,'[1]item|道具'!$A:$A,'[1]item|道具'!$B:$B),"-",M449),K449=11,CONCATENATE(INDEX('[4]equip_data|装备数据'!$B:$B,MATCH(1,('[4]equip_data|装备数据'!$A:$A=ROUNDDOWN(L449/100,0))*('[4]equip_data|装备数据'!$D:$D=MOD(L449,100)),0)),"-",M449,"件"))</f>
        <v>#N/A</v>
      </c>
      <c r="J449" s="11" t="str">
        <f t="shared" si="52"/>
        <v>11;60501;1</v>
      </c>
      <c r="K449" s="11">
        <v>11</v>
      </c>
      <c r="L449" s="11">
        <v>60501</v>
      </c>
      <c r="M449" s="11">
        <v>1</v>
      </c>
    </row>
    <row r="450" spans="1:13">
      <c r="A450" s="11">
        <v>4010002</v>
      </c>
      <c r="B450" s="11" t="s">
        <v>84</v>
      </c>
      <c r="C450" s="11">
        <v>2</v>
      </c>
      <c r="D450" s="11">
        <f t="shared" si="53"/>
        <v>40100021</v>
      </c>
      <c r="E450" s="11">
        <v>1</v>
      </c>
      <c r="F450" s="11" t="s">
        <v>85</v>
      </c>
      <c r="G450" s="11">
        <v>1</v>
      </c>
      <c r="H450" s="11">
        <v>1000000</v>
      </c>
      <c r="I450" s="11" t="e" cm="1">
        <f t="array" ref="I450">_xlfn.IFS(K450=2,CONCATENATE("比特币-",M450),K450=3,CONCATENATE("钞票-",M450),K450=4,CONCATENATE("玩家经验-",M450),K450=5,CONCATENATE(_xlfn.XLOOKUP(L450,'[1]item|道具'!$A:$A,'[1]item|道具'!$B:$B),"-",M450),K450=11,CONCATENATE(INDEX('[4]equip_data|装备数据'!$B:$B,MATCH(1,('[4]equip_data|装备数据'!$A:$A=ROUNDDOWN(L450/100,0))*('[4]equip_data|装备数据'!$D:$D=MOD(L450,100)),0)),"-",M450,"件"))</f>
        <v>#N/A</v>
      </c>
      <c r="J450" s="11" t="str">
        <f t="shared" si="52"/>
        <v>11;10102;1</v>
      </c>
      <c r="K450" s="11">
        <v>11</v>
      </c>
      <c r="L450" s="11">
        <v>10102</v>
      </c>
      <c r="M450" s="11">
        <v>1</v>
      </c>
    </row>
    <row r="451" spans="1:13">
      <c r="A451" s="11">
        <v>4010002</v>
      </c>
      <c r="B451" s="11" t="s">
        <v>84</v>
      </c>
      <c r="C451" s="11">
        <v>2</v>
      </c>
      <c r="D451" s="11">
        <f t="shared" si="53"/>
        <v>40100021</v>
      </c>
      <c r="E451" s="11">
        <v>1</v>
      </c>
      <c r="F451" s="11" t="s">
        <v>86</v>
      </c>
      <c r="G451" s="11">
        <v>1</v>
      </c>
      <c r="H451" s="11">
        <v>1000000</v>
      </c>
      <c r="I451" s="11" t="e" cm="1">
        <f t="array" ref="I451">_xlfn.IFS(K451=2,CONCATENATE("比特币-",M451),K451=3,CONCATENATE("钞票-",M451),K451=4,CONCATENATE("玩家经验-",M451),K451=5,CONCATENATE(_xlfn.XLOOKUP(L451,'[1]item|道具'!$A:$A,'[1]item|道具'!$B:$B),"-",M451),K451=11,CONCATENATE(INDEX('[4]equip_data|装备数据'!$B:$B,MATCH(1,('[4]equip_data|装备数据'!$A:$A=ROUNDDOWN(L451/100,0))*('[4]equip_data|装备数据'!$D:$D=MOD(L451,100)),0)),"-",M451,"件"))</f>
        <v>#N/A</v>
      </c>
      <c r="J451" s="11" t="str">
        <f t="shared" si="52"/>
        <v>11;10202;1</v>
      </c>
      <c r="K451" s="11">
        <v>11</v>
      </c>
      <c r="L451" s="11">
        <v>10202</v>
      </c>
      <c r="M451" s="11">
        <v>1</v>
      </c>
    </row>
    <row r="452" spans="1:13">
      <c r="A452" s="11">
        <v>4010002</v>
      </c>
      <c r="B452" s="11" t="s">
        <v>84</v>
      </c>
      <c r="C452" s="11">
        <v>2</v>
      </c>
      <c r="D452" s="11">
        <f t="shared" si="53"/>
        <v>40100021</v>
      </c>
      <c r="E452" s="11">
        <v>1</v>
      </c>
      <c r="F452" s="11" t="s">
        <v>87</v>
      </c>
      <c r="G452" s="11">
        <v>1</v>
      </c>
      <c r="H452" s="11">
        <v>1000000</v>
      </c>
      <c r="I452" s="11" t="e" cm="1">
        <f t="array" ref="I452">_xlfn.IFS(K452=2,CONCATENATE("比特币-",M452),K452=3,CONCATENATE("钞票-",M452),K452=4,CONCATENATE("玩家经验-",M452),K452=5,CONCATENATE(_xlfn.XLOOKUP(L452,'[1]item|道具'!$A:$A,'[1]item|道具'!$B:$B),"-",M452),K452=11,CONCATENATE(INDEX('[4]equip_data|装备数据'!$B:$B,MATCH(1,('[4]equip_data|装备数据'!$A:$A=ROUNDDOWN(L452/100,0))*('[4]equip_data|装备数据'!$D:$D=MOD(L452,100)),0)),"-",M452,"件"))</f>
        <v>#N/A</v>
      </c>
      <c r="J452" s="11" t="str">
        <f t="shared" si="52"/>
        <v>11;10302;1</v>
      </c>
      <c r="K452" s="11">
        <v>11</v>
      </c>
      <c r="L452" s="11">
        <v>10302</v>
      </c>
      <c r="M452" s="11">
        <v>1</v>
      </c>
    </row>
    <row r="453" spans="1:13">
      <c r="A453" s="11">
        <v>4010002</v>
      </c>
      <c r="B453" s="11" t="s">
        <v>84</v>
      </c>
      <c r="C453" s="11">
        <v>2</v>
      </c>
      <c r="D453" s="11">
        <f t="shared" si="53"/>
        <v>40100021</v>
      </c>
      <c r="E453" s="11">
        <v>1</v>
      </c>
      <c r="F453" s="11" t="s">
        <v>88</v>
      </c>
      <c r="G453" s="11">
        <v>1</v>
      </c>
      <c r="H453" s="11">
        <v>1000000</v>
      </c>
      <c r="I453" s="11" t="e" cm="1">
        <f t="array" ref="I453">_xlfn.IFS(K453=2,CONCATENATE("比特币-",M453),K453=3,CONCATENATE("钞票-",M453),K453=4,CONCATENATE("玩家经验-",M453),K453=5,CONCATENATE(_xlfn.XLOOKUP(L453,'[1]item|道具'!$A:$A,'[1]item|道具'!$B:$B),"-",M453),K453=11,CONCATENATE(INDEX('[4]equip_data|装备数据'!$B:$B,MATCH(1,('[4]equip_data|装备数据'!$A:$A=ROUNDDOWN(L453/100,0))*('[4]equip_data|装备数据'!$D:$D=MOD(L453,100)),0)),"-",M453,"件"))</f>
        <v>#N/A</v>
      </c>
      <c r="J453" s="11" t="str">
        <f t="shared" si="52"/>
        <v>11;10402;1</v>
      </c>
      <c r="K453" s="11">
        <v>11</v>
      </c>
      <c r="L453" s="11">
        <v>10402</v>
      </c>
      <c r="M453" s="11">
        <v>1</v>
      </c>
    </row>
    <row r="454" spans="1:13">
      <c r="A454" s="11">
        <v>4010002</v>
      </c>
      <c r="B454" s="11" t="s">
        <v>84</v>
      </c>
      <c r="C454" s="11">
        <v>2</v>
      </c>
      <c r="D454" s="11">
        <f t="shared" si="53"/>
        <v>40100021</v>
      </c>
      <c r="E454" s="11">
        <v>1</v>
      </c>
      <c r="F454" s="11" t="s">
        <v>89</v>
      </c>
      <c r="G454" s="11">
        <v>1</v>
      </c>
      <c r="H454" s="11">
        <v>1000000</v>
      </c>
      <c r="I454" s="11" t="e" cm="1">
        <f t="array" ref="I454">_xlfn.IFS(K454=2,CONCATENATE("比特币-",M454),K454=3,CONCATENATE("钞票-",M454),K454=4,CONCATENATE("玩家经验-",M454),K454=5,CONCATENATE(_xlfn.XLOOKUP(L454,'[1]item|道具'!$A:$A,'[1]item|道具'!$B:$B),"-",M454),K454=11,CONCATENATE(INDEX('[4]equip_data|装备数据'!$B:$B,MATCH(1,('[4]equip_data|装备数据'!$A:$A=ROUNDDOWN(L454/100,0))*('[4]equip_data|装备数据'!$D:$D=MOD(L454,100)),0)),"-",M454,"件"))</f>
        <v>#N/A</v>
      </c>
      <c r="J454" s="11" t="str">
        <f t="shared" si="52"/>
        <v>11;10502;1</v>
      </c>
      <c r="K454" s="11">
        <v>11</v>
      </c>
      <c r="L454" s="11">
        <v>10502</v>
      </c>
      <c r="M454" s="11">
        <v>1</v>
      </c>
    </row>
    <row r="455" spans="1:13">
      <c r="A455" s="11">
        <v>4010002</v>
      </c>
      <c r="B455" s="11" t="s">
        <v>84</v>
      </c>
      <c r="C455" s="11">
        <v>2</v>
      </c>
      <c r="D455" s="11">
        <f t="shared" si="53"/>
        <v>40100021</v>
      </c>
      <c r="E455" s="11">
        <v>1</v>
      </c>
      <c r="F455" s="11" t="s">
        <v>90</v>
      </c>
      <c r="G455" s="11">
        <v>1</v>
      </c>
      <c r="H455" s="11">
        <v>1000000</v>
      </c>
      <c r="I455" s="11" t="e" cm="1">
        <f t="array" ref="I455">_xlfn.IFS(K455=2,CONCATENATE("比特币-",M455),K455=3,CONCATENATE("钞票-",M455),K455=4,CONCATENATE("玩家经验-",M455),K455=5,CONCATENATE(_xlfn.XLOOKUP(L455,'[1]item|道具'!$A:$A,'[1]item|道具'!$B:$B),"-",M455),K455=11,CONCATENATE(INDEX('[4]equip_data|装备数据'!$B:$B,MATCH(1,('[4]equip_data|装备数据'!$A:$A=ROUNDDOWN(L455/100,0))*('[4]equip_data|装备数据'!$D:$D=MOD(L455,100)),0)),"-",M455,"件"))</f>
        <v>#N/A</v>
      </c>
      <c r="J455" s="11" t="str">
        <f t="shared" si="52"/>
        <v>11;20102;1</v>
      </c>
      <c r="K455" s="11">
        <v>11</v>
      </c>
      <c r="L455" s="11">
        <v>20102</v>
      </c>
      <c r="M455" s="11">
        <v>1</v>
      </c>
    </row>
    <row r="456" spans="1:13">
      <c r="A456" s="11">
        <v>4010002</v>
      </c>
      <c r="B456" s="11" t="s">
        <v>84</v>
      </c>
      <c r="C456" s="11">
        <v>2</v>
      </c>
      <c r="D456" s="11">
        <f t="shared" si="53"/>
        <v>40100021</v>
      </c>
      <c r="E456" s="11">
        <v>1</v>
      </c>
      <c r="F456" s="11" t="s">
        <v>91</v>
      </c>
      <c r="G456" s="11">
        <v>1</v>
      </c>
      <c r="H456" s="11">
        <v>1000000</v>
      </c>
      <c r="I456" s="11" t="e" cm="1">
        <f t="array" ref="I456">_xlfn.IFS(K456=2,CONCATENATE("比特币-",M456),K456=3,CONCATENATE("钞票-",M456),K456=4,CONCATENATE("玩家经验-",M456),K456=5,CONCATENATE(_xlfn.XLOOKUP(L456,'[1]item|道具'!$A:$A,'[1]item|道具'!$B:$B),"-",M456),K456=11,CONCATENATE(INDEX('[4]equip_data|装备数据'!$B:$B,MATCH(1,('[4]equip_data|装备数据'!$A:$A=ROUNDDOWN(L456/100,0))*('[4]equip_data|装备数据'!$D:$D=MOD(L456,100)),0)),"-",M456,"件"))</f>
        <v>#N/A</v>
      </c>
      <c r="J456" s="11" t="str">
        <f t="shared" si="52"/>
        <v>11;20202;1</v>
      </c>
      <c r="K456" s="11">
        <v>11</v>
      </c>
      <c r="L456" s="11">
        <v>20202</v>
      </c>
      <c r="M456" s="11">
        <v>1</v>
      </c>
    </row>
    <row r="457" spans="1:13">
      <c r="A457" s="11">
        <v>4010002</v>
      </c>
      <c r="B457" s="11" t="s">
        <v>84</v>
      </c>
      <c r="C457" s="11">
        <v>2</v>
      </c>
      <c r="D457" s="11">
        <f t="shared" si="53"/>
        <v>40100021</v>
      </c>
      <c r="E457" s="11">
        <v>1</v>
      </c>
      <c r="F457" s="11" t="s">
        <v>92</v>
      </c>
      <c r="G457" s="11">
        <v>1</v>
      </c>
      <c r="H457" s="11">
        <v>1000000</v>
      </c>
      <c r="I457" s="11" t="e" cm="1">
        <f t="array" ref="I457">_xlfn.IFS(K457=2,CONCATENATE("比特币-",M457),K457=3,CONCATENATE("钞票-",M457),K457=4,CONCATENATE("玩家经验-",M457),K457=5,CONCATENATE(_xlfn.XLOOKUP(L457,'[1]item|道具'!$A:$A,'[1]item|道具'!$B:$B),"-",M457),K457=11,CONCATENATE(INDEX('[4]equip_data|装备数据'!$B:$B,MATCH(1,('[4]equip_data|装备数据'!$A:$A=ROUNDDOWN(L457/100,0))*('[4]equip_data|装备数据'!$D:$D=MOD(L457,100)),0)),"-",M457,"件"))</f>
        <v>#N/A</v>
      </c>
      <c r="J457" s="11" t="str">
        <f t="shared" si="52"/>
        <v>11;20302;1</v>
      </c>
      <c r="K457" s="11">
        <v>11</v>
      </c>
      <c r="L457" s="11">
        <v>20302</v>
      </c>
      <c r="M457" s="11">
        <v>1</v>
      </c>
    </row>
    <row r="458" spans="1:13">
      <c r="A458" s="11">
        <v>4010002</v>
      </c>
      <c r="B458" s="11" t="s">
        <v>84</v>
      </c>
      <c r="C458" s="11">
        <v>2</v>
      </c>
      <c r="D458" s="11">
        <f t="shared" si="53"/>
        <v>40100021</v>
      </c>
      <c r="E458" s="11">
        <v>1</v>
      </c>
      <c r="F458" s="11" t="s">
        <v>93</v>
      </c>
      <c r="G458" s="11">
        <v>1</v>
      </c>
      <c r="H458" s="11">
        <v>1000000</v>
      </c>
      <c r="I458" s="11" t="e" cm="1">
        <f t="array" ref="I458">_xlfn.IFS(K458=2,CONCATENATE("比特币-",M458),K458=3,CONCATENATE("钞票-",M458),K458=4,CONCATENATE("玩家经验-",M458),K458=5,CONCATENATE(_xlfn.XLOOKUP(L458,'[1]item|道具'!$A:$A,'[1]item|道具'!$B:$B),"-",M458),K458=11,CONCATENATE(INDEX('[4]equip_data|装备数据'!$B:$B,MATCH(1,('[4]equip_data|装备数据'!$A:$A=ROUNDDOWN(L458/100,0))*('[4]equip_data|装备数据'!$D:$D=MOD(L458,100)),0)),"-",M458,"件"))</f>
        <v>#N/A</v>
      </c>
      <c r="J458" s="11" t="str">
        <f t="shared" si="52"/>
        <v>11;20402;1</v>
      </c>
      <c r="K458" s="11">
        <v>11</v>
      </c>
      <c r="L458" s="11">
        <v>20402</v>
      </c>
      <c r="M458" s="11">
        <v>1</v>
      </c>
    </row>
    <row r="459" spans="1:13">
      <c r="A459" s="11">
        <v>4010002</v>
      </c>
      <c r="B459" s="11" t="s">
        <v>84</v>
      </c>
      <c r="C459" s="11">
        <v>2</v>
      </c>
      <c r="D459" s="11">
        <f t="shared" si="53"/>
        <v>40100021</v>
      </c>
      <c r="E459" s="11">
        <v>1</v>
      </c>
      <c r="F459" s="11" t="s">
        <v>94</v>
      </c>
      <c r="G459" s="11">
        <v>1</v>
      </c>
      <c r="H459" s="11">
        <v>1000000</v>
      </c>
      <c r="I459" s="11" t="e" cm="1">
        <f t="array" ref="I459">_xlfn.IFS(K459=2,CONCATENATE("比特币-",M459),K459=3,CONCATENATE("钞票-",M459),K459=4,CONCATENATE("玩家经验-",M459),K459=5,CONCATENATE(_xlfn.XLOOKUP(L459,'[1]item|道具'!$A:$A,'[1]item|道具'!$B:$B),"-",M459),K459=11,CONCATENATE(INDEX('[4]equip_data|装备数据'!$B:$B,MATCH(1,('[4]equip_data|装备数据'!$A:$A=ROUNDDOWN(L459/100,0))*('[4]equip_data|装备数据'!$D:$D=MOD(L459,100)),0)),"-",M459,"件"))</f>
        <v>#N/A</v>
      </c>
      <c r="J459" s="11" t="str">
        <f t="shared" si="52"/>
        <v>11;20502;1</v>
      </c>
      <c r="K459" s="11">
        <v>11</v>
      </c>
      <c r="L459" s="11">
        <v>20502</v>
      </c>
      <c r="M459" s="11">
        <v>1</v>
      </c>
    </row>
    <row r="460" spans="1:13">
      <c r="A460" s="11">
        <v>4010002</v>
      </c>
      <c r="B460" s="11" t="s">
        <v>84</v>
      </c>
      <c r="C460" s="11">
        <v>2</v>
      </c>
      <c r="D460" s="11">
        <f t="shared" si="53"/>
        <v>40100021</v>
      </c>
      <c r="E460" s="11">
        <v>1</v>
      </c>
      <c r="F460" s="11" t="s">
        <v>95</v>
      </c>
      <c r="G460" s="11">
        <v>1</v>
      </c>
      <c r="H460" s="11">
        <v>1000000</v>
      </c>
      <c r="I460" s="11" t="e" cm="1">
        <f t="array" ref="I460">_xlfn.IFS(K460=2,CONCATENATE("比特币-",M460),K460=3,CONCATENATE("钞票-",M460),K460=4,CONCATENATE("玩家经验-",M460),K460=5,CONCATENATE(_xlfn.XLOOKUP(L460,'[1]item|道具'!$A:$A,'[1]item|道具'!$B:$B),"-",M460),K460=11,CONCATENATE(INDEX('[4]equip_data|装备数据'!$B:$B,MATCH(1,('[4]equip_data|装备数据'!$A:$A=ROUNDDOWN(L460/100,0))*('[4]equip_data|装备数据'!$D:$D=MOD(L460,100)),0)),"-",M460,"件"))</f>
        <v>#N/A</v>
      </c>
      <c r="J460" s="11" t="str">
        <f t="shared" si="52"/>
        <v>11;30102;1</v>
      </c>
      <c r="K460" s="11">
        <v>11</v>
      </c>
      <c r="L460" s="11">
        <v>30102</v>
      </c>
      <c r="M460" s="11">
        <v>1</v>
      </c>
    </row>
    <row r="461" spans="1:13">
      <c r="A461" s="11">
        <v>4010002</v>
      </c>
      <c r="B461" s="11" t="s">
        <v>84</v>
      </c>
      <c r="C461" s="11">
        <v>2</v>
      </c>
      <c r="D461" s="11">
        <f t="shared" si="53"/>
        <v>40100021</v>
      </c>
      <c r="E461" s="11">
        <v>1</v>
      </c>
      <c r="F461" s="11" t="s">
        <v>96</v>
      </c>
      <c r="G461" s="11">
        <v>1</v>
      </c>
      <c r="H461" s="11">
        <v>1000000</v>
      </c>
      <c r="I461" s="11" t="e" cm="1">
        <f t="array" ref="I461">_xlfn.IFS(K461=2,CONCATENATE("比特币-",M461),K461=3,CONCATENATE("钞票-",M461),K461=4,CONCATENATE("玩家经验-",M461),K461=5,CONCATENATE(_xlfn.XLOOKUP(L461,'[1]item|道具'!$A:$A,'[1]item|道具'!$B:$B),"-",M461),K461=11,CONCATENATE(INDEX('[4]equip_data|装备数据'!$B:$B,MATCH(1,('[4]equip_data|装备数据'!$A:$A=ROUNDDOWN(L461/100,0))*('[4]equip_data|装备数据'!$D:$D=MOD(L461,100)),0)),"-",M461,"件"))</f>
        <v>#N/A</v>
      </c>
      <c r="J461" s="11" t="str">
        <f t="shared" si="52"/>
        <v>11;30202;1</v>
      </c>
      <c r="K461" s="11">
        <v>11</v>
      </c>
      <c r="L461" s="11">
        <v>30202</v>
      </c>
      <c r="M461" s="11">
        <v>1</v>
      </c>
    </row>
    <row r="462" spans="1:13">
      <c r="A462" s="11">
        <v>4010002</v>
      </c>
      <c r="B462" s="11" t="s">
        <v>84</v>
      </c>
      <c r="C462" s="11">
        <v>2</v>
      </c>
      <c r="D462" s="11">
        <f t="shared" si="53"/>
        <v>40100021</v>
      </c>
      <c r="E462" s="11">
        <v>1</v>
      </c>
      <c r="F462" s="11" t="s">
        <v>97</v>
      </c>
      <c r="G462" s="11">
        <v>1</v>
      </c>
      <c r="H462" s="11">
        <v>1000000</v>
      </c>
      <c r="I462" s="11" t="e" cm="1">
        <f t="array" ref="I462">_xlfn.IFS(K462=2,CONCATENATE("比特币-",M462),K462=3,CONCATENATE("钞票-",M462),K462=4,CONCATENATE("玩家经验-",M462),K462=5,CONCATENATE(_xlfn.XLOOKUP(L462,'[1]item|道具'!$A:$A,'[1]item|道具'!$B:$B),"-",M462),K462=11,CONCATENATE(INDEX('[4]equip_data|装备数据'!$B:$B,MATCH(1,('[4]equip_data|装备数据'!$A:$A=ROUNDDOWN(L462/100,0))*('[4]equip_data|装备数据'!$D:$D=MOD(L462,100)),0)),"-",M462,"件"))</f>
        <v>#N/A</v>
      </c>
      <c r="J462" s="11" t="str">
        <f t="shared" si="52"/>
        <v>11;30302;1</v>
      </c>
      <c r="K462" s="11">
        <v>11</v>
      </c>
      <c r="L462" s="11">
        <v>30302</v>
      </c>
      <c r="M462" s="11">
        <v>1</v>
      </c>
    </row>
    <row r="463" spans="1:13">
      <c r="A463" s="11">
        <v>4010002</v>
      </c>
      <c r="B463" s="11" t="s">
        <v>84</v>
      </c>
      <c r="C463" s="11">
        <v>2</v>
      </c>
      <c r="D463" s="11">
        <f t="shared" si="53"/>
        <v>40100021</v>
      </c>
      <c r="E463" s="11">
        <v>1</v>
      </c>
      <c r="F463" s="11" t="s">
        <v>98</v>
      </c>
      <c r="G463" s="11">
        <v>1</v>
      </c>
      <c r="H463" s="11">
        <v>1000000</v>
      </c>
      <c r="I463" s="11" t="e" cm="1">
        <f t="array" ref="I463">_xlfn.IFS(K463=2,CONCATENATE("比特币-",M463),K463=3,CONCATENATE("钞票-",M463),K463=4,CONCATENATE("玩家经验-",M463),K463=5,CONCATENATE(_xlfn.XLOOKUP(L463,'[1]item|道具'!$A:$A,'[1]item|道具'!$B:$B),"-",M463),K463=11,CONCATENATE(INDEX('[4]equip_data|装备数据'!$B:$B,MATCH(1,('[4]equip_data|装备数据'!$A:$A=ROUNDDOWN(L463/100,0))*('[4]equip_data|装备数据'!$D:$D=MOD(L463,100)),0)),"-",M463,"件"))</f>
        <v>#N/A</v>
      </c>
      <c r="J463" s="11" t="str">
        <f t="shared" si="52"/>
        <v>11;30402;1</v>
      </c>
      <c r="K463" s="11">
        <v>11</v>
      </c>
      <c r="L463" s="11">
        <v>30402</v>
      </c>
      <c r="M463" s="11">
        <v>1</v>
      </c>
    </row>
    <row r="464" spans="1:13">
      <c r="A464" s="11">
        <v>4010002</v>
      </c>
      <c r="B464" s="11" t="s">
        <v>84</v>
      </c>
      <c r="C464" s="11">
        <v>2</v>
      </c>
      <c r="D464" s="11">
        <f t="shared" si="53"/>
        <v>40100021</v>
      </c>
      <c r="E464" s="11">
        <v>1</v>
      </c>
      <c r="F464" s="11" t="s">
        <v>99</v>
      </c>
      <c r="G464" s="11">
        <v>1</v>
      </c>
      <c r="H464" s="11">
        <v>1000000</v>
      </c>
      <c r="I464" s="11" t="e" cm="1">
        <f t="array" ref="I464">_xlfn.IFS(K464=2,CONCATENATE("比特币-",M464),K464=3,CONCATENATE("钞票-",M464),K464=4,CONCATENATE("玩家经验-",M464),K464=5,CONCATENATE(_xlfn.XLOOKUP(L464,'[1]item|道具'!$A:$A,'[1]item|道具'!$B:$B),"-",M464),K464=11,CONCATENATE(INDEX('[4]equip_data|装备数据'!$B:$B,MATCH(1,('[4]equip_data|装备数据'!$A:$A=ROUNDDOWN(L464/100,0))*('[4]equip_data|装备数据'!$D:$D=MOD(L464,100)),0)),"-",M464,"件"))</f>
        <v>#N/A</v>
      </c>
      <c r="J464" s="11" t="str">
        <f t="shared" si="52"/>
        <v>11;30502;1</v>
      </c>
      <c r="K464" s="11">
        <v>11</v>
      </c>
      <c r="L464" s="11">
        <v>30502</v>
      </c>
      <c r="M464" s="11">
        <v>1</v>
      </c>
    </row>
    <row r="465" spans="1:13">
      <c r="A465" s="11">
        <v>4010002</v>
      </c>
      <c r="B465" s="11" t="s">
        <v>84</v>
      </c>
      <c r="C465" s="11">
        <v>2</v>
      </c>
      <c r="D465" s="11">
        <f t="shared" si="53"/>
        <v>40100021</v>
      </c>
      <c r="E465" s="11">
        <v>1</v>
      </c>
      <c r="F465" s="11" t="s">
        <v>100</v>
      </c>
      <c r="G465" s="11">
        <v>1</v>
      </c>
      <c r="H465" s="11">
        <v>1000000</v>
      </c>
      <c r="I465" s="11" t="e" cm="1">
        <f t="array" ref="I465">_xlfn.IFS(K465=2,CONCATENATE("比特币-",M465),K465=3,CONCATENATE("钞票-",M465),K465=4,CONCATENATE("玩家经验-",M465),K465=5,CONCATENATE(_xlfn.XLOOKUP(L465,'[1]item|道具'!$A:$A,'[1]item|道具'!$B:$B),"-",M465),K465=11,CONCATENATE(INDEX('[4]equip_data|装备数据'!$B:$B,MATCH(1,('[4]equip_data|装备数据'!$A:$A=ROUNDDOWN(L465/100,0))*('[4]equip_data|装备数据'!$D:$D=MOD(L465,100)),0)),"-",M465,"件"))</f>
        <v>#N/A</v>
      </c>
      <c r="J465" s="11" t="str">
        <f t="shared" si="52"/>
        <v>11;40102;1</v>
      </c>
      <c r="K465" s="11">
        <v>11</v>
      </c>
      <c r="L465" s="11">
        <v>40102</v>
      </c>
      <c r="M465" s="11">
        <v>1</v>
      </c>
    </row>
    <row r="466" spans="1:13">
      <c r="A466" s="11">
        <v>4010002</v>
      </c>
      <c r="B466" s="11" t="s">
        <v>84</v>
      </c>
      <c r="C466" s="11">
        <v>2</v>
      </c>
      <c r="D466" s="11">
        <f t="shared" si="53"/>
        <v>40100021</v>
      </c>
      <c r="E466" s="11">
        <v>1</v>
      </c>
      <c r="F466" s="11" t="s">
        <v>101</v>
      </c>
      <c r="G466" s="11">
        <v>1</v>
      </c>
      <c r="H466" s="11">
        <v>1000000</v>
      </c>
      <c r="I466" s="11" t="e" cm="1">
        <f t="array" ref="I466">_xlfn.IFS(K466=2,CONCATENATE("比特币-",M466),K466=3,CONCATENATE("钞票-",M466),K466=4,CONCATENATE("玩家经验-",M466),K466=5,CONCATENATE(_xlfn.XLOOKUP(L466,'[1]item|道具'!$A:$A,'[1]item|道具'!$B:$B),"-",M466),K466=11,CONCATENATE(INDEX('[4]equip_data|装备数据'!$B:$B,MATCH(1,('[4]equip_data|装备数据'!$A:$A=ROUNDDOWN(L466/100,0))*('[4]equip_data|装备数据'!$D:$D=MOD(L466,100)),0)),"-",M466,"件"))</f>
        <v>#N/A</v>
      </c>
      <c r="J466" s="11" t="str">
        <f t="shared" si="52"/>
        <v>11;40202;1</v>
      </c>
      <c r="K466" s="11">
        <v>11</v>
      </c>
      <c r="L466" s="11">
        <v>40202</v>
      </c>
      <c r="M466" s="11">
        <v>1</v>
      </c>
    </row>
    <row r="467" spans="1:13">
      <c r="A467" s="11">
        <v>4010002</v>
      </c>
      <c r="B467" s="11" t="s">
        <v>84</v>
      </c>
      <c r="C467" s="11">
        <v>2</v>
      </c>
      <c r="D467" s="11">
        <f t="shared" si="53"/>
        <v>40100021</v>
      </c>
      <c r="E467" s="11">
        <v>1</v>
      </c>
      <c r="F467" s="11" t="s">
        <v>102</v>
      </c>
      <c r="G467" s="11">
        <v>1</v>
      </c>
      <c r="H467" s="11">
        <v>1000000</v>
      </c>
      <c r="I467" s="11" t="e" cm="1">
        <f t="array" ref="I467">_xlfn.IFS(K467=2,CONCATENATE("比特币-",M467),K467=3,CONCATENATE("钞票-",M467),K467=4,CONCATENATE("玩家经验-",M467),K467=5,CONCATENATE(_xlfn.XLOOKUP(L467,'[1]item|道具'!$A:$A,'[1]item|道具'!$B:$B),"-",M467),K467=11,CONCATENATE(INDEX('[4]equip_data|装备数据'!$B:$B,MATCH(1,('[4]equip_data|装备数据'!$A:$A=ROUNDDOWN(L467/100,0))*('[4]equip_data|装备数据'!$D:$D=MOD(L467,100)),0)),"-",M467,"件"))</f>
        <v>#N/A</v>
      </c>
      <c r="J467" s="11" t="str">
        <f t="shared" si="52"/>
        <v>11;40302;1</v>
      </c>
      <c r="K467" s="11">
        <v>11</v>
      </c>
      <c r="L467" s="11">
        <v>40302</v>
      </c>
      <c r="M467" s="11">
        <v>1</v>
      </c>
    </row>
    <row r="468" spans="1:13">
      <c r="A468" s="11">
        <v>4010002</v>
      </c>
      <c r="B468" s="11" t="s">
        <v>84</v>
      </c>
      <c r="C468" s="11">
        <v>2</v>
      </c>
      <c r="D468" s="11">
        <f t="shared" si="53"/>
        <v>40100021</v>
      </c>
      <c r="E468" s="11">
        <v>1</v>
      </c>
      <c r="F468" s="11" t="s">
        <v>103</v>
      </c>
      <c r="G468" s="11">
        <v>1</v>
      </c>
      <c r="H468" s="11">
        <v>1000000</v>
      </c>
      <c r="I468" s="11" t="e" cm="1">
        <f t="array" ref="I468">_xlfn.IFS(K468=2,CONCATENATE("比特币-",M468),K468=3,CONCATENATE("钞票-",M468),K468=4,CONCATENATE("玩家经验-",M468),K468=5,CONCATENATE(_xlfn.XLOOKUP(L468,'[1]item|道具'!$A:$A,'[1]item|道具'!$B:$B),"-",M468),K468=11,CONCATENATE(INDEX('[4]equip_data|装备数据'!$B:$B,MATCH(1,('[4]equip_data|装备数据'!$A:$A=ROUNDDOWN(L468/100,0))*('[4]equip_data|装备数据'!$D:$D=MOD(L468,100)),0)),"-",M468,"件"))</f>
        <v>#N/A</v>
      </c>
      <c r="J468" s="11" t="str">
        <f t="shared" si="52"/>
        <v>11;40402;1</v>
      </c>
      <c r="K468" s="11">
        <v>11</v>
      </c>
      <c r="L468" s="11">
        <v>40402</v>
      </c>
      <c r="M468" s="11">
        <v>1</v>
      </c>
    </row>
    <row r="469" spans="1:13">
      <c r="A469" s="11">
        <v>4010002</v>
      </c>
      <c r="B469" s="11" t="s">
        <v>84</v>
      </c>
      <c r="C469" s="11">
        <v>2</v>
      </c>
      <c r="D469" s="11">
        <f t="shared" si="53"/>
        <v>40100021</v>
      </c>
      <c r="E469" s="11">
        <v>1</v>
      </c>
      <c r="F469" s="11" t="s">
        <v>104</v>
      </c>
      <c r="G469" s="11">
        <v>1</v>
      </c>
      <c r="H469" s="11">
        <v>1000000</v>
      </c>
      <c r="I469" s="11" t="e" cm="1">
        <f t="array" ref="I469">_xlfn.IFS(K469=2,CONCATENATE("比特币-",M469),K469=3,CONCATENATE("钞票-",M469),K469=4,CONCATENATE("玩家经验-",M469),K469=5,CONCATENATE(_xlfn.XLOOKUP(L469,'[1]item|道具'!$A:$A,'[1]item|道具'!$B:$B),"-",M469),K469=11,CONCATENATE(INDEX('[4]equip_data|装备数据'!$B:$B,MATCH(1,('[4]equip_data|装备数据'!$A:$A=ROUNDDOWN(L469/100,0))*('[4]equip_data|装备数据'!$D:$D=MOD(L469,100)),0)),"-",M469,"件"))</f>
        <v>#N/A</v>
      </c>
      <c r="J469" s="11" t="str">
        <f t="shared" si="52"/>
        <v>11;40502;1</v>
      </c>
      <c r="K469" s="11">
        <v>11</v>
      </c>
      <c r="L469" s="11">
        <v>40502</v>
      </c>
      <c r="M469" s="11">
        <v>1</v>
      </c>
    </row>
    <row r="470" spans="1:13">
      <c r="A470" s="11">
        <v>4010002</v>
      </c>
      <c r="B470" s="11" t="s">
        <v>84</v>
      </c>
      <c r="C470" s="11">
        <v>2</v>
      </c>
      <c r="D470" s="11">
        <f t="shared" si="53"/>
        <v>40100021</v>
      </c>
      <c r="E470" s="11">
        <v>1</v>
      </c>
      <c r="F470" s="11" t="s">
        <v>105</v>
      </c>
      <c r="G470" s="11">
        <v>1</v>
      </c>
      <c r="H470" s="11">
        <v>1000000</v>
      </c>
      <c r="I470" s="11" t="e" cm="1">
        <f t="array" ref="I470">_xlfn.IFS(K470=2,CONCATENATE("比特币-",M470),K470=3,CONCATENATE("钞票-",M470),K470=4,CONCATENATE("玩家经验-",M470),K470=5,CONCATENATE(_xlfn.XLOOKUP(L470,'[1]item|道具'!$A:$A,'[1]item|道具'!$B:$B),"-",M470),K470=11,CONCATENATE(INDEX('[4]equip_data|装备数据'!$B:$B,MATCH(1,('[4]equip_data|装备数据'!$A:$A=ROUNDDOWN(L470/100,0))*('[4]equip_data|装备数据'!$D:$D=MOD(L470,100)),0)),"-",M470,"件"))</f>
        <v>#N/A</v>
      </c>
      <c r="J470" s="11" t="str">
        <f t="shared" si="52"/>
        <v>11;50102;1</v>
      </c>
      <c r="K470" s="11">
        <v>11</v>
      </c>
      <c r="L470" s="11">
        <v>50102</v>
      </c>
      <c r="M470" s="11">
        <v>1</v>
      </c>
    </row>
    <row r="471" spans="1:13">
      <c r="A471" s="11">
        <v>4010002</v>
      </c>
      <c r="B471" s="11" t="s">
        <v>84</v>
      </c>
      <c r="C471" s="11">
        <v>2</v>
      </c>
      <c r="D471" s="11">
        <f t="shared" si="53"/>
        <v>40100021</v>
      </c>
      <c r="E471" s="11">
        <v>1</v>
      </c>
      <c r="F471" s="11" t="s">
        <v>106</v>
      </c>
      <c r="G471" s="11">
        <v>1</v>
      </c>
      <c r="H471" s="11">
        <v>1000000</v>
      </c>
      <c r="I471" s="11" t="e" cm="1">
        <f t="array" ref="I471">_xlfn.IFS(K471=2,CONCATENATE("比特币-",M471),K471=3,CONCATENATE("钞票-",M471),K471=4,CONCATENATE("玩家经验-",M471),K471=5,CONCATENATE(_xlfn.XLOOKUP(L471,'[1]item|道具'!$A:$A,'[1]item|道具'!$B:$B),"-",M471),K471=11,CONCATENATE(INDEX('[4]equip_data|装备数据'!$B:$B,MATCH(1,('[4]equip_data|装备数据'!$A:$A=ROUNDDOWN(L471/100,0))*('[4]equip_data|装备数据'!$D:$D=MOD(L471,100)),0)),"-",M471,"件"))</f>
        <v>#N/A</v>
      </c>
      <c r="J471" s="11" t="str">
        <f t="shared" si="52"/>
        <v>11;50202;1</v>
      </c>
      <c r="K471" s="11">
        <v>11</v>
      </c>
      <c r="L471" s="11">
        <v>50202</v>
      </c>
      <c r="M471" s="11">
        <v>1</v>
      </c>
    </row>
    <row r="472" spans="1:13">
      <c r="A472" s="11">
        <v>4010002</v>
      </c>
      <c r="B472" s="11" t="s">
        <v>84</v>
      </c>
      <c r="C472" s="11">
        <v>2</v>
      </c>
      <c r="D472" s="11">
        <f t="shared" si="53"/>
        <v>40100021</v>
      </c>
      <c r="E472" s="11">
        <v>1</v>
      </c>
      <c r="F472" s="11" t="s">
        <v>107</v>
      </c>
      <c r="G472" s="11">
        <v>1</v>
      </c>
      <c r="H472" s="11">
        <v>1000000</v>
      </c>
      <c r="I472" s="11" t="e" cm="1">
        <f t="array" ref="I472">_xlfn.IFS(K472=2,CONCATENATE("比特币-",M472),K472=3,CONCATENATE("钞票-",M472),K472=4,CONCATENATE("玩家经验-",M472),K472=5,CONCATENATE(_xlfn.XLOOKUP(L472,'[1]item|道具'!$A:$A,'[1]item|道具'!$B:$B),"-",M472),K472=11,CONCATENATE(INDEX('[4]equip_data|装备数据'!$B:$B,MATCH(1,('[4]equip_data|装备数据'!$A:$A=ROUNDDOWN(L472/100,0))*('[4]equip_data|装备数据'!$D:$D=MOD(L472,100)),0)),"-",M472,"件"))</f>
        <v>#N/A</v>
      </c>
      <c r="J472" s="11" t="str">
        <f t="shared" si="52"/>
        <v>11;50302;1</v>
      </c>
      <c r="K472" s="11">
        <v>11</v>
      </c>
      <c r="L472" s="11">
        <v>50302</v>
      </c>
      <c r="M472" s="11">
        <v>1</v>
      </c>
    </row>
    <row r="473" spans="1:13">
      <c r="A473" s="11">
        <v>4010002</v>
      </c>
      <c r="B473" s="11" t="s">
        <v>84</v>
      </c>
      <c r="C473" s="11">
        <v>2</v>
      </c>
      <c r="D473" s="11">
        <f t="shared" si="53"/>
        <v>40100021</v>
      </c>
      <c r="E473" s="11">
        <v>1</v>
      </c>
      <c r="F473" s="11" t="s">
        <v>108</v>
      </c>
      <c r="G473" s="11">
        <v>1</v>
      </c>
      <c r="H473" s="11">
        <v>1000000</v>
      </c>
      <c r="I473" s="11" t="e" cm="1">
        <f t="array" ref="I473">_xlfn.IFS(K473=2,CONCATENATE("比特币-",M473),K473=3,CONCATENATE("钞票-",M473),K473=4,CONCATENATE("玩家经验-",M473),K473=5,CONCATENATE(_xlfn.XLOOKUP(L473,'[1]item|道具'!$A:$A,'[1]item|道具'!$B:$B),"-",M473),K473=11,CONCATENATE(INDEX('[4]equip_data|装备数据'!$B:$B,MATCH(1,('[4]equip_data|装备数据'!$A:$A=ROUNDDOWN(L473/100,0))*('[4]equip_data|装备数据'!$D:$D=MOD(L473,100)),0)),"-",M473,"件"))</f>
        <v>#N/A</v>
      </c>
      <c r="J473" s="11" t="str">
        <f t="shared" si="52"/>
        <v>11;50402;1</v>
      </c>
      <c r="K473" s="11">
        <v>11</v>
      </c>
      <c r="L473" s="11">
        <v>50402</v>
      </c>
      <c r="M473" s="11">
        <v>1</v>
      </c>
    </row>
    <row r="474" spans="1:13">
      <c r="A474" s="11">
        <v>4010002</v>
      </c>
      <c r="B474" s="11" t="s">
        <v>84</v>
      </c>
      <c r="C474" s="11">
        <v>2</v>
      </c>
      <c r="D474" s="11">
        <f t="shared" si="53"/>
        <v>40100021</v>
      </c>
      <c r="E474" s="11">
        <v>1</v>
      </c>
      <c r="F474" s="11" t="s">
        <v>109</v>
      </c>
      <c r="G474" s="11">
        <v>1</v>
      </c>
      <c r="H474" s="11">
        <v>1000000</v>
      </c>
      <c r="I474" s="11" t="e" cm="1">
        <f t="array" ref="I474">_xlfn.IFS(K474=2,CONCATENATE("比特币-",M474),K474=3,CONCATENATE("钞票-",M474),K474=4,CONCATENATE("玩家经验-",M474),K474=5,CONCATENATE(_xlfn.XLOOKUP(L474,'[1]item|道具'!$A:$A,'[1]item|道具'!$B:$B),"-",M474),K474=11,CONCATENATE(INDEX('[4]equip_data|装备数据'!$B:$B,MATCH(1,('[4]equip_data|装备数据'!$A:$A=ROUNDDOWN(L474/100,0))*('[4]equip_data|装备数据'!$D:$D=MOD(L474,100)),0)),"-",M474,"件"))</f>
        <v>#N/A</v>
      </c>
      <c r="J474" s="11" t="str">
        <f t="shared" si="52"/>
        <v>11;50502;1</v>
      </c>
      <c r="K474" s="11">
        <v>11</v>
      </c>
      <c r="L474" s="11">
        <v>50502</v>
      </c>
      <c r="M474" s="11">
        <v>1</v>
      </c>
    </row>
    <row r="475" spans="1:13">
      <c r="A475" s="11">
        <v>4010002</v>
      </c>
      <c r="B475" s="11" t="s">
        <v>84</v>
      </c>
      <c r="C475" s="11">
        <v>2</v>
      </c>
      <c r="D475" s="11">
        <f t="shared" si="53"/>
        <v>40100021</v>
      </c>
      <c r="E475" s="11">
        <v>1</v>
      </c>
      <c r="F475" s="11" t="s">
        <v>110</v>
      </c>
      <c r="G475" s="11">
        <v>1</v>
      </c>
      <c r="H475" s="11">
        <v>1000000</v>
      </c>
      <c r="I475" s="11" t="e" cm="1">
        <f t="array" ref="I475">_xlfn.IFS(K475=2,CONCATENATE("比特币-",M475),K475=3,CONCATENATE("钞票-",M475),K475=4,CONCATENATE("玩家经验-",M475),K475=5,CONCATENATE(_xlfn.XLOOKUP(L475,'[1]item|道具'!$A:$A,'[1]item|道具'!$B:$B),"-",M475),K475=11,CONCATENATE(INDEX('[4]equip_data|装备数据'!$B:$B,MATCH(1,('[4]equip_data|装备数据'!$A:$A=ROUNDDOWN(L475/100,0))*('[4]equip_data|装备数据'!$D:$D=MOD(L475,100)),0)),"-",M475,"件"))</f>
        <v>#N/A</v>
      </c>
      <c r="J475" s="11" t="str">
        <f t="shared" si="52"/>
        <v>11;60102;1</v>
      </c>
      <c r="K475" s="11">
        <v>11</v>
      </c>
      <c r="L475" s="11">
        <v>60102</v>
      </c>
      <c r="M475" s="11">
        <v>1</v>
      </c>
    </row>
    <row r="476" spans="1:13">
      <c r="A476" s="11">
        <v>4010002</v>
      </c>
      <c r="B476" s="11" t="s">
        <v>84</v>
      </c>
      <c r="C476" s="11">
        <v>2</v>
      </c>
      <c r="D476" s="11">
        <f t="shared" si="53"/>
        <v>40100021</v>
      </c>
      <c r="E476" s="11">
        <v>1</v>
      </c>
      <c r="F476" s="11" t="s">
        <v>111</v>
      </c>
      <c r="G476" s="11">
        <v>1</v>
      </c>
      <c r="H476" s="11">
        <v>1000000</v>
      </c>
      <c r="I476" s="11" t="e" cm="1">
        <f t="array" ref="I476">_xlfn.IFS(K476=2,CONCATENATE("比特币-",M476),K476=3,CONCATENATE("钞票-",M476),K476=4,CONCATENATE("玩家经验-",M476),K476=5,CONCATENATE(_xlfn.XLOOKUP(L476,'[1]item|道具'!$A:$A,'[1]item|道具'!$B:$B),"-",M476),K476=11,CONCATENATE(INDEX('[4]equip_data|装备数据'!$B:$B,MATCH(1,('[4]equip_data|装备数据'!$A:$A=ROUNDDOWN(L476/100,0))*('[4]equip_data|装备数据'!$D:$D=MOD(L476,100)),0)),"-",M476,"件"))</f>
        <v>#N/A</v>
      </c>
      <c r="J476" s="11" t="str">
        <f t="shared" si="52"/>
        <v>11;60202;1</v>
      </c>
      <c r="K476" s="11">
        <v>11</v>
      </c>
      <c r="L476" s="11">
        <v>60202</v>
      </c>
      <c r="M476" s="11">
        <v>1</v>
      </c>
    </row>
    <row r="477" spans="1:13">
      <c r="A477" s="11">
        <v>4010002</v>
      </c>
      <c r="B477" s="11" t="s">
        <v>84</v>
      </c>
      <c r="C477" s="11">
        <v>2</v>
      </c>
      <c r="D477" s="11">
        <f t="shared" si="53"/>
        <v>40100021</v>
      </c>
      <c r="E477" s="11">
        <v>1</v>
      </c>
      <c r="F477" s="11" t="s">
        <v>112</v>
      </c>
      <c r="G477" s="11">
        <v>1</v>
      </c>
      <c r="H477" s="11">
        <v>1000000</v>
      </c>
      <c r="I477" s="11" t="e" cm="1">
        <f t="array" ref="I477">_xlfn.IFS(K477=2,CONCATENATE("比特币-",M477),K477=3,CONCATENATE("钞票-",M477),K477=4,CONCATENATE("玩家经验-",M477),K477=5,CONCATENATE(_xlfn.XLOOKUP(L477,'[1]item|道具'!$A:$A,'[1]item|道具'!$B:$B),"-",M477),K477=11,CONCATENATE(INDEX('[4]equip_data|装备数据'!$B:$B,MATCH(1,('[4]equip_data|装备数据'!$A:$A=ROUNDDOWN(L477/100,0))*('[4]equip_data|装备数据'!$D:$D=MOD(L477,100)),0)),"-",M477,"件"))</f>
        <v>#N/A</v>
      </c>
      <c r="J477" s="11" t="str">
        <f t="shared" si="52"/>
        <v>11;60302;1</v>
      </c>
      <c r="K477" s="11">
        <v>11</v>
      </c>
      <c r="L477" s="11">
        <v>60302</v>
      </c>
      <c r="M477" s="11">
        <v>1</v>
      </c>
    </row>
    <row r="478" spans="1:13">
      <c r="A478" s="11">
        <v>4010002</v>
      </c>
      <c r="B478" s="11" t="s">
        <v>84</v>
      </c>
      <c r="C478" s="11">
        <v>2</v>
      </c>
      <c r="D478" s="11">
        <f t="shared" si="53"/>
        <v>40100021</v>
      </c>
      <c r="E478" s="11">
        <v>1</v>
      </c>
      <c r="F478" s="11" t="s">
        <v>113</v>
      </c>
      <c r="G478" s="11">
        <v>1</v>
      </c>
      <c r="H478" s="11">
        <v>1000000</v>
      </c>
      <c r="I478" s="11" t="e" cm="1">
        <f t="array" ref="I478">_xlfn.IFS(K478=2,CONCATENATE("比特币-",M478),K478=3,CONCATENATE("钞票-",M478),K478=4,CONCATENATE("玩家经验-",M478),K478=5,CONCATENATE(_xlfn.XLOOKUP(L478,'[1]item|道具'!$A:$A,'[1]item|道具'!$B:$B),"-",M478),K478=11,CONCATENATE(INDEX('[4]equip_data|装备数据'!$B:$B,MATCH(1,('[4]equip_data|装备数据'!$A:$A=ROUNDDOWN(L478/100,0))*('[4]equip_data|装备数据'!$D:$D=MOD(L478,100)),0)),"-",M478,"件"))</f>
        <v>#N/A</v>
      </c>
      <c r="J478" s="11" t="str">
        <f t="shared" si="52"/>
        <v>11;60402;1</v>
      </c>
      <c r="K478" s="11">
        <v>11</v>
      </c>
      <c r="L478" s="11">
        <v>60402</v>
      </c>
      <c r="M478" s="11">
        <v>1</v>
      </c>
    </row>
    <row r="479" spans="1:13">
      <c r="A479" s="11">
        <v>4010002</v>
      </c>
      <c r="B479" s="11" t="s">
        <v>84</v>
      </c>
      <c r="C479" s="11">
        <v>2</v>
      </c>
      <c r="D479" s="11">
        <f t="shared" si="53"/>
        <v>40100021</v>
      </c>
      <c r="E479" s="11">
        <v>1</v>
      </c>
      <c r="F479" s="11" t="s">
        <v>114</v>
      </c>
      <c r="G479" s="11">
        <v>1</v>
      </c>
      <c r="H479" s="11">
        <v>1000000</v>
      </c>
      <c r="I479" s="11" t="e" cm="1">
        <f t="array" ref="I479">_xlfn.IFS(K479=2,CONCATENATE("比特币-",M479),K479=3,CONCATENATE("钞票-",M479),K479=4,CONCATENATE("玩家经验-",M479),K479=5,CONCATENATE(_xlfn.XLOOKUP(L479,'[1]item|道具'!$A:$A,'[1]item|道具'!$B:$B),"-",M479),K479=11,CONCATENATE(INDEX('[4]equip_data|装备数据'!$B:$B,MATCH(1,('[4]equip_data|装备数据'!$A:$A=ROUNDDOWN(L479/100,0))*('[4]equip_data|装备数据'!$D:$D=MOD(L479,100)),0)),"-",M479,"件"))</f>
        <v>#N/A</v>
      </c>
      <c r="J479" s="11" t="str">
        <f t="shared" ref="J479:J542" si="54">CONCATENATE(K479,";",L479,";",M479)</f>
        <v>11;60502;1</v>
      </c>
      <c r="K479" s="11">
        <v>11</v>
      </c>
      <c r="L479" s="11">
        <v>60502</v>
      </c>
      <c r="M479" s="11">
        <v>1</v>
      </c>
    </row>
    <row r="480" spans="1:13">
      <c r="A480" s="11">
        <v>4010003</v>
      </c>
      <c r="B480" s="11" t="s">
        <v>115</v>
      </c>
      <c r="C480" s="11">
        <v>2</v>
      </c>
      <c r="D480" s="11">
        <f t="shared" si="53"/>
        <v>40100031</v>
      </c>
      <c r="E480" s="11">
        <v>1</v>
      </c>
      <c r="F480" s="11" t="s">
        <v>116</v>
      </c>
      <c r="G480" s="11">
        <v>1</v>
      </c>
      <c r="H480" s="11">
        <v>1000000</v>
      </c>
      <c r="I480" s="11" t="e" cm="1">
        <f t="array" ref="I480">_xlfn.IFS(K480=2,CONCATENATE("比特币-",M480),K480=3,CONCATENATE("钞票-",M480),K480=4,CONCATENATE("玩家经验-",M480),K480=5,CONCATENATE(_xlfn.XLOOKUP(L480,'[1]item|道具'!$A:$A,'[1]item|道具'!$B:$B),"-",M480),K480=11,CONCATENATE(INDEX('[4]equip_data|装备数据'!$B:$B,MATCH(1,('[4]equip_data|装备数据'!$A:$A=ROUNDDOWN(L480/100,0))*('[4]equip_data|装备数据'!$D:$D=MOD(L480,100)),0)),"-",M480,"件"))</f>
        <v>#N/A</v>
      </c>
      <c r="J480" s="11" t="str">
        <f t="shared" si="54"/>
        <v>11;10103;1</v>
      </c>
      <c r="K480" s="11">
        <v>11</v>
      </c>
      <c r="L480" s="11">
        <v>10103</v>
      </c>
      <c r="M480" s="11">
        <v>1</v>
      </c>
    </row>
    <row r="481" spans="1:13">
      <c r="A481" s="11">
        <v>4010003</v>
      </c>
      <c r="B481" s="11" t="s">
        <v>115</v>
      </c>
      <c r="C481" s="11">
        <v>2</v>
      </c>
      <c r="D481" s="11">
        <f t="shared" si="53"/>
        <v>40100031</v>
      </c>
      <c r="E481" s="11">
        <v>1</v>
      </c>
      <c r="F481" s="11" t="s">
        <v>117</v>
      </c>
      <c r="G481" s="11">
        <v>1</v>
      </c>
      <c r="H481" s="11">
        <v>1000000</v>
      </c>
      <c r="I481" s="11" t="e" cm="1">
        <f t="array" ref="I481">_xlfn.IFS(K481=2,CONCATENATE("比特币-",M481),K481=3,CONCATENATE("钞票-",M481),K481=4,CONCATENATE("玩家经验-",M481),K481=5,CONCATENATE(_xlfn.XLOOKUP(L481,'[1]item|道具'!$A:$A,'[1]item|道具'!$B:$B),"-",M481),K481=11,CONCATENATE(INDEX('[4]equip_data|装备数据'!$B:$B,MATCH(1,('[4]equip_data|装备数据'!$A:$A=ROUNDDOWN(L481/100,0))*('[4]equip_data|装备数据'!$D:$D=MOD(L481,100)),0)),"-",M481,"件"))</f>
        <v>#N/A</v>
      </c>
      <c r="J481" s="11" t="str">
        <f t="shared" si="54"/>
        <v>11;10203;1</v>
      </c>
      <c r="K481" s="11">
        <v>11</v>
      </c>
      <c r="L481" s="11">
        <v>10203</v>
      </c>
      <c r="M481" s="11">
        <v>1</v>
      </c>
    </row>
    <row r="482" spans="1:13">
      <c r="A482" s="11">
        <v>4010003</v>
      </c>
      <c r="B482" s="11" t="s">
        <v>115</v>
      </c>
      <c r="C482" s="11">
        <v>2</v>
      </c>
      <c r="D482" s="11">
        <f t="shared" si="53"/>
        <v>40100031</v>
      </c>
      <c r="E482" s="11">
        <v>1</v>
      </c>
      <c r="F482" s="11" t="s">
        <v>118</v>
      </c>
      <c r="G482" s="11">
        <v>1</v>
      </c>
      <c r="H482" s="11">
        <v>1000000</v>
      </c>
      <c r="I482" s="11" t="e" cm="1">
        <f t="array" ref="I482">_xlfn.IFS(K482=2,CONCATENATE("比特币-",M482),K482=3,CONCATENATE("钞票-",M482),K482=4,CONCATENATE("玩家经验-",M482),K482=5,CONCATENATE(_xlfn.XLOOKUP(L482,'[1]item|道具'!$A:$A,'[1]item|道具'!$B:$B),"-",M482),K482=11,CONCATENATE(INDEX('[4]equip_data|装备数据'!$B:$B,MATCH(1,('[4]equip_data|装备数据'!$A:$A=ROUNDDOWN(L482/100,0))*('[4]equip_data|装备数据'!$D:$D=MOD(L482,100)),0)),"-",M482,"件"))</f>
        <v>#N/A</v>
      </c>
      <c r="J482" s="11" t="str">
        <f t="shared" si="54"/>
        <v>11;10303;1</v>
      </c>
      <c r="K482" s="11">
        <v>11</v>
      </c>
      <c r="L482" s="11">
        <v>10303</v>
      </c>
      <c r="M482" s="11">
        <v>1</v>
      </c>
    </row>
    <row r="483" spans="1:13">
      <c r="A483" s="11">
        <v>4010003</v>
      </c>
      <c r="B483" s="11" t="s">
        <v>115</v>
      </c>
      <c r="C483" s="11">
        <v>2</v>
      </c>
      <c r="D483" s="11">
        <f t="shared" si="53"/>
        <v>40100031</v>
      </c>
      <c r="E483" s="11">
        <v>1</v>
      </c>
      <c r="F483" s="11" t="s">
        <v>119</v>
      </c>
      <c r="G483" s="11">
        <v>1</v>
      </c>
      <c r="H483" s="11">
        <v>1000000</v>
      </c>
      <c r="I483" s="11" t="e" cm="1">
        <f t="array" ref="I483">_xlfn.IFS(K483=2,CONCATENATE("比特币-",M483),K483=3,CONCATENATE("钞票-",M483),K483=4,CONCATENATE("玩家经验-",M483),K483=5,CONCATENATE(_xlfn.XLOOKUP(L483,'[1]item|道具'!$A:$A,'[1]item|道具'!$B:$B),"-",M483),K483=11,CONCATENATE(INDEX('[4]equip_data|装备数据'!$B:$B,MATCH(1,('[4]equip_data|装备数据'!$A:$A=ROUNDDOWN(L483/100,0))*('[4]equip_data|装备数据'!$D:$D=MOD(L483,100)),0)),"-",M483,"件"))</f>
        <v>#N/A</v>
      </c>
      <c r="J483" s="11" t="str">
        <f t="shared" si="54"/>
        <v>11;10403;1</v>
      </c>
      <c r="K483" s="11">
        <v>11</v>
      </c>
      <c r="L483" s="11">
        <v>10403</v>
      </c>
      <c r="M483" s="11">
        <v>1</v>
      </c>
    </row>
    <row r="484" spans="1:13">
      <c r="A484" s="11">
        <v>4010003</v>
      </c>
      <c r="B484" s="11" t="s">
        <v>115</v>
      </c>
      <c r="C484" s="11">
        <v>2</v>
      </c>
      <c r="D484" s="11">
        <f t="shared" ref="D484:D547" si="55">A484*10+1</f>
        <v>40100031</v>
      </c>
      <c r="E484" s="11">
        <v>1</v>
      </c>
      <c r="F484" s="11" t="s">
        <v>120</v>
      </c>
      <c r="G484" s="11">
        <v>1</v>
      </c>
      <c r="H484" s="11">
        <v>1000000</v>
      </c>
      <c r="I484" s="11" t="e" cm="1">
        <f t="array" ref="I484">_xlfn.IFS(K484=2,CONCATENATE("比特币-",M484),K484=3,CONCATENATE("钞票-",M484),K484=4,CONCATENATE("玩家经验-",M484),K484=5,CONCATENATE(_xlfn.XLOOKUP(L484,'[1]item|道具'!$A:$A,'[1]item|道具'!$B:$B),"-",M484),K484=11,CONCATENATE(INDEX('[4]equip_data|装备数据'!$B:$B,MATCH(1,('[4]equip_data|装备数据'!$A:$A=ROUNDDOWN(L484/100,0))*('[4]equip_data|装备数据'!$D:$D=MOD(L484,100)),0)),"-",M484,"件"))</f>
        <v>#N/A</v>
      </c>
      <c r="J484" s="11" t="str">
        <f t="shared" si="54"/>
        <v>11;10503;1</v>
      </c>
      <c r="K484" s="11">
        <v>11</v>
      </c>
      <c r="L484" s="11">
        <v>10503</v>
      </c>
      <c r="M484" s="11">
        <v>1</v>
      </c>
    </row>
    <row r="485" spans="1:13">
      <c r="A485" s="11">
        <v>4010003</v>
      </c>
      <c r="B485" s="11" t="s">
        <v>115</v>
      </c>
      <c r="C485" s="11">
        <v>2</v>
      </c>
      <c r="D485" s="11">
        <f t="shared" si="55"/>
        <v>40100031</v>
      </c>
      <c r="E485" s="11">
        <v>1</v>
      </c>
      <c r="F485" s="11" t="s">
        <v>121</v>
      </c>
      <c r="G485" s="11">
        <v>1</v>
      </c>
      <c r="H485" s="11">
        <v>1000000</v>
      </c>
      <c r="I485" s="11" t="e" cm="1">
        <f t="array" ref="I485">_xlfn.IFS(K485=2,CONCATENATE("比特币-",M485),K485=3,CONCATENATE("钞票-",M485),K485=4,CONCATENATE("玩家经验-",M485),K485=5,CONCATENATE(_xlfn.XLOOKUP(L485,'[1]item|道具'!$A:$A,'[1]item|道具'!$B:$B),"-",M485),K485=11,CONCATENATE(INDEX('[4]equip_data|装备数据'!$B:$B,MATCH(1,('[4]equip_data|装备数据'!$A:$A=ROUNDDOWN(L485/100,0))*('[4]equip_data|装备数据'!$D:$D=MOD(L485,100)),0)),"-",M485,"件"))</f>
        <v>#N/A</v>
      </c>
      <c r="J485" s="11" t="str">
        <f t="shared" si="54"/>
        <v>11;20103;1</v>
      </c>
      <c r="K485" s="11">
        <v>11</v>
      </c>
      <c r="L485" s="11">
        <v>20103</v>
      </c>
      <c r="M485" s="11">
        <v>1</v>
      </c>
    </row>
    <row r="486" spans="1:13">
      <c r="A486" s="11">
        <v>4010003</v>
      </c>
      <c r="B486" s="11" t="s">
        <v>115</v>
      </c>
      <c r="C486" s="11">
        <v>2</v>
      </c>
      <c r="D486" s="11">
        <f t="shared" si="55"/>
        <v>40100031</v>
      </c>
      <c r="E486" s="11">
        <v>1</v>
      </c>
      <c r="F486" s="11" t="s">
        <v>122</v>
      </c>
      <c r="G486" s="11">
        <v>1</v>
      </c>
      <c r="H486" s="11">
        <v>1000000</v>
      </c>
      <c r="I486" s="11" t="e" cm="1">
        <f t="array" ref="I486">_xlfn.IFS(K486=2,CONCATENATE("比特币-",M486),K486=3,CONCATENATE("钞票-",M486),K486=4,CONCATENATE("玩家经验-",M486),K486=5,CONCATENATE(_xlfn.XLOOKUP(L486,'[1]item|道具'!$A:$A,'[1]item|道具'!$B:$B),"-",M486),K486=11,CONCATENATE(INDEX('[4]equip_data|装备数据'!$B:$B,MATCH(1,('[4]equip_data|装备数据'!$A:$A=ROUNDDOWN(L486/100,0))*('[4]equip_data|装备数据'!$D:$D=MOD(L486,100)),0)),"-",M486,"件"))</f>
        <v>#N/A</v>
      </c>
      <c r="J486" s="11" t="str">
        <f t="shared" si="54"/>
        <v>11;20203;1</v>
      </c>
      <c r="K486" s="11">
        <v>11</v>
      </c>
      <c r="L486" s="11">
        <v>20203</v>
      </c>
      <c r="M486" s="11">
        <v>1</v>
      </c>
    </row>
    <row r="487" spans="1:13">
      <c r="A487" s="11">
        <v>4010003</v>
      </c>
      <c r="B487" s="11" t="s">
        <v>115</v>
      </c>
      <c r="C487" s="11">
        <v>2</v>
      </c>
      <c r="D487" s="11">
        <f t="shared" si="55"/>
        <v>40100031</v>
      </c>
      <c r="E487" s="11">
        <v>1</v>
      </c>
      <c r="F487" s="11" t="s">
        <v>123</v>
      </c>
      <c r="G487" s="11">
        <v>1</v>
      </c>
      <c r="H487" s="11">
        <v>1000000</v>
      </c>
      <c r="I487" s="11" t="e" cm="1">
        <f t="array" ref="I487">_xlfn.IFS(K487=2,CONCATENATE("比特币-",M487),K487=3,CONCATENATE("钞票-",M487),K487=4,CONCATENATE("玩家经验-",M487),K487=5,CONCATENATE(_xlfn.XLOOKUP(L487,'[1]item|道具'!$A:$A,'[1]item|道具'!$B:$B),"-",M487),K487=11,CONCATENATE(INDEX('[4]equip_data|装备数据'!$B:$B,MATCH(1,('[4]equip_data|装备数据'!$A:$A=ROUNDDOWN(L487/100,0))*('[4]equip_data|装备数据'!$D:$D=MOD(L487,100)),0)),"-",M487,"件"))</f>
        <v>#N/A</v>
      </c>
      <c r="J487" s="11" t="str">
        <f t="shared" si="54"/>
        <v>11;20303;1</v>
      </c>
      <c r="K487" s="11">
        <v>11</v>
      </c>
      <c r="L487" s="11">
        <v>20303</v>
      </c>
      <c r="M487" s="11">
        <v>1</v>
      </c>
    </row>
    <row r="488" spans="1:13">
      <c r="A488" s="11">
        <v>4010003</v>
      </c>
      <c r="B488" s="11" t="s">
        <v>115</v>
      </c>
      <c r="C488" s="11">
        <v>2</v>
      </c>
      <c r="D488" s="11">
        <f t="shared" si="55"/>
        <v>40100031</v>
      </c>
      <c r="E488" s="11">
        <v>1</v>
      </c>
      <c r="F488" s="11" t="s">
        <v>124</v>
      </c>
      <c r="G488" s="11">
        <v>1</v>
      </c>
      <c r="H488" s="11">
        <v>1000000</v>
      </c>
      <c r="I488" s="11" t="e" cm="1">
        <f t="array" ref="I488">_xlfn.IFS(K488=2,CONCATENATE("比特币-",M488),K488=3,CONCATENATE("钞票-",M488),K488=4,CONCATENATE("玩家经验-",M488),K488=5,CONCATENATE(_xlfn.XLOOKUP(L488,'[1]item|道具'!$A:$A,'[1]item|道具'!$B:$B),"-",M488),K488=11,CONCATENATE(INDEX('[4]equip_data|装备数据'!$B:$B,MATCH(1,('[4]equip_data|装备数据'!$A:$A=ROUNDDOWN(L488/100,0))*('[4]equip_data|装备数据'!$D:$D=MOD(L488,100)),0)),"-",M488,"件"))</f>
        <v>#N/A</v>
      </c>
      <c r="J488" s="11" t="str">
        <f t="shared" si="54"/>
        <v>11;20403;1</v>
      </c>
      <c r="K488" s="11">
        <v>11</v>
      </c>
      <c r="L488" s="11">
        <v>20403</v>
      </c>
      <c r="M488" s="11">
        <v>1</v>
      </c>
    </row>
    <row r="489" spans="1:13">
      <c r="A489" s="11">
        <v>4010003</v>
      </c>
      <c r="B489" s="11" t="s">
        <v>115</v>
      </c>
      <c r="C489" s="11">
        <v>2</v>
      </c>
      <c r="D489" s="11">
        <f t="shared" si="55"/>
        <v>40100031</v>
      </c>
      <c r="E489" s="11">
        <v>1</v>
      </c>
      <c r="F489" s="11" t="s">
        <v>125</v>
      </c>
      <c r="G489" s="11">
        <v>1</v>
      </c>
      <c r="H489" s="11">
        <v>1000000</v>
      </c>
      <c r="I489" s="11" t="e" cm="1">
        <f t="array" ref="I489">_xlfn.IFS(K489=2,CONCATENATE("比特币-",M489),K489=3,CONCATENATE("钞票-",M489),K489=4,CONCATENATE("玩家经验-",M489),K489=5,CONCATENATE(_xlfn.XLOOKUP(L489,'[1]item|道具'!$A:$A,'[1]item|道具'!$B:$B),"-",M489),K489=11,CONCATENATE(INDEX('[4]equip_data|装备数据'!$B:$B,MATCH(1,('[4]equip_data|装备数据'!$A:$A=ROUNDDOWN(L489/100,0))*('[4]equip_data|装备数据'!$D:$D=MOD(L489,100)),0)),"-",M489,"件"))</f>
        <v>#N/A</v>
      </c>
      <c r="J489" s="11" t="str">
        <f t="shared" si="54"/>
        <v>11;20503;1</v>
      </c>
      <c r="K489" s="11">
        <v>11</v>
      </c>
      <c r="L489" s="11">
        <v>20503</v>
      </c>
      <c r="M489" s="11">
        <v>1</v>
      </c>
    </row>
    <row r="490" spans="1:13">
      <c r="A490" s="11">
        <v>4010003</v>
      </c>
      <c r="B490" s="11" t="s">
        <v>115</v>
      </c>
      <c r="C490" s="11">
        <v>2</v>
      </c>
      <c r="D490" s="11">
        <f t="shared" si="55"/>
        <v>40100031</v>
      </c>
      <c r="E490" s="11">
        <v>1</v>
      </c>
      <c r="F490" s="11" t="s">
        <v>126</v>
      </c>
      <c r="G490" s="11">
        <v>1</v>
      </c>
      <c r="H490" s="11">
        <v>1000000</v>
      </c>
      <c r="I490" s="11" t="e" cm="1">
        <f t="array" ref="I490">_xlfn.IFS(K490=2,CONCATENATE("比特币-",M490),K490=3,CONCATENATE("钞票-",M490),K490=4,CONCATENATE("玩家经验-",M490),K490=5,CONCATENATE(_xlfn.XLOOKUP(L490,'[1]item|道具'!$A:$A,'[1]item|道具'!$B:$B),"-",M490),K490=11,CONCATENATE(INDEX('[4]equip_data|装备数据'!$B:$B,MATCH(1,('[4]equip_data|装备数据'!$A:$A=ROUNDDOWN(L490/100,0))*('[4]equip_data|装备数据'!$D:$D=MOD(L490,100)),0)),"-",M490,"件"))</f>
        <v>#N/A</v>
      </c>
      <c r="J490" s="11" t="str">
        <f t="shared" si="54"/>
        <v>11;30103;1</v>
      </c>
      <c r="K490" s="11">
        <v>11</v>
      </c>
      <c r="L490" s="11">
        <v>30103</v>
      </c>
      <c r="M490" s="11">
        <v>1</v>
      </c>
    </row>
    <row r="491" spans="1:13">
      <c r="A491" s="11">
        <v>4010003</v>
      </c>
      <c r="B491" s="11" t="s">
        <v>115</v>
      </c>
      <c r="C491" s="11">
        <v>2</v>
      </c>
      <c r="D491" s="11">
        <f t="shared" si="55"/>
        <v>40100031</v>
      </c>
      <c r="E491" s="11">
        <v>1</v>
      </c>
      <c r="F491" s="11" t="s">
        <v>127</v>
      </c>
      <c r="G491" s="11">
        <v>1</v>
      </c>
      <c r="H491" s="11">
        <v>1000000</v>
      </c>
      <c r="I491" s="11" t="e" cm="1">
        <f t="array" ref="I491">_xlfn.IFS(K491=2,CONCATENATE("比特币-",M491),K491=3,CONCATENATE("钞票-",M491),K491=4,CONCATENATE("玩家经验-",M491),K491=5,CONCATENATE(_xlfn.XLOOKUP(L491,'[1]item|道具'!$A:$A,'[1]item|道具'!$B:$B),"-",M491),K491=11,CONCATENATE(INDEX('[4]equip_data|装备数据'!$B:$B,MATCH(1,('[4]equip_data|装备数据'!$A:$A=ROUNDDOWN(L491/100,0))*('[4]equip_data|装备数据'!$D:$D=MOD(L491,100)),0)),"-",M491,"件"))</f>
        <v>#N/A</v>
      </c>
      <c r="J491" s="11" t="str">
        <f t="shared" si="54"/>
        <v>11;30203;1</v>
      </c>
      <c r="K491" s="11">
        <v>11</v>
      </c>
      <c r="L491" s="11">
        <v>30203</v>
      </c>
      <c r="M491" s="11">
        <v>1</v>
      </c>
    </row>
    <row r="492" spans="1:13">
      <c r="A492" s="11">
        <v>4010003</v>
      </c>
      <c r="B492" s="11" t="s">
        <v>115</v>
      </c>
      <c r="C492" s="11">
        <v>2</v>
      </c>
      <c r="D492" s="11">
        <f t="shared" si="55"/>
        <v>40100031</v>
      </c>
      <c r="E492" s="11">
        <v>1</v>
      </c>
      <c r="F492" s="11" t="s">
        <v>128</v>
      </c>
      <c r="G492" s="11">
        <v>1</v>
      </c>
      <c r="H492" s="11">
        <v>1000000</v>
      </c>
      <c r="I492" s="11" t="e" cm="1">
        <f t="array" ref="I492">_xlfn.IFS(K492=2,CONCATENATE("比特币-",M492),K492=3,CONCATENATE("钞票-",M492),K492=4,CONCATENATE("玩家经验-",M492),K492=5,CONCATENATE(_xlfn.XLOOKUP(L492,'[1]item|道具'!$A:$A,'[1]item|道具'!$B:$B),"-",M492),K492=11,CONCATENATE(INDEX('[4]equip_data|装备数据'!$B:$B,MATCH(1,('[4]equip_data|装备数据'!$A:$A=ROUNDDOWN(L492/100,0))*('[4]equip_data|装备数据'!$D:$D=MOD(L492,100)),0)),"-",M492,"件"))</f>
        <v>#N/A</v>
      </c>
      <c r="J492" s="11" t="str">
        <f t="shared" si="54"/>
        <v>11;30303;1</v>
      </c>
      <c r="K492" s="11">
        <v>11</v>
      </c>
      <c r="L492" s="11">
        <v>30303</v>
      </c>
      <c r="M492" s="11">
        <v>1</v>
      </c>
    </row>
    <row r="493" spans="1:13">
      <c r="A493" s="11">
        <v>4010003</v>
      </c>
      <c r="B493" s="11" t="s">
        <v>115</v>
      </c>
      <c r="C493" s="11">
        <v>2</v>
      </c>
      <c r="D493" s="11">
        <f t="shared" si="55"/>
        <v>40100031</v>
      </c>
      <c r="E493" s="11">
        <v>1</v>
      </c>
      <c r="F493" s="11" t="s">
        <v>129</v>
      </c>
      <c r="G493" s="11">
        <v>1</v>
      </c>
      <c r="H493" s="11">
        <v>1000000</v>
      </c>
      <c r="I493" s="11" t="e" cm="1">
        <f t="array" ref="I493">_xlfn.IFS(K493=2,CONCATENATE("比特币-",M493),K493=3,CONCATENATE("钞票-",M493),K493=4,CONCATENATE("玩家经验-",M493),K493=5,CONCATENATE(_xlfn.XLOOKUP(L493,'[1]item|道具'!$A:$A,'[1]item|道具'!$B:$B),"-",M493),K493=11,CONCATENATE(INDEX('[4]equip_data|装备数据'!$B:$B,MATCH(1,('[4]equip_data|装备数据'!$A:$A=ROUNDDOWN(L493/100,0))*('[4]equip_data|装备数据'!$D:$D=MOD(L493,100)),0)),"-",M493,"件"))</f>
        <v>#N/A</v>
      </c>
      <c r="J493" s="11" t="str">
        <f t="shared" si="54"/>
        <v>11;30403;1</v>
      </c>
      <c r="K493" s="11">
        <v>11</v>
      </c>
      <c r="L493" s="11">
        <v>30403</v>
      </c>
      <c r="M493" s="11">
        <v>1</v>
      </c>
    </row>
    <row r="494" spans="1:13">
      <c r="A494" s="11">
        <v>4010003</v>
      </c>
      <c r="B494" s="11" t="s">
        <v>115</v>
      </c>
      <c r="C494" s="11">
        <v>2</v>
      </c>
      <c r="D494" s="11">
        <f t="shared" si="55"/>
        <v>40100031</v>
      </c>
      <c r="E494" s="11">
        <v>1</v>
      </c>
      <c r="F494" s="11" t="s">
        <v>130</v>
      </c>
      <c r="G494" s="11">
        <v>1</v>
      </c>
      <c r="H494" s="11">
        <v>1000000</v>
      </c>
      <c r="I494" s="11" t="e" cm="1">
        <f t="array" ref="I494">_xlfn.IFS(K494=2,CONCATENATE("比特币-",M494),K494=3,CONCATENATE("钞票-",M494),K494=4,CONCATENATE("玩家经验-",M494),K494=5,CONCATENATE(_xlfn.XLOOKUP(L494,'[1]item|道具'!$A:$A,'[1]item|道具'!$B:$B),"-",M494),K494=11,CONCATENATE(INDEX('[4]equip_data|装备数据'!$B:$B,MATCH(1,('[4]equip_data|装备数据'!$A:$A=ROUNDDOWN(L494/100,0))*('[4]equip_data|装备数据'!$D:$D=MOD(L494,100)),0)),"-",M494,"件"))</f>
        <v>#N/A</v>
      </c>
      <c r="J494" s="11" t="str">
        <f t="shared" si="54"/>
        <v>11;30503;1</v>
      </c>
      <c r="K494" s="11">
        <v>11</v>
      </c>
      <c r="L494" s="11">
        <v>30503</v>
      </c>
      <c r="M494" s="11">
        <v>1</v>
      </c>
    </row>
    <row r="495" spans="1:13">
      <c r="A495" s="11">
        <v>4010003</v>
      </c>
      <c r="B495" s="11" t="s">
        <v>115</v>
      </c>
      <c r="C495" s="11">
        <v>2</v>
      </c>
      <c r="D495" s="11">
        <f t="shared" si="55"/>
        <v>40100031</v>
      </c>
      <c r="E495" s="11">
        <v>1</v>
      </c>
      <c r="F495" s="11" t="s">
        <v>131</v>
      </c>
      <c r="G495" s="11">
        <v>1</v>
      </c>
      <c r="H495" s="11">
        <v>1000000</v>
      </c>
      <c r="I495" s="11" t="e" cm="1">
        <f t="array" ref="I495">_xlfn.IFS(K495=2,CONCATENATE("比特币-",M495),K495=3,CONCATENATE("钞票-",M495),K495=4,CONCATENATE("玩家经验-",M495),K495=5,CONCATENATE(_xlfn.XLOOKUP(L495,'[1]item|道具'!$A:$A,'[1]item|道具'!$B:$B),"-",M495),K495=11,CONCATENATE(INDEX('[4]equip_data|装备数据'!$B:$B,MATCH(1,('[4]equip_data|装备数据'!$A:$A=ROUNDDOWN(L495/100,0))*('[4]equip_data|装备数据'!$D:$D=MOD(L495,100)),0)),"-",M495,"件"))</f>
        <v>#N/A</v>
      </c>
      <c r="J495" s="11" t="str">
        <f t="shared" si="54"/>
        <v>11;40103;1</v>
      </c>
      <c r="K495" s="11">
        <v>11</v>
      </c>
      <c r="L495" s="11">
        <v>40103</v>
      </c>
      <c r="M495" s="11">
        <v>1</v>
      </c>
    </row>
    <row r="496" spans="1:13">
      <c r="A496" s="11">
        <v>4010003</v>
      </c>
      <c r="B496" s="11" t="s">
        <v>115</v>
      </c>
      <c r="C496" s="11">
        <v>2</v>
      </c>
      <c r="D496" s="11">
        <f t="shared" si="55"/>
        <v>40100031</v>
      </c>
      <c r="E496" s="11">
        <v>1</v>
      </c>
      <c r="F496" s="11" t="s">
        <v>132</v>
      </c>
      <c r="G496" s="11">
        <v>1</v>
      </c>
      <c r="H496" s="11">
        <v>1000000</v>
      </c>
      <c r="I496" s="11" t="e" cm="1">
        <f t="array" ref="I496">_xlfn.IFS(K496=2,CONCATENATE("比特币-",M496),K496=3,CONCATENATE("钞票-",M496),K496=4,CONCATENATE("玩家经验-",M496),K496=5,CONCATENATE(_xlfn.XLOOKUP(L496,'[1]item|道具'!$A:$A,'[1]item|道具'!$B:$B),"-",M496),K496=11,CONCATENATE(INDEX('[4]equip_data|装备数据'!$B:$B,MATCH(1,('[4]equip_data|装备数据'!$A:$A=ROUNDDOWN(L496/100,0))*('[4]equip_data|装备数据'!$D:$D=MOD(L496,100)),0)),"-",M496,"件"))</f>
        <v>#N/A</v>
      </c>
      <c r="J496" s="11" t="str">
        <f t="shared" si="54"/>
        <v>11;40203;1</v>
      </c>
      <c r="K496" s="11">
        <v>11</v>
      </c>
      <c r="L496" s="11">
        <v>40203</v>
      </c>
      <c r="M496" s="11">
        <v>1</v>
      </c>
    </row>
    <row r="497" spans="1:13">
      <c r="A497" s="11">
        <v>4010003</v>
      </c>
      <c r="B497" s="11" t="s">
        <v>115</v>
      </c>
      <c r="C497" s="11">
        <v>2</v>
      </c>
      <c r="D497" s="11">
        <f t="shared" si="55"/>
        <v>40100031</v>
      </c>
      <c r="E497" s="11">
        <v>1</v>
      </c>
      <c r="F497" s="11" t="s">
        <v>133</v>
      </c>
      <c r="G497" s="11">
        <v>1</v>
      </c>
      <c r="H497" s="11">
        <v>1000000</v>
      </c>
      <c r="I497" s="11" t="e" cm="1">
        <f t="array" ref="I497">_xlfn.IFS(K497=2,CONCATENATE("比特币-",M497),K497=3,CONCATENATE("钞票-",M497),K497=4,CONCATENATE("玩家经验-",M497),K497=5,CONCATENATE(_xlfn.XLOOKUP(L497,'[1]item|道具'!$A:$A,'[1]item|道具'!$B:$B),"-",M497),K497=11,CONCATENATE(INDEX('[4]equip_data|装备数据'!$B:$B,MATCH(1,('[4]equip_data|装备数据'!$A:$A=ROUNDDOWN(L497/100,0))*('[4]equip_data|装备数据'!$D:$D=MOD(L497,100)),0)),"-",M497,"件"))</f>
        <v>#N/A</v>
      </c>
      <c r="J497" s="11" t="str">
        <f t="shared" si="54"/>
        <v>11;40303;1</v>
      </c>
      <c r="K497" s="11">
        <v>11</v>
      </c>
      <c r="L497" s="11">
        <v>40303</v>
      </c>
      <c r="M497" s="11">
        <v>1</v>
      </c>
    </row>
    <row r="498" spans="1:13">
      <c r="A498" s="11">
        <v>4010003</v>
      </c>
      <c r="B498" s="11" t="s">
        <v>115</v>
      </c>
      <c r="C498" s="11">
        <v>2</v>
      </c>
      <c r="D498" s="11">
        <f t="shared" si="55"/>
        <v>40100031</v>
      </c>
      <c r="E498" s="11">
        <v>1</v>
      </c>
      <c r="F498" s="11" t="s">
        <v>134</v>
      </c>
      <c r="G498" s="11">
        <v>1</v>
      </c>
      <c r="H498" s="11">
        <v>1000000</v>
      </c>
      <c r="I498" s="11" t="e" cm="1">
        <f t="array" ref="I498">_xlfn.IFS(K498=2,CONCATENATE("比特币-",M498),K498=3,CONCATENATE("钞票-",M498),K498=4,CONCATENATE("玩家经验-",M498),K498=5,CONCATENATE(_xlfn.XLOOKUP(L498,'[1]item|道具'!$A:$A,'[1]item|道具'!$B:$B),"-",M498),K498=11,CONCATENATE(INDEX('[4]equip_data|装备数据'!$B:$B,MATCH(1,('[4]equip_data|装备数据'!$A:$A=ROUNDDOWN(L498/100,0))*('[4]equip_data|装备数据'!$D:$D=MOD(L498,100)),0)),"-",M498,"件"))</f>
        <v>#N/A</v>
      </c>
      <c r="J498" s="11" t="str">
        <f t="shared" si="54"/>
        <v>11;40403;1</v>
      </c>
      <c r="K498" s="11">
        <v>11</v>
      </c>
      <c r="L498" s="11">
        <v>40403</v>
      </c>
      <c r="M498" s="11">
        <v>1</v>
      </c>
    </row>
    <row r="499" spans="1:13">
      <c r="A499" s="11">
        <v>4010003</v>
      </c>
      <c r="B499" s="11" t="s">
        <v>115</v>
      </c>
      <c r="C499" s="11">
        <v>2</v>
      </c>
      <c r="D499" s="11">
        <f t="shared" si="55"/>
        <v>40100031</v>
      </c>
      <c r="E499" s="11">
        <v>1</v>
      </c>
      <c r="F499" s="11" t="s">
        <v>135</v>
      </c>
      <c r="G499" s="11">
        <v>1</v>
      </c>
      <c r="H499" s="11">
        <v>1000000</v>
      </c>
      <c r="I499" s="11" t="e" cm="1">
        <f t="array" ref="I499">_xlfn.IFS(K499=2,CONCATENATE("比特币-",M499),K499=3,CONCATENATE("钞票-",M499),K499=4,CONCATENATE("玩家经验-",M499),K499=5,CONCATENATE(_xlfn.XLOOKUP(L499,'[1]item|道具'!$A:$A,'[1]item|道具'!$B:$B),"-",M499),K499=11,CONCATENATE(INDEX('[4]equip_data|装备数据'!$B:$B,MATCH(1,('[4]equip_data|装备数据'!$A:$A=ROUNDDOWN(L499/100,0))*('[4]equip_data|装备数据'!$D:$D=MOD(L499,100)),0)),"-",M499,"件"))</f>
        <v>#N/A</v>
      </c>
      <c r="J499" s="11" t="str">
        <f t="shared" si="54"/>
        <v>11;40503;1</v>
      </c>
      <c r="K499" s="11">
        <v>11</v>
      </c>
      <c r="L499" s="11">
        <v>40503</v>
      </c>
      <c r="M499" s="11">
        <v>1</v>
      </c>
    </row>
    <row r="500" spans="1:13">
      <c r="A500" s="11">
        <v>4010003</v>
      </c>
      <c r="B500" s="11" t="s">
        <v>115</v>
      </c>
      <c r="C500" s="11">
        <v>2</v>
      </c>
      <c r="D500" s="11">
        <f t="shared" si="55"/>
        <v>40100031</v>
      </c>
      <c r="E500" s="11">
        <v>1</v>
      </c>
      <c r="F500" s="11" t="s">
        <v>136</v>
      </c>
      <c r="G500" s="11">
        <v>1</v>
      </c>
      <c r="H500" s="11">
        <v>1000000</v>
      </c>
      <c r="I500" s="11" t="e" cm="1">
        <f t="array" ref="I500">_xlfn.IFS(K500=2,CONCATENATE("比特币-",M500),K500=3,CONCATENATE("钞票-",M500),K500=4,CONCATENATE("玩家经验-",M500),K500=5,CONCATENATE(_xlfn.XLOOKUP(L500,'[1]item|道具'!$A:$A,'[1]item|道具'!$B:$B),"-",M500),K500=11,CONCATENATE(INDEX('[4]equip_data|装备数据'!$B:$B,MATCH(1,('[4]equip_data|装备数据'!$A:$A=ROUNDDOWN(L500/100,0))*('[4]equip_data|装备数据'!$D:$D=MOD(L500,100)),0)),"-",M500,"件"))</f>
        <v>#N/A</v>
      </c>
      <c r="J500" s="11" t="str">
        <f t="shared" si="54"/>
        <v>11;50103;1</v>
      </c>
      <c r="K500" s="11">
        <v>11</v>
      </c>
      <c r="L500" s="11">
        <v>50103</v>
      </c>
      <c r="M500" s="11">
        <v>1</v>
      </c>
    </row>
    <row r="501" spans="1:13">
      <c r="A501" s="11">
        <v>4010003</v>
      </c>
      <c r="B501" s="11" t="s">
        <v>115</v>
      </c>
      <c r="C501" s="11">
        <v>2</v>
      </c>
      <c r="D501" s="11">
        <f t="shared" si="55"/>
        <v>40100031</v>
      </c>
      <c r="E501" s="11">
        <v>1</v>
      </c>
      <c r="F501" s="11" t="s">
        <v>137</v>
      </c>
      <c r="G501" s="11">
        <v>1</v>
      </c>
      <c r="H501" s="11">
        <v>1000000</v>
      </c>
      <c r="I501" s="11" t="e" cm="1">
        <f t="array" ref="I501">_xlfn.IFS(K501=2,CONCATENATE("比特币-",M501),K501=3,CONCATENATE("钞票-",M501),K501=4,CONCATENATE("玩家经验-",M501),K501=5,CONCATENATE(_xlfn.XLOOKUP(L501,'[1]item|道具'!$A:$A,'[1]item|道具'!$B:$B),"-",M501),K501=11,CONCATENATE(INDEX('[4]equip_data|装备数据'!$B:$B,MATCH(1,('[4]equip_data|装备数据'!$A:$A=ROUNDDOWN(L501/100,0))*('[4]equip_data|装备数据'!$D:$D=MOD(L501,100)),0)),"-",M501,"件"))</f>
        <v>#N/A</v>
      </c>
      <c r="J501" s="11" t="str">
        <f t="shared" si="54"/>
        <v>11;50203;1</v>
      </c>
      <c r="K501" s="11">
        <v>11</v>
      </c>
      <c r="L501" s="11">
        <v>50203</v>
      </c>
      <c r="M501" s="11">
        <v>1</v>
      </c>
    </row>
    <row r="502" spans="1:13">
      <c r="A502" s="11">
        <v>4010003</v>
      </c>
      <c r="B502" s="11" t="s">
        <v>115</v>
      </c>
      <c r="C502" s="11">
        <v>2</v>
      </c>
      <c r="D502" s="11">
        <f t="shared" si="55"/>
        <v>40100031</v>
      </c>
      <c r="E502" s="11">
        <v>1</v>
      </c>
      <c r="F502" s="11" t="s">
        <v>138</v>
      </c>
      <c r="G502" s="11">
        <v>1</v>
      </c>
      <c r="H502" s="11">
        <v>1000000</v>
      </c>
      <c r="I502" s="11" t="e" cm="1">
        <f t="array" ref="I502">_xlfn.IFS(K502=2,CONCATENATE("比特币-",M502),K502=3,CONCATENATE("钞票-",M502),K502=4,CONCATENATE("玩家经验-",M502),K502=5,CONCATENATE(_xlfn.XLOOKUP(L502,'[1]item|道具'!$A:$A,'[1]item|道具'!$B:$B),"-",M502),K502=11,CONCATENATE(INDEX('[4]equip_data|装备数据'!$B:$B,MATCH(1,('[4]equip_data|装备数据'!$A:$A=ROUNDDOWN(L502/100,0))*('[4]equip_data|装备数据'!$D:$D=MOD(L502,100)),0)),"-",M502,"件"))</f>
        <v>#N/A</v>
      </c>
      <c r="J502" s="11" t="str">
        <f t="shared" si="54"/>
        <v>11;50303;1</v>
      </c>
      <c r="K502" s="11">
        <v>11</v>
      </c>
      <c r="L502" s="11">
        <v>50303</v>
      </c>
      <c r="M502" s="11">
        <v>1</v>
      </c>
    </row>
    <row r="503" spans="1:13">
      <c r="A503" s="11">
        <v>4010003</v>
      </c>
      <c r="B503" s="11" t="s">
        <v>115</v>
      </c>
      <c r="C503" s="11">
        <v>2</v>
      </c>
      <c r="D503" s="11">
        <f t="shared" si="55"/>
        <v>40100031</v>
      </c>
      <c r="E503" s="11">
        <v>1</v>
      </c>
      <c r="F503" s="11" t="s">
        <v>139</v>
      </c>
      <c r="G503" s="11">
        <v>1</v>
      </c>
      <c r="H503" s="11">
        <v>1000000</v>
      </c>
      <c r="I503" s="11" t="e" cm="1">
        <f t="array" ref="I503">_xlfn.IFS(K503=2,CONCATENATE("比特币-",M503),K503=3,CONCATENATE("钞票-",M503),K503=4,CONCATENATE("玩家经验-",M503),K503=5,CONCATENATE(_xlfn.XLOOKUP(L503,'[1]item|道具'!$A:$A,'[1]item|道具'!$B:$B),"-",M503),K503=11,CONCATENATE(INDEX('[4]equip_data|装备数据'!$B:$B,MATCH(1,('[4]equip_data|装备数据'!$A:$A=ROUNDDOWN(L503/100,0))*('[4]equip_data|装备数据'!$D:$D=MOD(L503,100)),0)),"-",M503,"件"))</f>
        <v>#N/A</v>
      </c>
      <c r="J503" s="11" t="str">
        <f t="shared" si="54"/>
        <v>11;50403;1</v>
      </c>
      <c r="K503" s="11">
        <v>11</v>
      </c>
      <c r="L503" s="11">
        <v>50403</v>
      </c>
      <c r="M503" s="11">
        <v>1</v>
      </c>
    </row>
    <row r="504" spans="1:13">
      <c r="A504" s="11">
        <v>4010003</v>
      </c>
      <c r="B504" s="11" t="s">
        <v>115</v>
      </c>
      <c r="C504" s="11">
        <v>2</v>
      </c>
      <c r="D504" s="11">
        <f t="shared" si="55"/>
        <v>40100031</v>
      </c>
      <c r="E504" s="11">
        <v>1</v>
      </c>
      <c r="F504" s="11" t="s">
        <v>140</v>
      </c>
      <c r="G504" s="11">
        <v>1</v>
      </c>
      <c r="H504" s="11">
        <v>1000000</v>
      </c>
      <c r="I504" s="11" t="e" cm="1">
        <f t="array" ref="I504">_xlfn.IFS(K504=2,CONCATENATE("比特币-",M504),K504=3,CONCATENATE("钞票-",M504),K504=4,CONCATENATE("玩家经验-",M504),K504=5,CONCATENATE(_xlfn.XLOOKUP(L504,'[1]item|道具'!$A:$A,'[1]item|道具'!$B:$B),"-",M504),K504=11,CONCATENATE(INDEX('[4]equip_data|装备数据'!$B:$B,MATCH(1,('[4]equip_data|装备数据'!$A:$A=ROUNDDOWN(L504/100,0))*('[4]equip_data|装备数据'!$D:$D=MOD(L504,100)),0)),"-",M504,"件"))</f>
        <v>#N/A</v>
      </c>
      <c r="J504" s="11" t="str">
        <f t="shared" si="54"/>
        <v>11;50503;1</v>
      </c>
      <c r="K504" s="11">
        <v>11</v>
      </c>
      <c r="L504" s="11">
        <v>50503</v>
      </c>
      <c r="M504" s="11">
        <v>1</v>
      </c>
    </row>
    <row r="505" spans="1:13">
      <c r="A505" s="11">
        <v>4010003</v>
      </c>
      <c r="B505" s="11" t="s">
        <v>115</v>
      </c>
      <c r="C505" s="11">
        <v>2</v>
      </c>
      <c r="D505" s="11">
        <f t="shared" si="55"/>
        <v>40100031</v>
      </c>
      <c r="E505" s="11">
        <v>1</v>
      </c>
      <c r="F505" s="11" t="s">
        <v>141</v>
      </c>
      <c r="G505" s="11">
        <v>1</v>
      </c>
      <c r="H505" s="11">
        <v>1000000</v>
      </c>
      <c r="I505" s="11" t="e" cm="1">
        <f t="array" ref="I505">_xlfn.IFS(K505=2,CONCATENATE("比特币-",M505),K505=3,CONCATENATE("钞票-",M505),K505=4,CONCATENATE("玩家经验-",M505),K505=5,CONCATENATE(_xlfn.XLOOKUP(L505,'[1]item|道具'!$A:$A,'[1]item|道具'!$B:$B),"-",M505),K505=11,CONCATENATE(INDEX('[4]equip_data|装备数据'!$B:$B,MATCH(1,('[4]equip_data|装备数据'!$A:$A=ROUNDDOWN(L505/100,0))*('[4]equip_data|装备数据'!$D:$D=MOD(L505,100)),0)),"-",M505,"件"))</f>
        <v>#N/A</v>
      </c>
      <c r="J505" s="11" t="str">
        <f t="shared" si="54"/>
        <v>11;60103;1</v>
      </c>
      <c r="K505" s="11">
        <v>11</v>
      </c>
      <c r="L505" s="11">
        <v>60103</v>
      </c>
      <c r="M505" s="11">
        <v>1</v>
      </c>
    </row>
    <row r="506" spans="1:13">
      <c r="A506" s="11">
        <v>4010003</v>
      </c>
      <c r="B506" s="11" t="s">
        <v>115</v>
      </c>
      <c r="C506" s="11">
        <v>2</v>
      </c>
      <c r="D506" s="11">
        <f t="shared" si="55"/>
        <v>40100031</v>
      </c>
      <c r="E506" s="11">
        <v>1</v>
      </c>
      <c r="F506" s="11" t="s">
        <v>142</v>
      </c>
      <c r="G506" s="11">
        <v>1</v>
      </c>
      <c r="H506" s="11">
        <v>1000000</v>
      </c>
      <c r="I506" s="11" t="e" cm="1">
        <f t="array" ref="I506">_xlfn.IFS(K506=2,CONCATENATE("比特币-",M506),K506=3,CONCATENATE("钞票-",M506),K506=4,CONCATENATE("玩家经验-",M506),K506=5,CONCATENATE(_xlfn.XLOOKUP(L506,'[1]item|道具'!$A:$A,'[1]item|道具'!$B:$B),"-",M506),K506=11,CONCATENATE(INDEX('[4]equip_data|装备数据'!$B:$B,MATCH(1,('[4]equip_data|装备数据'!$A:$A=ROUNDDOWN(L506/100,0))*('[4]equip_data|装备数据'!$D:$D=MOD(L506,100)),0)),"-",M506,"件"))</f>
        <v>#N/A</v>
      </c>
      <c r="J506" s="11" t="str">
        <f t="shared" si="54"/>
        <v>11;60203;1</v>
      </c>
      <c r="K506" s="11">
        <v>11</v>
      </c>
      <c r="L506" s="11">
        <v>60203</v>
      </c>
      <c r="M506" s="11">
        <v>1</v>
      </c>
    </row>
    <row r="507" spans="1:13">
      <c r="A507" s="11">
        <v>4010003</v>
      </c>
      <c r="B507" s="11" t="s">
        <v>115</v>
      </c>
      <c r="C507" s="11">
        <v>2</v>
      </c>
      <c r="D507" s="11">
        <f t="shared" si="55"/>
        <v>40100031</v>
      </c>
      <c r="E507" s="11">
        <v>1</v>
      </c>
      <c r="F507" s="11" t="s">
        <v>143</v>
      </c>
      <c r="G507" s="11">
        <v>1</v>
      </c>
      <c r="H507" s="11">
        <v>1000000</v>
      </c>
      <c r="I507" s="11" t="e" cm="1">
        <f t="array" ref="I507">_xlfn.IFS(K507=2,CONCATENATE("比特币-",M507),K507=3,CONCATENATE("钞票-",M507),K507=4,CONCATENATE("玩家经验-",M507),K507=5,CONCATENATE(_xlfn.XLOOKUP(L507,'[1]item|道具'!$A:$A,'[1]item|道具'!$B:$B),"-",M507),K507=11,CONCATENATE(INDEX('[4]equip_data|装备数据'!$B:$B,MATCH(1,('[4]equip_data|装备数据'!$A:$A=ROUNDDOWN(L507/100,0))*('[4]equip_data|装备数据'!$D:$D=MOD(L507,100)),0)),"-",M507,"件"))</f>
        <v>#N/A</v>
      </c>
      <c r="J507" s="11" t="str">
        <f t="shared" si="54"/>
        <v>11;60303;1</v>
      </c>
      <c r="K507" s="11">
        <v>11</v>
      </c>
      <c r="L507" s="11">
        <v>60303</v>
      </c>
      <c r="M507" s="11">
        <v>1</v>
      </c>
    </row>
    <row r="508" spans="1:13">
      <c r="A508" s="11">
        <v>4010003</v>
      </c>
      <c r="B508" s="11" t="s">
        <v>115</v>
      </c>
      <c r="C508" s="11">
        <v>2</v>
      </c>
      <c r="D508" s="11">
        <f t="shared" si="55"/>
        <v>40100031</v>
      </c>
      <c r="E508" s="11">
        <v>1</v>
      </c>
      <c r="F508" s="11" t="s">
        <v>144</v>
      </c>
      <c r="G508" s="11">
        <v>1</v>
      </c>
      <c r="H508" s="11">
        <v>1000000</v>
      </c>
      <c r="I508" s="11" t="e" cm="1">
        <f t="array" ref="I508">_xlfn.IFS(K508=2,CONCATENATE("比特币-",M508),K508=3,CONCATENATE("钞票-",M508),K508=4,CONCATENATE("玩家经验-",M508),K508=5,CONCATENATE(_xlfn.XLOOKUP(L508,'[1]item|道具'!$A:$A,'[1]item|道具'!$B:$B),"-",M508),K508=11,CONCATENATE(INDEX('[4]equip_data|装备数据'!$B:$B,MATCH(1,('[4]equip_data|装备数据'!$A:$A=ROUNDDOWN(L508/100,0))*('[4]equip_data|装备数据'!$D:$D=MOD(L508,100)),0)),"-",M508,"件"))</f>
        <v>#N/A</v>
      </c>
      <c r="J508" s="11" t="str">
        <f t="shared" si="54"/>
        <v>11;60403;1</v>
      </c>
      <c r="K508" s="11">
        <v>11</v>
      </c>
      <c r="L508" s="11">
        <v>60403</v>
      </c>
      <c r="M508" s="11">
        <v>1</v>
      </c>
    </row>
    <row r="509" spans="1:13">
      <c r="A509" s="11">
        <v>4010003</v>
      </c>
      <c r="B509" s="11" t="s">
        <v>115</v>
      </c>
      <c r="C509" s="11">
        <v>2</v>
      </c>
      <c r="D509" s="11">
        <f t="shared" si="55"/>
        <v>40100031</v>
      </c>
      <c r="E509" s="11">
        <v>1</v>
      </c>
      <c r="F509" s="11" t="s">
        <v>145</v>
      </c>
      <c r="G509" s="11">
        <v>1</v>
      </c>
      <c r="H509" s="11">
        <v>1000000</v>
      </c>
      <c r="I509" s="11" t="e" cm="1">
        <f t="array" ref="I509">_xlfn.IFS(K509=2,CONCATENATE("比特币-",M509),K509=3,CONCATENATE("钞票-",M509),K509=4,CONCATENATE("玩家经验-",M509),K509=5,CONCATENATE(_xlfn.XLOOKUP(L509,'[1]item|道具'!$A:$A,'[1]item|道具'!$B:$B),"-",M509),K509=11,CONCATENATE(INDEX('[4]equip_data|装备数据'!$B:$B,MATCH(1,('[4]equip_data|装备数据'!$A:$A=ROUNDDOWN(L509/100,0))*('[4]equip_data|装备数据'!$D:$D=MOD(L509,100)),0)),"-",M509,"件"))</f>
        <v>#N/A</v>
      </c>
      <c r="J509" s="11" t="str">
        <f t="shared" si="54"/>
        <v>11;60503;1</v>
      </c>
      <c r="K509" s="11">
        <v>11</v>
      </c>
      <c r="L509" s="11">
        <v>60503</v>
      </c>
      <c r="M509" s="11">
        <v>1</v>
      </c>
    </row>
    <row r="510" spans="1:13">
      <c r="A510" s="11">
        <v>4010004</v>
      </c>
      <c r="B510" s="11" t="s">
        <v>146</v>
      </c>
      <c r="C510" s="11">
        <v>2</v>
      </c>
      <c r="D510" s="11">
        <f t="shared" si="55"/>
        <v>40100041</v>
      </c>
      <c r="E510" s="11">
        <v>1</v>
      </c>
      <c r="F510" s="11" t="s">
        <v>147</v>
      </c>
      <c r="G510" s="11">
        <v>1</v>
      </c>
      <c r="H510" s="11">
        <v>1000000</v>
      </c>
      <c r="I510" s="11" t="e" cm="1">
        <f t="array" ref="I510">_xlfn.IFS(K510=2,CONCATENATE("比特币-",M510),K510=3,CONCATENATE("钞票-",M510),K510=4,CONCATENATE("玩家经验-",M510),K510=5,CONCATENATE(_xlfn.XLOOKUP(L510,'[1]item|道具'!$A:$A,'[1]item|道具'!$B:$B),"-",M510),K510=11,CONCATENATE(INDEX('[4]equip_data|装备数据'!$B:$B,MATCH(1,('[4]equip_data|装备数据'!$A:$A=ROUNDDOWN(L510/100,0))*('[4]equip_data|装备数据'!$D:$D=MOD(L510,100)),0)),"-",M510,"件"))</f>
        <v>#N/A</v>
      </c>
      <c r="J510" s="11" t="str">
        <f t="shared" si="54"/>
        <v>11;10104;1</v>
      </c>
      <c r="K510" s="11">
        <v>11</v>
      </c>
      <c r="L510" s="11">
        <v>10104</v>
      </c>
      <c r="M510" s="11">
        <v>1</v>
      </c>
    </row>
    <row r="511" spans="1:13">
      <c r="A511" s="11">
        <v>4010004</v>
      </c>
      <c r="B511" s="11" t="s">
        <v>146</v>
      </c>
      <c r="C511" s="11">
        <v>2</v>
      </c>
      <c r="D511" s="11">
        <f t="shared" si="55"/>
        <v>40100041</v>
      </c>
      <c r="E511" s="11">
        <v>1</v>
      </c>
      <c r="F511" s="11" t="s">
        <v>148</v>
      </c>
      <c r="G511" s="11">
        <v>1</v>
      </c>
      <c r="H511" s="11">
        <v>1000000</v>
      </c>
      <c r="I511" s="11" t="e" cm="1">
        <f t="array" ref="I511">_xlfn.IFS(K511=2,CONCATENATE("比特币-",M511),K511=3,CONCATENATE("钞票-",M511),K511=4,CONCATENATE("玩家经验-",M511),K511=5,CONCATENATE(_xlfn.XLOOKUP(L511,'[1]item|道具'!$A:$A,'[1]item|道具'!$B:$B),"-",M511),K511=11,CONCATENATE(INDEX('[4]equip_data|装备数据'!$B:$B,MATCH(1,('[4]equip_data|装备数据'!$A:$A=ROUNDDOWN(L511/100,0))*('[4]equip_data|装备数据'!$D:$D=MOD(L511,100)),0)),"-",M511,"件"))</f>
        <v>#N/A</v>
      </c>
      <c r="J511" s="11" t="str">
        <f t="shared" si="54"/>
        <v>11;10204;1</v>
      </c>
      <c r="K511" s="11">
        <v>11</v>
      </c>
      <c r="L511" s="11">
        <v>10204</v>
      </c>
      <c r="M511" s="11">
        <v>1</v>
      </c>
    </row>
    <row r="512" spans="1:13">
      <c r="A512" s="11">
        <v>4010004</v>
      </c>
      <c r="B512" s="11" t="s">
        <v>146</v>
      </c>
      <c r="C512" s="11">
        <v>2</v>
      </c>
      <c r="D512" s="11">
        <f t="shared" si="55"/>
        <v>40100041</v>
      </c>
      <c r="E512" s="11">
        <v>1</v>
      </c>
      <c r="F512" s="11" t="s">
        <v>149</v>
      </c>
      <c r="G512" s="11">
        <v>1</v>
      </c>
      <c r="H512" s="11">
        <v>1000000</v>
      </c>
      <c r="I512" s="11" t="e" cm="1">
        <f t="array" ref="I512">_xlfn.IFS(K512=2,CONCATENATE("比特币-",M512),K512=3,CONCATENATE("钞票-",M512),K512=4,CONCATENATE("玩家经验-",M512),K512=5,CONCATENATE(_xlfn.XLOOKUP(L512,'[1]item|道具'!$A:$A,'[1]item|道具'!$B:$B),"-",M512),K512=11,CONCATENATE(INDEX('[4]equip_data|装备数据'!$B:$B,MATCH(1,('[4]equip_data|装备数据'!$A:$A=ROUNDDOWN(L512/100,0))*('[4]equip_data|装备数据'!$D:$D=MOD(L512,100)),0)),"-",M512,"件"))</f>
        <v>#N/A</v>
      </c>
      <c r="J512" s="11" t="str">
        <f t="shared" si="54"/>
        <v>11;10304;1</v>
      </c>
      <c r="K512" s="11">
        <v>11</v>
      </c>
      <c r="L512" s="11">
        <v>10304</v>
      </c>
      <c r="M512" s="11">
        <v>1</v>
      </c>
    </row>
    <row r="513" spans="1:13">
      <c r="A513" s="11">
        <v>4010004</v>
      </c>
      <c r="B513" s="11" t="s">
        <v>146</v>
      </c>
      <c r="C513" s="11">
        <v>2</v>
      </c>
      <c r="D513" s="11">
        <f t="shared" si="55"/>
        <v>40100041</v>
      </c>
      <c r="E513" s="11">
        <v>1</v>
      </c>
      <c r="F513" s="11" t="s">
        <v>150</v>
      </c>
      <c r="G513" s="11">
        <v>1</v>
      </c>
      <c r="H513" s="11">
        <v>1000000</v>
      </c>
      <c r="I513" s="11" t="e" cm="1">
        <f t="array" ref="I513">_xlfn.IFS(K513=2,CONCATENATE("比特币-",M513),K513=3,CONCATENATE("钞票-",M513),K513=4,CONCATENATE("玩家经验-",M513),K513=5,CONCATENATE(_xlfn.XLOOKUP(L513,'[1]item|道具'!$A:$A,'[1]item|道具'!$B:$B),"-",M513),K513=11,CONCATENATE(INDEX('[4]equip_data|装备数据'!$B:$B,MATCH(1,('[4]equip_data|装备数据'!$A:$A=ROUNDDOWN(L513/100,0))*('[4]equip_data|装备数据'!$D:$D=MOD(L513,100)),0)),"-",M513,"件"))</f>
        <v>#N/A</v>
      </c>
      <c r="J513" s="11" t="str">
        <f t="shared" si="54"/>
        <v>11;10404;1</v>
      </c>
      <c r="K513" s="11">
        <v>11</v>
      </c>
      <c r="L513" s="11">
        <v>10404</v>
      </c>
      <c r="M513" s="11">
        <v>1</v>
      </c>
    </row>
    <row r="514" spans="1:13">
      <c r="A514" s="11">
        <v>4010004</v>
      </c>
      <c r="B514" s="11" t="s">
        <v>146</v>
      </c>
      <c r="C514" s="11">
        <v>2</v>
      </c>
      <c r="D514" s="11">
        <f t="shared" si="55"/>
        <v>40100041</v>
      </c>
      <c r="E514" s="11">
        <v>1</v>
      </c>
      <c r="F514" s="11" t="s">
        <v>151</v>
      </c>
      <c r="G514" s="11">
        <v>1</v>
      </c>
      <c r="H514" s="11">
        <v>1000000</v>
      </c>
      <c r="I514" s="11" t="e" cm="1">
        <f t="array" ref="I514">_xlfn.IFS(K514=2,CONCATENATE("比特币-",M514),K514=3,CONCATENATE("钞票-",M514),K514=4,CONCATENATE("玩家经验-",M514),K514=5,CONCATENATE(_xlfn.XLOOKUP(L514,'[1]item|道具'!$A:$A,'[1]item|道具'!$B:$B),"-",M514),K514=11,CONCATENATE(INDEX('[4]equip_data|装备数据'!$B:$B,MATCH(1,('[4]equip_data|装备数据'!$A:$A=ROUNDDOWN(L514/100,0))*('[4]equip_data|装备数据'!$D:$D=MOD(L514,100)),0)),"-",M514,"件"))</f>
        <v>#N/A</v>
      </c>
      <c r="J514" s="11" t="str">
        <f t="shared" si="54"/>
        <v>11;10504;1</v>
      </c>
      <c r="K514" s="11">
        <v>11</v>
      </c>
      <c r="L514" s="11">
        <v>10504</v>
      </c>
      <c r="M514" s="11">
        <v>1</v>
      </c>
    </row>
    <row r="515" spans="1:13">
      <c r="A515" s="11">
        <v>4010004</v>
      </c>
      <c r="B515" s="11" t="s">
        <v>146</v>
      </c>
      <c r="C515" s="11">
        <v>2</v>
      </c>
      <c r="D515" s="11">
        <f t="shared" si="55"/>
        <v>40100041</v>
      </c>
      <c r="E515" s="11">
        <v>1</v>
      </c>
      <c r="F515" s="11" t="s">
        <v>152</v>
      </c>
      <c r="G515" s="11">
        <v>1</v>
      </c>
      <c r="H515" s="11">
        <v>1000000</v>
      </c>
      <c r="I515" s="11" t="e" cm="1">
        <f t="array" ref="I515">_xlfn.IFS(K515=2,CONCATENATE("比特币-",M515),K515=3,CONCATENATE("钞票-",M515),K515=4,CONCATENATE("玩家经验-",M515),K515=5,CONCATENATE(_xlfn.XLOOKUP(L515,'[1]item|道具'!$A:$A,'[1]item|道具'!$B:$B),"-",M515),K515=11,CONCATENATE(INDEX('[4]equip_data|装备数据'!$B:$B,MATCH(1,('[4]equip_data|装备数据'!$A:$A=ROUNDDOWN(L515/100,0))*('[4]equip_data|装备数据'!$D:$D=MOD(L515,100)),0)),"-",M515,"件"))</f>
        <v>#N/A</v>
      </c>
      <c r="J515" s="11" t="str">
        <f t="shared" si="54"/>
        <v>11;20104;1</v>
      </c>
      <c r="K515" s="11">
        <v>11</v>
      </c>
      <c r="L515" s="11">
        <v>20104</v>
      </c>
      <c r="M515" s="11">
        <v>1</v>
      </c>
    </row>
    <row r="516" spans="1:13">
      <c r="A516" s="11">
        <v>4010004</v>
      </c>
      <c r="B516" s="11" t="s">
        <v>146</v>
      </c>
      <c r="C516" s="11">
        <v>2</v>
      </c>
      <c r="D516" s="11">
        <f t="shared" si="55"/>
        <v>40100041</v>
      </c>
      <c r="E516" s="11">
        <v>1</v>
      </c>
      <c r="F516" s="11" t="s">
        <v>153</v>
      </c>
      <c r="G516" s="11">
        <v>1</v>
      </c>
      <c r="H516" s="11">
        <v>1000000</v>
      </c>
      <c r="I516" s="11" t="e" cm="1">
        <f t="array" ref="I516">_xlfn.IFS(K516=2,CONCATENATE("比特币-",M516),K516=3,CONCATENATE("钞票-",M516),K516=4,CONCATENATE("玩家经验-",M516),K516=5,CONCATENATE(_xlfn.XLOOKUP(L516,'[1]item|道具'!$A:$A,'[1]item|道具'!$B:$B),"-",M516),K516=11,CONCATENATE(INDEX('[4]equip_data|装备数据'!$B:$B,MATCH(1,('[4]equip_data|装备数据'!$A:$A=ROUNDDOWN(L516/100,0))*('[4]equip_data|装备数据'!$D:$D=MOD(L516,100)),0)),"-",M516,"件"))</f>
        <v>#N/A</v>
      </c>
      <c r="J516" s="11" t="str">
        <f t="shared" si="54"/>
        <v>11;20204;1</v>
      </c>
      <c r="K516" s="11">
        <v>11</v>
      </c>
      <c r="L516" s="11">
        <v>20204</v>
      </c>
      <c r="M516" s="11">
        <v>1</v>
      </c>
    </row>
    <row r="517" spans="1:13">
      <c r="A517" s="11">
        <v>4010004</v>
      </c>
      <c r="B517" s="11" t="s">
        <v>146</v>
      </c>
      <c r="C517" s="11">
        <v>2</v>
      </c>
      <c r="D517" s="11">
        <f t="shared" si="55"/>
        <v>40100041</v>
      </c>
      <c r="E517" s="11">
        <v>1</v>
      </c>
      <c r="F517" s="11" t="s">
        <v>154</v>
      </c>
      <c r="G517" s="11">
        <v>1</v>
      </c>
      <c r="H517" s="11">
        <v>1000000</v>
      </c>
      <c r="I517" s="11" t="e" cm="1">
        <f t="array" ref="I517">_xlfn.IFS(K517=2,CONCATENATE("比特币-",M517),K517=3,CONCATENATE("钞票-",M517),K517=4,CONCATENATE("玩家经验-",M517),K517=5,CONCATENATE(_xlfn.XLOOKUP(L517,'[1]item|道具'!$A:$A,'[1]item|道具'!$B:$B),"-",M517),K517=11,CONCATENATE(INDEX('[4]equip_data|装备数据'!$B:$B,MATCH(1,('[4]equip_data|装备数据'!$A:$A=ROUNDDOWN(L517/100,0))*('[4]equip_data|装备数据'!$D:$D=MOD(L517,100)),0)),"-",M517,"件"))</f>
        <v>#N/A</v>
      </c>
      <c r="J517" s="11" t="str">
        <f t="shared" si="54"/>
        <v>11;20304;1</v>
      </c>
      <c r="K517" s="11">
        <v>11</v>
      </c>
      <c r="L517" s="11">
        <v>20304</v>
      </c>
      <c r="M517" s="11">
        <v>1</v>
      </c>
    </row>
    <row r="518" spans="1:13">
      <c r="A518" s="11">
        <v>4010004</v>
      </c>
      <c r="B518" s="11" t="s">
        <v>146</v>
      </c>
      <c r="C518" s="11">
        <v>2</v>
      </c>
      <c r="D518" s="11">
        <f t="shared" si="55"/>
        <v>40100041</v>
      </c>
      <c r="E518" s="11">
        <v>1</v>
      </c>
      <c r="F518" s="11" t="s">
        <v>155</v>
      </c>
      <c r="G518" s="11">
        <v>1</v>
      </c>
      <c r="H518" s="11">
        <v>1000000</v>
      </c>
      <c r="I518" s="11" t="e" cm="1">
        <f t="array" ref="I518">_xlfn.IFS(K518=2,CONCATENATE("比特币-",M518),K518=3,CONCATENATE("钞票-",M518),K518=4,CONCATENATE("玩家经验-",M518),K518=5,CONCATENATE(_xlfn.XLOOKUP(L518,'[1]item|道具'!$A:$A,'[1]item|道具'!$B:$B),"-",M518),K518=11,CONCATENATE(INDEX('[4]equip_data|装备数据'!$B:$B,MATCH(1,('[4]equip_data|装备数据'!$A:$A=ROUNDDOWN(L518/100,0))*('[4]equip_data|装备数据'!$D:$D=MOD(L518,100)),0)),"-",M518,"件"))</f>
        <v>#N/A</v>
      </c>
      <c r="J518" s="11" t="str">
        <f t="shared" si="54"/>
        <v>11;20404;1</v>
      </c>
      <c r="K518" s="11">
        <v>11</v>
      </c>
      <c r="L518" s="11">
        <v>20404</v>
      </c>
      <c r="M518" s="11">
        <v>1</v>
      </c>
    </row>
    <row r="519" spans="1:13">
      <c r="A519" s="11">
        <v>4010004</v>
      </c>
      <c r="B519" s="11" t="s">
        <v>146</v>
      </c>
      <c r="C519" s="11">
        <v>2</v>
      </c>
      <c r="D519" s="11">
        <f t="shared" si="55"/>
        <v>40100041</v>
      </c>
      <c r="E519" s="11">
        <v>1</v>
      </c>
      <c r="F519" s="11" t="s">
        <v>156</v>
      </c>
      <c r="G519" s="11">
        <v>1</v>
      </c>
      <c r="H519" s="11">
        <v>1000000</v>
      </c>
      <c r="I519" s="11" t="e" cm="1">
        <f t="array" ref="I519">_xlfn.IFS(K519=2,CONCATENATE("比特币-",M519),K519=3,CONCATENATE("钞票-",M519),K519=4,CONCATENATE("玩家经验-",M519),K519=5,CONCATENATE(_xlfn.XLOOKUP(L519,'[1]item|道具'!$A:$A,'[1]item|道具'!$B:$B),"-",M519),K519=11,CONCATENATE(INDEX('[4]equip_data|装备数据'!$B:$B,MATCH(1,('[4]equip_data|装备数据'!$A:$A=ROUNDDOWN(L519/100,0))*('[4]equip_data|装备数据'!$D:$D=MOD(L519,100)),0)),"-",M519,"件"))</f>
        <v>#N/A</v>
      </c>
      <c r="J519" s="11" t="str">
        <f t="shared" si="54"/>
        <v>11;20504;1</v>
      </c>
      <c r="K519" s="11">
        <v>11</v>
      </c>
      <c r="L519" s="11">
        <v>20504</v>
      </c>
      <c r="M519" s="11">
        <v>1</v>
      </c>
    </row>
    <row r="520" spans="1:13">
      <c r="A520" s="11">
        <v>4010004</v>
      </c>
      <c r="B520" s="11" t="s">
        <v>146</v>
      </c>
      <c r="C520" s="11">
        <v>2</v>
      </c>
      <c r="D520" s="11">
        <f t="shared" si="55"/>
        <v>40100041</v>
      </c>
      <c r="E520" s="11">
        <v>1</v>
      </c>
      <c r="F520" s="11" t="s">
        <v>157</v>
      </c>
      <c r="G520" s="11">
        <v>1</v>
      </c>
      <c r="H520" s="11">
        <v>1000000</v>
      </c>
      <c r="I520" s="11" t="e" cm="1">
        <f t="array" ref="I520">_xlfn.IFS(K520=2,CONCATENATE("比特币-",M520),K520=3,CONCATENATE("钞票-",M520),K520=4,CONCATENATE("玩家经验-",M520),K520=5,CONCATENATE(_xlfn.XLOOKUP(L520,'[1]item|道具'!$A:$A,'[1]item|道具'!$B:$B),"-",M520),K520=11,CONCATENATE(INDEX('[4]equip_data|装备数据'!$B:$B,MATCH(1,('[4]equip_data|装备数据'!$A:$A=ROUNDDOWN(L520/100,0))*('[4]equip_data|装备数据'!$D:$D=MOD(L520,100)),0)),"-",M520,"件"))</f>
        <v>#N/A</v>
      </c>
      <c r="J520" s="11" t="str">
        <f t="shared" si="54"/>
        <v>11;30104;1</v>
      </c>
      <c r="K520" s="11">
        <v>11</v>
      </c>
      <c r="L520" s="11">
        <v>30104</v>
      </c>
      <c r="M520" s="11">
        <v>1</v>
      </c>
    </row>
    <row r="521" spans="1:13">
      <c r="A521" s="11">
        <v>4010004</v>
      </c>
      <c r="B521" s="11" t="s">
        <v>146</v>
      </c>
      <c r="C521" s="11">
        <v>2</v>
      </c>
      <c r="D521" s="11">
        <f t="shared" si="55"/>
        <v>40100041</v>
      </c>
      <c r="E521" s="11">
        <v>1</v>
      </c>
      <c r="F521" s="11" t="s">
        <v>158</v>
      </c>
      <c r="G521" s="11">
        <v>1</v>
      </c>
      <c r="H521" s="11">
        <v>1000000</v>
      </c>
      <c r="I521" s="11" t="e" cm="1">
        <f t="array" ref="I521">_xlfn.IFS(K521=2,CONCATENATE("比特币-",M521),K521=3,CONCATENATE("钞票-",M521),K521=4,CONCATENATE("玩家经验-",M521),K521=5,CONCATENATE(_xlfn.XLOOKUP(L521,'[1]item|道具'!$A:$A,'[1]item|道具'!$B:$B),"-",M521),K521=11,CONCATENATE(INDEX('[4]equip_data|装备数据'!$B:$B,MATCH(1,('[4]equip_data|装备数据'!$A:$A=ROUNDDOWN(L521/100,0))*('[4]equip_data|装备数据'!$D:$D=MOD(L521,100)),0)),"-",M521,"件"))</f>
        <v>#N/A</v>
      </c>
      <c r="J521" s="11" t="str">
        <f t="shared" si="54"/>
        <v>11;30204;1</v>
      </c>
      <c r="K521" s="11">
        <v>11</v>
      </c>
      <c r="L521" s="11">
        <v>30204</v>
      </c>
      <c r="M521" s="11">
        <v>1</v>
      </c>
    </row>
    <row r="522" spans="1:13">
      <c r="A522" s="11">
        <v>4010004</v>
      </c>
      <c r="B522" s="11" t="s">
        <v>146</v>
      </c>
      <c r="C522" s="11">
        <v>2</v>
      </c>
      <c r="D522" s="11">
        <f t="shared" si="55"/>
        <v>40100041</v>
      </c>
      <c r="E522" s="11">
        <v>1</v>
      </c>
      <c r="F522" s="11" t="s">
        <v>159</v>
      </c>
      <c r="G522" s="11">
        <v>1</v>
      </c>
      <c r="H522" s="11">
        <v>1000000</v>
      </c>
      <c r="I522" s="11" t="e" cm="1">
        <f t="array" ref="I522">_xlfn.IFS(K522=2,CONCATENATE("比特币-",M522),K522=3,CONCATENATE("钞票-",M522),K522=4,CONCATENATE("玩家经验-",M522),K522=5,CONCATENATE(_xlfn.XLOOKUP(L522,'[1]item|道具'!$A:$A,'[1]item|道具'!$B:$B),"-",M522),K522=11,CONCATENATE(INDEX('[4]equip_data|装备数据'!$B:$B,MATCH(1,('[4]equip_data|装备数据'!$A:$A=ROUNDDOWN(L522/100,0))*('[4]equip_data|装备数据'!$D:$D=MOD(L522,100)),0)),"-",M522,"件"))</f>
        <v>#N/A</v>
      </c>
      <c r="J522" s="11" t="str">
        <f t="shared" si="54"/>
        <v>11;30304;1</v>
      </c>
      <c r="K522" s="11">
        <v>11</v>
      </c>
      <c r="L522" s="11">
        <v>30304</v>
      </c>
      <c r="M522" s="11">
        <v>1</v>
      </c>
    </row>
    <row r="523" spans="1:13">
      <c r="A523" s="11">
        <v>4010004</v>
      </c>
      <c r="B523" s="11" t="s">
        <v>146</v>
      </c>
      <c r="C523" s="11">
        <v>2</v>
      </c>
      <c r="D523" s="11">
        <f t="shared" si="55"/>
        <v>40100041</v>
      </c>
      <c r="E523" s="11">
        <v>1</v>
      </c>
      <c r="F523" s="11" t="s">
        <v>160</v>
      </c>
      <c r="G523" s="11">
        <v>1</v>
      </c>
      <c r="H523" s="11">
        <v>1000000</v>
      </c>
      <c r="I523" s="11" t="e" cm="1">
        <f t="array" ref="I523">_xlfn.IFS(K523=2,CONCATENATE("比特币-",M523),K523=3,CONCATENATE("钞票-",M523),K523=4,CONCATENATE("玩家经验-",M523),K523=5,CONCATENATE(_xlfn.XLOOKUP(L523,'[1]item|道具'!$A:$A,'[1]item|道具'!$B:$B),"-",M523),K523=11,CONCATENATE(INDEX('[4]equip_data|装备数据'!$B:$B,MATCH(1,('[4]equip_data|装备数据'!$A:$A=ROUNDDOWN(L523/100,0))*('[4]equip_data|装备数据'!$D:$D=MOD(L523,100)),0)),"-",M523,"件"))</f>
        <v>#N/A</v>
      </c>
      <c r="J523" s="11" t="str">
        <f t="shared" si="54"/>
        <v>11;30404;1</v>
      </c>
      <c r="K523" s="11">
        <v>11</v>
      </c>
      <c r="L523" s="11">
        <v>30404</v>
      </c>
      <c r="M523" s="11">
        <v>1</v>
      </c>
    </row>
    <row r="524" spans="1:13">
      <c r="A524" s="11">
        <v>4010004</v>
      </c>
      <c r="B524" s="11" t="s">
        <v>146</v>
      </c>
      <c r="C524" s="11">
        <v>2</v>
      </c>
      <c r="D524" s="11">
        <f t="shared" si="55"/>
        <v>40100041</v>
      </c>
      <c r="E524" s="11">
        <v>1</v>
      </c>
      <c r="F524" s="11" t="s">
        <v>161</v>
      </c>
      <c r="G524" s="11">
        <v>1</v>
      </c>
      <c r="H524" s="11">
        <v>1000000</v>
      </c>
      <c r="I524" s="11" t="e" cm="1">
        <f t="array" ref="I524">_xlfn.IFS(K524=2,CONCATENATE("比特币-",M524),K524=3,CONCATENATE("钞票-",M524),K524=4,CONCATENATE("玩家经验-",M524),K524=5,CONCATENATE(_xlfn.XLOOKUP(L524,'[1]item|道具'!$A:$A,'[1]item|道具'!$B:$B),"-",M524),K524=11,CONCATENATE(INDEX('[4]equip_data|装备数据'!$B:$B,MATCH(1,('[4]equip_data|装备数据'!$A:$A=ROUNDDOWN(L524/100,0))*('[4]equip_data|装备数据'!$D:$D=MOD(L524,100)),0)),"-",M524,"件"))</f>
        <v>#N/A</v>
      </c>
      <c r="J524" s="11" t="str">
        <f t="shared" si="54"/>
        <v>11;30504;1</v>
      </c>
      <c r="K524" s="11">
        <v>11</v>
      </c>
      <c r="L524" s="11">
        <v>30504</v>
      </c>
      <c r="M524" s="11">
        <v>1</v>
      </c>
    </row>
    <row r="525" spans="1:13">
      <c r="A525" s="11">
        <v>4010004</v>
      </c>
      <c r="B525" s="11" t="s">
        <v>146</v>
      </c>
      <c r="C525" s="11">
        <v>2</v>
      </c>
      <c r="D525" s="11">
        <f t="shared" si="55"/>
        <v>40100041</v>
      </c>
      <c r="E525" s="11">
        <v>1</v>
      </c>
      <c r="F525" s="11" t="s">
        <v>162</v>
      </c>
      <c r="G525" s="11">
        <v>1</v>
      </c>
      <c r="H525" s="11">
        <v>1000000</v>
      </c>
      <c r="I525" s="11" t="e" cm="1">
        <f t="array" ref="I525">_xlfn.IFS(K525=2,CONCATENATE("比特币-",M525),K525=3,CONCATENATE("钞票-",M525),K525=4,CONCATENATE("玩家经验-",M525),K525=5,CONCATENATE(_xlfn.XLOOKUP(L525,'[1]item|道具'!$A:$A,'[1]item|道具'!$B:$B),"-",M525),K525=11,CONCATENATE(INDEX('[4]equip_data|装备数据'!$B:$B,MATCH(1,('[4]equip_data|装备数据'!$A:$A=ROUNDDOWN(L525/100,0))*('[4]equip_data|装备数据'!$D:$D=MOD(L525,100)),0)),"-",M525,"件"))</f>
        <v>#N/A</v>
      </c>
      <c r="J525" s="11" t="str">
        <f t="shared" si="54"/>
        <v>11;40104;1</v>
      </c>
      <c r="K525" s="11">
        <v>11</v>
      </c>
      <c r="L525" s="11">
        <v>40104</v>
      </c>
      <c r="M525" s="11">
        <v>1</v>
      </c>
    </row>
    <row r="526" spans="1:13">
      <c r="A526" s="11">
        <v>4010004</v>
      </c>
      <c r="B526" s="11" t="s">
        <v>146</v>
      </c>
      <c r="C526" s="11">
        <v>2</v>
      </c>
      <c r="D526" s="11">
        <f t="shared" si="55"/>
        <v>40100041</v>
      </c>
      <c r="E526" s="11">
        <v>1</v>
      </c>
      <c r="F526" s="11" t="s">
        <v>163</v>
      </c>
      <c r="G526" s="11">
        <v>1</v>
      </c>
      <c r="H526" s="11">
        <v>1000000</v>
      </c>
      <c r="I526" s="11" t="e" cm="1">
        <f t="array" ref="I526">_xlfn.IFS(K526=2,CONCATENATE("比特币-",M526),K526=3,CONCATENATE("钞票-",M526),K526=4,CONCATENATE("玩家经验-",M526),K526=5,CONCATENATE(_xlfn.XLOOKUP(L526,'[1]item|道具'!$A:$A,'[1]item|道具'!$B:$B),"-",M526),K526=11,CONCATENATE(INDEX('[4]equip_data|装备数据'!$B:$B,MATCH(1,('[4]equip_data|装备数据'!$A:$A=ROUNDDOWN(L526/100,0))*('[4]equip_data|装备数据'!$D:$D=MOD(L526,100)),0)),"-",M526,"件"))</f>
        <v>#N/A</v>
      </c>
      <c r="J526" s="11" t="str">
        <f t="shared" si="54"/>
        <v>11;40204;1</v>
      </c>
      <c r="K526" s="11">
        <v>11</v>
      </c>
      <c r="L526" s="11">
        <v>40204</v>
      </c>
      <c r="M526" s="11">
        <v>1</v>
      </c>
    </row>
    <row r="527" spans="1:13">
      <c r="A527" s="11">
        <v>4010004</v>
      </c>
      <c r="B527" s="11" t="s">
        <v>146</v>
      </c>
      <c r="C527" s="11">
        <v>2</v>
      </c>
      <c r="D527" s="11">
        <f t="shared" si="55"/>
        <v>40100041</v>
      </c>
      <c r="E527" s="11">
        <v>1</v>
      </c>
      <c r="F527" s="11" t="s">
        <v>164</v>
      </c>
      <c r="G527" s="11">
        <v>1</v>
      </c>
      <c r="H527" s="11">
        <v>1000000</v>
      </c>
      <c r="I527" s="11" t="e" cm="1">
        <f t="array" ref="I527">_xlfn.IFS(K527=2,CONCATENATE("比特币-",M527),K527=3,CONCATENATE("钞票-",M527),K527=4,CONCATENATE("玩家经验-",M527),K527=5,CONCATENATE(_xlfn.XLOOKUP(L527,'[1]item|道具'!$A:$A,'[1]item|道具'!$B:$B),"-",M527),K527=11,CONCATENATE(INDEX('[4]equip_data|装备数据'!$B:$B,MATCH(1,('[4]equip_data|装备数据'!$A:$A=ROUNDDOWN(L527/100,0))*('[4]equip_data|装备数据'!$D:$D=MOD(L527,100)),0)),"-",M527,"件"))</f>
        <v>#N/A</v>
      </c>
      <c r="J527" s="11" t="str">
        <f t="shared" si="54"/>
        <v>11;40304;1</v>
      </c>
      <c r="K527" s="11">
        <v>11</v>
      </c>
      <c r="L527" s="11">
        <v>40304</v>
      </c>
      <c r="M527" s="11">
        <v>1</v>
      </c>
    </row>
    <row r="528" spans="1:13">
      <c r="A528" s="11">
        <v>4010004</v>
      </c>
      <c r="B528" s="11" t="s">
        <v>146</v>
      </c>
      <c r="C528" s="11">
        <v>2</v>
      </c>
      <c r="D528" s="11">
        <f t="shared" si="55"/>
        <v>40100041</v>
      </c>
      <c r="E528" s="11">
        <v>1</v>
      </c>
      <c r="F528" s="11" t="s">
        <v>165</v>
      </c>
      <c r="G528" s="11">
        <v>1</v>
      </c>
      <c r="H528" s="11">
        <v>1000000</v>
      </c>
      <c r="I528" s="11" t="e" cm="1">
        <f t="array" ref="I528">_xlfn.IFS(K528=2,CONCATENATE("比特币-",M528),K528=3,CONCATENATE("钞票-",M528),K528=4,CONCATENATE("玩家经验-",M528),K528=5,CONCATENATE(_xlfn.XLOOKUP(L528,'[1]item|道具'!$A:$A,'[1]item|道具'!$B:$B),"-",M528),K528=11,CONCATENATE(INDEX('[4]equip_data|装备数据'!$B:$B,MATCH(1,('[4]equip_data|装备数据'!$A:$A=ROUNDDOWN(L528/100,0))*('[4]equip_data|装备数据'!$D:$D=MOD(L528,100)),0)),"-",M528,"件"))</f>
        <v>#N/A</v>
      </c>
      <c r="J528" s="11" t="str">
        <f t="shared" si="54"/>
        <v>11;40404;1</v>
      </c>
      <c r="K528" s="11">
        <v>11</v>
      </c>
      <c r="L528" s="11">
        <v>40404</v>
      </c>
      <c r="M528" s="11">
        <v>1</v>
      </c>
    </row>
    <row r="529" spans="1:13">
      <c r="A529" s="11">
        <v>4010004</v>
      </c>
      <c r="B529" s="11" t="s">
        <v>146</v>
      </c>
      <c r="C529" s="11">
        <v>2</v>
      </c>
      <c r="D529" s="11">
        <f t="shared" si="55"/>
        <v>40100041</v>
      </c>
      <c r="E529" s="11">
        <v>1</v>
      </c>
      <c r="F529" s="11" t="s">
        <v>166</v>
      </c>
      <c r="G529" s="11">
        <v>1</v>
      </c>
      <c r="H529" s="11">
        <v>1000000</v>
      </c>
      <c r="I529" s="11" t="e" cm="1">
        <f t="array" ref="I529">_xlfn.IFS(K529=2,CONCATENATE("比特币-",M529),K529=3,CONCATENATE("钞票-",M529),K529=4,CONCATENATE("玩家经验-",M529),K529=5,CONCATENATE(_xlfn.XLOOKUP(L529,'[1]item|道具'!$A:$A,'[1]item|道具'!$B:$B),"-",M529),K529=11,CONCATENATE(INDEX('[4]equip_data|装备数据'!$B:$B,MATCH(1,('[4]equip_data|装备数据'!$A:$A=ROUNDDOWN(L529/100,0))*('[4]equip_data|装备数据'!$D:$D=MOD(L529,100)),0)),"-",M529,"件"))</f>
        <v>#N/A</v>
      </c>
      <c r="J529" s="11" t="str">
        <f t="shared" si="54"/>
        <v>11;40504;1</v>
      </c>
      <c r="K529" s="11">
        <v>11</v>
      </c>
      <c r="L529" s="11">
        <v>40504</v>
      </c>
      <c r="M529" s="11">
        <v>1</v>
      </c>
    </row>
    <row r="530" spans="1:13">
      <c r="A530" s="11">
        <v>4010004</v>
      </c>
      <c r="B530" s="11" t="s">
        <v>146</v>
      </c>
      <c r="C530" s="11">
        <v>2</v>
      </c>
      <c r="D530" s="11">
        <f t="shared" si="55"/>
        <v>40100041</v>
      </c>
      <c r="E530" s="11">
        <v>1</v>
      </c>
      <c r="F530" s="11" t="s">
        <v>167</v>
      </c>
      <c r="G530" s="11">
        <v>1</v>
      </c>
      <c r="H530" s="11">
        <v>1000000</v>
      </c>
      <c r="I530" s="11" t="e" cm="1">
        <f t="array" ref="I530">_xlfn.IFS(K530=2,CONCATENATE("比特币-",M530),K530=3,CONCATENATE("钞票-",M530),K530=4,CONCATENATE("玩家经验-",M530),K530=5,CONCATENATE(_xlfn.XLOOKUP(L530,'[1]item|道具'!$A:$A,'[1]item|道具'!$B:$B),"-",M530),K530=11,CONCATENATE(INDEX('[4]equip_data|装备数据'!$B:$B,MATCH(1,('[4]equip_data|装备数据'!$A:$A=ROUNDDOWN(L530/100,0))*('[4]equip_data|装备数据'!$D:$D=MOD(L530,100)),0)),"-",M530,"件"))</f>
        <v>#N/A</v>
      </c>
      <c r="J530" s="11" t="str">
        <f t="shared" si="54"/>
        <v>11;50104;1</v>
      </c>
      <c r="K530" s="11">
        <v>11</v>
      </c>
      <c r="L530" s="11">
        <v>50104</v>
      </c>
      <c r="M530" s="11">
        <v>1</v>
      </c>
    </row>
    <row r="531" spans="1:13">
      <c r="A531" s="11">
        <v>4010004</v>
      </c>
      <c r="B531" s="11" t="s">
        <v>146</v>
      </c>
      <c r="C531" s="11">
        <v>2</v>
      </c>
      <c r="D531" s="11">
        <f t="shared" si="55"/>
        <v>40100041</v>
      </c>
      <c r="E531" s="11">
        <v>1</v>
      </c>
      <c r="F531" s="11" t="s">
        <v>168</v>
      </c>
      <c r="G531" s="11">
        <v>1</v>
      </c>
      <c r="H531" s="11">
        <v>1000000</v>
      </c>
      <c r="I531" s="11" t="e" cm="1">
        <f t="array" ref="I531">_xlfn.IFS(K531=2,CONCATENATE("比特币-",M531),K531=3,CONCATENATE("钞票-",M531),K531=4,CONCATENATE("玩家经验-",M531),K531=5,CONCATENATE(_xlfn.XLOOKUP(L531,'[1]item|道具'!$A:$A,'[1]item|道具'!$B:$B),"-",M531),K531=11,CONCATENATE(INDEX('[4]equip_data|装备数据'!$B:$B,MATCH(1,('[4]equip_data|装备数据'!$A:$A=ROUNDDOWN(L531/100,0))*('[4]equip_data|装备数据'!$D:$D=MOD(L531,100)),0)),"-",M531,"件"))</f>
        <v>#N/A</v>
      </c>
      <c r="J531" s="11" t="str">
        <f t="shared" si="54"/>
        <v>11;50204;1</v>
      </c>
      <c r="K531" s="11">
        <v>11</v>
      </c>
      <c r="L531" s="11">
        <v>50204</v>
      </c>
      <c r="M531" s="11">
        <v>1</v>
      </c>
    </row>
    <row r="532" spans="1:13">
      <c r="A532" s="11">
        <v>4010004</v>
      </c>
      <c r="B532" s="11" t="s">
        <v>146</v>
      </c>
      <c r="C532" s="11">
        <v>2</v>
      </c>
      <c r="D532" s="11">
        <f t="shared" si="55"/>
        <v>40100041</v>
      </c>
      <c r="E532" s="11">
        <v>1</v>
      </c>
      <c r="F532" s="11" t="s">
        <v>169</v>
      </c>
      <c r="G532" s="11">
        <v>1</v>
      </c>
      <c r="H532" s="11">
        <v>1000000</v>
      </c>
      <c r="I532" s="11" t="e" cm="1">
        <f t="array" ref="I532">_xlfn.IFS(K532=2,CONCATENATE("比特币-",M532),K532=3,CONCATENATE("钞票-",M532),K532=4,CONCATENATE("玩家经验-",M532),K532=5,CONCATENATE(_xlfn.XLOOKUP(L532,'[1]item|道具'!$A:$A,'[1]item|道具'!$B:$B),"-",M532),K532=11,CONCATENATE(INDEX('[4]equip_data|装备数据'!$B:$B,MATCH(1,('[4]equip_data|装备数据'!$A:$A=ROUNDDOWN(L532/100,0))*('[4]equip_data|装备数据'!$D:$D=MOD(L532,100)),0)),"-",M532,"件"))</f>
        <v>#N/A</v>
      </c>
      <c r="J532" s="11" t="str">
        <f t="shared" si="54"/>
        <v>11;50304;1</v>
      </c>
      <c r="K532" s="11">
        <v>11</v>
      </c>
      <c r="L532" s="11">
        <v>50304</v>
      </c>
      <c r="M532" s="11">
        <v>1</v>
      </c>
    </row>
    <row r="533" spans="1:13">
      <c r="A533" s="11">
        <v>4010004</v>
      </c>
      <c r="B533" s="11" t="s">
        <v>146</v>
      </c>
      <c r="C533" s="11">
        <v>2</v>
      </c>
      <c r="D533" s="11">
        <f t="shared" si="55"/>
        <v>40100041</v>
      </c>
      <c r="E533" s="11">
        <v>1</v>
      </c>
      <c r="F533" s="11" t="s">
        <v>170</v>
      </c>
      <c r="G533" s="11">
        <v>1</v>
      </c>
      <c r="H533" s="11">
        <v>1000000</v>
      </c>
      <c r="I533" s="11" t="e" cm="1">
        <f t="array" ref="I533">_xlfn.IFS(K533=2,CONCATENATE("比特币-",M533),K533=3,CONCATENATE("钞票-",M533),K533=4,CONCATENATE("玩家经验-",M533),K533=5,CONCATENATE(_xlfn.XLOOKUP(L533,'[1]item|道具'!$A:$A,'[1]item|道具'!$B:$B),"-",M533),K533=11,CONCATENATE(INDEX('[4]equip_data|装备数据'!$B:$B,MATCH(1,('[4]equip_data|装备数据'!$A:$A=ROUNDDOWN(L533/100,0))*('[4]equip_data|装备数据'!$D:$D=MOD(L533,100)),0)),"-",M533,"件"))</f>
        <v>#N/A</v>
      </c>
      <c r="J533" s="11" t="str">
        <f t="shared" si="54"/>
        <v>11;50404;1</v>
      </c>
      <c r="K533" s="11">
        <v>11</v>
      </c>
      <c r="L533" s="11">
        <v>50404</v>
      </c>
      <c r="M533" s="11">
        <v>1</v>
      </c>
    </row>
    <row r="534" spans="1:13">
      <c r="A534" s="11">
        <v>4010004</v>
      </c>
      <c r="B534" s="11" t="s">
        <v>146</v>
      </c>
      <c r="C534" s="11">
        <v>2</v>
      </c>
      <c r="D534" s="11">
        <f t="shared" si="55"/>
        <v>40100041</v>
      </c>
      <c r="E534" s="11">
        <v>1</v>
      </c>
      <c r="F534" s="11" t="s">
        <v>171</v>
      </c>
      <c r="G534" s="11">
        <v>1</v>
      </c>
      <c r="H534" s="11">
        <v>1000000</v>
      </c>
      <c r="I534" s="11" t="e" cm="1">
        <f t="array" ref="I534">_xlfn.IFS(K534=2,CONCATENATE("比特币-",M534),K534=3,CONCATENATE("钞票-",M534),K534=4,CONCATENATE("玩家经验-",M534),K534=5,CONCATENATE(_xlfn.XLOOKUP(L534,'[1]item|道具'!$A:$A,'[1]item|道具'!$B:$B),"-",M534),K534=11,CONCATENATE(INDEX('[4]equip_data|装备数据'!$B:$B,MATCH(1,('[4]equip_data|装备数据'!$A:$A=ROUNDDOWN(L534/100,0))*('[4]equip_data|装备数据'!$D:$D=MOD(L534,100)),0)),"-",M534,"件"))</f>
        <v>#N/A</v>
      </c>
      <c r="J534" s="11" t="str">
        <f t="shared" si="54"/>
        <v>11;50504;1</v>
      </c>
      <c r="K534" s="11">
        <v>11</v>
      </c>
      <c r="L534" s="11">
        <v>50504</v>
      </c>
      <c r="M534" s="11">
        <v>1</v>
      </c>
    </row>
    <row r="535" spans="1:13">
      <c r="A535" s="11">
        <v>4010004</v>
      </c>
      <c r="B535" s="11" t="s">
        <v>146</v>
      </c>
      <c r="C535" s="11">
        <v>2</v>
      </c>
      <c r="D535" s="11">
        <f t="shared" si="55"/>
        <v>40100041</v>
      </c>
      <c r="E535" s="11">
        <v>1</v>
      </c>
      <c r="F535" s="11" t="s">
        <v>172</v>
      </c>
      <c r="G535" s="11">
        <v>1</v>
      </c>
      <c r="H535" s="11">
        <v>1000000</v>
      </c>
      <c r="I535" s="11" t="e" cm="1">
        <f t="array" ref="I535">_xlfn.IFS(K535=2,CONCATENATE("比特币-",M535),K535=3,CONCATENATE("钞票-",M535),K535=4,CONCATENATE("玩家经验-",M535),K535=5,CONCATENATE(_xlfn.XLOOKUP(L535,'[1]item|道具'!$A:$A,'[1]item|道具'!$B:$B),"-",M535),K535=11,CONCATENATE(INDEX('[4]equip_data|装备数据'!$B:$B,MATCH(1,('[4]equip_data|装备数据'!$A:$A=ROUNDDOWN(L535/100,0))*('[4]equip_data|装备数据'!$D:$D=MOD(L535,100)),0)),"-",M535,"件"))</f>
        <v>#N/A</v>
      </c>
      <c r="J535" s="11" t="str">
        <f t="shared" si="54"/>
        <v>11;60104;1</v>
      </c>
      <c r="K535" s="11">
        <v>11</v>
      </c>
      <c r="L535" s="11">
        <v>60104</v>
      </c>
      <c r="M535" s="11">
        <v>1</v>
      </c>
    </row>
    <row r="536" spans="1:13">
      <c r="A536" s="11">
        <v>4010004</v>
      </c>
      <c r="B536" s="11" t="s">
        <v>146</v>
      </c>
      <c r="C536" s="11">
        <v>2</v>
      </c>
      <c r="D536" s="11">
        <f t="shared" si="55"/>
        <v>40100041</v>
      </c>
      <c r="E536" s="11">
        <v>1</v>
      </c>
      <c r="F536" s="11" t="s">
        <v>173</v>
      </c>
      <c r="G536" s="11">
        <v>1</v>
      </c>
      <c r="H536" s="11">
        <v>1000000</v>
      </c>
      <c r="I536" s="11" t="e" cm="1">
        <f t="array" ref="I536">_xlfn.IFS(K536=2,CONCATENATE("比特币-",M536),K536=3,CONCATENATE("钞票-",M536),K536=4,CONCATENATE("玩家经验-",M536),K536=5,CONCATENATE(_xlfn.XLOOKUP(L536,'[1]item|道具'!$A:$A,'[1]item|道具'!$B:$B),"-",M536),K536=11,CONCATENATE(INDEX('[4]equip_data|装备数据'!$B:$B,MATCH(1,('[4]equip_data|装备数据'!$A:$A=ROUNDDOWN(L536/100,0))*('[4]equip_data|装备数据'!$D:$D=MOD(L536,100)),0)),"-",M536,"件"))</f>
        <v>#N/A</v>
      </c>
      <c r="J536" s="11" t="str">
        <f t="shared" si="54"/>
        <v>11;60204;1</v>
      </c>
      <c r="K536" s="11">
        <v>11</v>
      </c>
      <c r="L536" s="11">
        <v>60204</v>
      </c>
      <c r="M536" s="11">
        <v>1</v>
      </c>
    </row>
    <row r="537" spans="1:13">
      <c r="A537" s="11">
        <v>4010004</v>
      </c>
      <c r="B537" s="11" t="s">
        <v>146</v>
      </c>
      <c r="C537" s="11">
        <v>2</v>
      </c>
      <c r="D537" s="11">
        <f t="shared" si="55"/>
        <v>40100041</v>
      </c>
      <c r="E537" s="11">
        <v>1</v>
      </c>
      <c r="F537" s="11" t="s">
        <v>174</v>
      </c>
      <c r="G537" s="11">
        <v>1</v>
      </c>
      <c r="H537" s="11">
        <v>1000000</v>
      </c>
      <c r="I537" s="11" t="e" cm="1">
        <f t="array" ref="I537">_xlfn.IFS(K537=2,CONCATENATE("比特币-",M537),K537=3,CONCATENATE("钞票-",M537),K537=4,CONCATENATE("玩家经验-",M537),K537=5,CONCATENATE(_xlfn.XLOOKUP(L537,'[1]item|道具'!$A:$A,'[1]item|道具'!$B:$B),"-",M537),K537=11,CONCATENATE(INDEX('[4]equip_data|装备数据'!$B:$B,MATCH(1,('[4]equip_data|装备数据'!$A:$A=ROUNDDOWN(L537/100,0))*('[4]equip_data|装备数据'!$D:$D=MOD(L537,100)),0)),"-",M537,"件"))</f>
        <v>#N/A</v>
      </c>
      <c r="J537" s="11" t="str">
        <f t="shared" si="54"/>
        <v>11;60304;1</v>
      </c>
      <c r="K537" s="11">
        <v>11</v>
      </c>
      <c r="L537" s="11">
        <v>60304</v>
      </c>
      <c r="M537" s="11">
        <v>1</v>
      </c>
    </row>
    <row r="538" spans="1:13">
      <c r="A538" s="11">
        <v>4010004</v>
      </c>
      <c r="B538" s="11" t="s">
        <v>146</v>
      </c>
      <c r="C538" s="11">
        <v>2</v>
      </c>
      <c r="D538" s="11">
        <f t="shared" si="55"/>
        <v>40100041</v>
      </c>
      <c r="E538" s="11">
        <v>1</v>
      </c>
      <c r="F538" s="11" t="s">
        <v>175</v>
      </c>
      <c r="G538" s="11">
        <v>1</v>
      </c>
      <c r="H538" s="11">
        <v>1000000</v>
      </c>
      <c r="I538" s="11" t="e" cm="1">
        <f t="array" ref="I538">_xlfn.IFS(K538=2,CONCATENATE("比特币-",M538),K538=3,CONCATENATE("钞票-",M538),K538=4,CONCATENATE("玩家经验-",M538),K538=5,CONCATENATE(_xlfn.XLOOKUP(L538,'[1]item|道具'!$A:$A,'[1]item|道具'!$B:$B),"-",M538),K538=11,CONCATENATE(INDEX('[4]equip_data|装备数据'!$B:$B,MATCH(1,('[4]equip_data|装备数据'!$A:$A=ROUNDDOWN(L538/100,0))*('[4]equip_data|装备数据'!$D:$D=MOD(L538,100)),0)),"-",M538,"件"))</f>
        <v>#N/A</v>
      </c>
      <c r="J538" s="11" t="str">
        <f t="shared" si="54"/>
        <v>11;60404;1</v>
      </c>
      <c r="K538" s="11">
        <v>11</v>
      </c>
      <c r="L538" s="11">
        <v>60404</v>
      </c>
      <c r="M538" s="11">
        <v>1</v>
      </c>
    </row>
    <row r="539" spans="1:13">
      <c r="A539" s="11">
        <v>4010004</v>
      </c>
      <c r="B539" s="11" t="s">
        <v>146</v>
      </c>
      <c r="C539" s="11">
        <v>2</v>
      </c>
      <c r="D539" s="11">
        <f t="shared" si="55"/>
        <v>40100041</v>
      </c>
      <c r="E539" s="11">
        <v>1</v>
      </c>
      <c r="F539" s="11" t="s">
        <v>176</v>
      </c>
      <c r="G539" s="11">
        <v>1</v>
      </c>
      <c r="H539" s="11">
        <v>1000000</v>
      </c>
      <c r="I539" s="11" t="e" cm="1">
        <f t="array" ref="I539">_xlfn.IFS(K539=2,CONCATENATE("比特币-",M539),K539=3,CONCATENATE("钞票-",M539),K539=4,CONCATENATE("玩家经验-",M539),K539=5,CONCATENATE(_xlfn.XLOOKUP(L539,'[1]item|道具'!$A:$A,'[1]item|道具'!$B:$B),"-",M539),K539=11,CONCATENATE(INDEX('[4]equip_data|装备数据'!$B:$B,MATCH(1,('[4]equip_data|装备数据'!$A:$A=ROUNDDOWN(L539/100,0))*('[4]equip_data|装备数据'!$D:$D=MOD(L539,100)),0)),"-",M539,"件"))</f>
        <v>#N/A</v>
      </c>
      <c r="J539" s="11" t="str">
        <f t="shared" si="54"/>
        <v>11;60504;1</v>
      </c>
      <c r="K539" s="11">
        <v>11</v>
      </c>
      <c r="L539" s="11">
        <v>60504</v>
      </c>
      <c r="M539" s="11">
        <v>1</v>
      </c>
    </row>
    <row r="540" spans="1:13">
      <c r="A540" s="11">
        <v>4010005</v>
      </c>
      <c r="B540" s="11" t="s">
        <v>177</v>
      </c>
      <c r="C540" s="11">
        <v>2</v>
      </c>
      <c r="D540" s="11">
        <f t="shared" si="55"/>
        <v>40100051</v>
      </c>
      <c r="E540" s="11">
        <v>1</v>
      </c>
      <c r="F540" s="11" t="s">
        <v>178</v>
      </c>
      <c r="G540" s="11">
        <v>1</v>
      </c>
      <c r="H540" s="11">
        <v>1000000</v>
      </c>
      <c r="I540" s="11" t="e" cm="1">
        <f t="array" ref="I540">_xlfn.IFS(K540=2,CONCATENATE("比特币-",M540),K540=3,CONCATENATE("钞票-",M540),K540=4,CONCATENATE("玩家经验-",M540),K540=5,CONCATENATE(_xlfn.XLOOKUP(L540,'[1]item|道具'!$A:$A,'[1]item|道具'!$B:$B),"-",M540),K540=11,CONCATENATE(INDEX('[4]equip_data|装备数据'!$B:$B,MATCH(1,('[4]equip_data|装备数据'!$A:$A=ROUNDDOWN(L540/100,0))*('[4]equip_data|装备数据'!$D:$D=MOD(L540,100)),0)),"-",M540,"件"))</f>
        <v>#N/A</v>
      </c>
      <c r="J540" s="11" t="str">
        <f t="shared" si="54"/>
        <v>11;10107;1</v>
      </c>
      <c r="K540" s="11">
        <v>11</v>
      </c>
      <c r="L540" s="11">
        <v>10107</v>
      </c>
      <c r="M540" s="11">
        <v>1</v>
      </c>
    </row>
    <row r="541" spans="1:13">
      <c r="A541" s="11">
        <v>4010005</v>
      </c>
      <c r="B541" s="11" t="s">
        <v>177</v>
      </c>
      <c r="C541" s="11">
        <v>2</v>
      </c>
      <c r="D541" s="11">
        <f t="shared" si="55"/>
        <v>40100051</v>
      </c>
      <c r="E541" s="11">
        <v>1</v>
      </c>
      <c r="F541" s="11" t="s">
        <v>179</v>
      </c>
      <c r="G541" s="11">
        <v>1</v>
      </c>
      <c r="H541" s="11">
        <v>1000000</v>
      </c>
      <c r="I541" s="11" t="e" cm="1">
        <f t="array" ref="I541">_xlfn.IFS(K541=2,CONCATENATE("比特币-",M541),K541=3,CONCATENATE("钞票-",M541),K541=4,CONCATENATE("玩家经验-",M541),K541=5,CONCATENATE(_xlfn.XLOOKUP(L541,'[1]item|道具'!$A:$A,'[1]item|道具'!$B:$B),"-",M541),K541=11,CONCATENATE(INDEX('[4]equip_data|装备数据'!$B:$B,MATCH(1,('[4]equip_data|装备数据'!$A:$A=ROUNDDOWN(L541/100,0))*('[4]equip_data|装备数据'!$D:$D=MOD(L541,100)),0)),"-",M541,"件"))</f>
        <v>#N/A</v>
      </c>
      <c r="J541" s="11" t="str">
        <f t="shared" si="54"/>
        <v>11;10207;1</v>
      </c>
      <c r="K541" s="11">
        <v>11</v>
      </c>
      <c r="L541" s="11">
        <v>10207</v>
      </c>
      <c r="M541" s="11">
        <v>1</v>
      </c>
    </row>
    <row r="542" spans="1:13">
      <c r="A542" s="11">
        <v>4010005</v>
      </c>
      <c r="B542" s="11" t="s">
        <v>177</v>
      </c>
      <c r="C542" s="11">
        <v>2</v>
      </c>
      <c r="D542" s="11">
        <f t="shared" si="55"/>
        <v>40100051</v>
      </c>
      <c r="E542" s="11">
        <v>1</v>
      </c>
      <c r="F542" s="11" t="s">
        <v>180</v>
      </c>
      <c r="G542" s="11">
        <v>1</v>
      </c>
      <c r="H542" s="11">
        <v>1000000</v>
      </c>
      <c r="I542" s="11" t="e" cm="1">
        <f t="array" ref="I542">_xlfn.IFS(K542=2,CONCATENATE("比特币-",M542),K542=3,CONCATENATE("钞票-",M542),K542=4,CONCATENATE("玩家经验-",M542),K542=5,CONCATENATE(_xlfn.XLOOKUP(L542,'[1]item|道具'!$A:$A,'[1]item|道具'!$B:$B),"-",M542),K542=11,CONCATENATE(INDEX('[4]equip_data|装备数据'!$B:$B,MATCH(1,('[4]equip_data|装备数据'!$A:$A=ROUNDDOWN(L542/100,0))*('[4]equip_data|装备数据'!$D:$D=MOD(L542,100)),0)),"-",M542,"件"))</f>
        <v>#N/A</v>
      </c>
      <c r="J542" s="11" t="str">
        <f t="shared" si="54"/>
        <v>11;10307;1</v>
      </c>
      <c r="K542" s="11">
        <v>11</v>
      </c>
      <c r="L542" s="11">
        <v>10307</v>
      </c>
      <c r="M542" s="11">
        <v>1</v>
      </c>
    </row>
    <row r="543" spans="1:13">
      <c r="A543" s="11">
        <v>4010005</v>
      </c>
      <c r="B543" s="11" t="s">
        <v>177</v>
      </c>
      <c r="C543" s="11">
        <v>2</v>
      </c>
      <c r="D543" s="11">
        <f t="shared" si="55"/>
        <v>40100051</v>
      </c>
      <c r="E543" s="11">
        <v>1</v>
      </c>
      <c r="F543" s="11" t="s">
        <v>181</v>
      </c>
      <c r="G543" s="11">
        <v>1</v>
      </c>
      <c r="H543" s="11">
        <v>1000000</v>
      </c>
      <c r="I543" s="11" t="e" cm="1">
        <f t="array" ref="I543">_xlfn.IFS(K543=2,CONCATENATE("比特币-",M543),K543=3,CONCATENATE("钞票-",M543),K543=4,CONCATENATE("玩家经验-",M543),K543=5,CONCATENATE(_xlfn.XLOOKUP(L543,'[1]item|道具'!$A:$A,'[1]item|道具'!$B:$B),"-",M543),K543=11,CONCATENATE(INDEX('[4]equip_data|装备数据'!$B:$B,MATCH(1,('[4]equip_data|装备数据'!$A:$A=ROUNDDOWN(L543/100,0))*('[4]equip_data|装备数据'!$D:$D=MOD(L543,100)),0)),"-",M543,"件"))</f>
        <v>#N/A</v>
      </c>
      <c r="J543" s="11" t="str">
        <f t="shared" ref="J543:J606" si="56">CONCATENATE(K543,";",L543,";",M543)</f>
        <v>11;10407;1</v>
      </c>
      <c r="K543" s="11">
        <v>11</v>
      </c>
      <c r="L543" s="11">
        <v>10407</v>
      </c>
      <c r="M543" s="11">
        <v>1</v>
      </c>
    </row>
    <row r="544" spans="1:13">
      <c r="A544" s="11">
        <v>4010005</v>
      </c>
      <c r="B544" s="11" t="s">
        <v>177</v>
      </c>
      <c r="C544" s="11">
        <v>2</v>
      </c>
      <c r="D544" s="11">
        <f t="shared" si="55"/>
        <v>40100051</v>
      </c>
      <c r="E544" s="11">
        <v>1</v>
      </c>
      <c r="F544" s="11" t="s">
        <v>182</v>
      </c>
      <c r="G544" s="11">
        <v>1</v>
      </c>
      <c r="H544" s="11">
        <v>1000000</v>
      </c>
      <c r="I544" s="11" t="e" cm="1">
        <f t="array" ref="I544">_xlfn.IFS(K544=2,CONCATENATE("比特币-",M544),K544=3,CONCATENATE("钞票-",M544),K544=4,CONCATENATE("玩家经验-",M544),K544=5,CONCATENATE(_xlfn.XLOOKUP(L544,'[1]item|道具'!$A:$A,'[1]item|道具'!$B:$B),"-",M544),K544=11,CONCATENATE(INDEX('[4]equip_data|装备数据'!$B:$B,MATCH(1,('[4]equip_data|装备数据'!$A:$A=ROUNDDOWN(L544/100,0))*('[4]equip_data|装备数据'!$D:$D=MOD(L544,100)),0)),"-",M544,"件"))</f>
        <v>#N/A</v>
      </c>
      <c r="J544" s="11" t="str">
        <f t="shared" si="56"/>
        <v>11;10507;1</v>
      </c>
      <c r="K544" s="11">
        <v>11</v>
      </c>
      <c r="L544" s="11">
        <v>10507</v>
      </c>
      <c r="M544" s="11">
        <v>1</v>
      </c>
    </row>
    <row r="545" spans="1:13">
      <c r="A545" s="11">
        <v>4010005</v>
      </c>
      <c r="B545" s="11" t="s">
        <v>177</v>
      </c>
      <c r="C545" s="11">
        <v>2</v>
      </c>
      <c r="D545" s="11">
        <f t="shared" si="55"/>
        <v>40100051</v>
      </c>
      <c r="E545" s="11">
        <v>1</v>
      </c>
      <c r="F545" s="11" t="s">
        <v>183</v>
      </c>
      <c r="G545" s="11">
        <v>1</v>
      </c>
      <c r="H545" s="11">
        <v>1000000</v>
      </c>
      <c r="I545" s="11" t="e" cm="1">
        <f t="array" ref="I545">_xlfn.IFS(K545=2,CONCATENATE("比特币-",M545),K545=3,CONCATENATE("钞票-",M545),K545=4,CONCATENATE("玩家经验-",M545),K545=5,CONCATENATE(_xlfn.XLOOKUP(L545,'[1]item|道具'!$A:$A,'[1]item|道具'!$B:$B),"-",M545),K545=11,CONCATENATE(INDEX('[4]equip_data|装备数据'!$B:$B,MATCH(1,('[4]equip_data|装备数据'!$A:$A=ROUNDDOWN(L545/100,0))*('[4]equip_data|装备数据'!$D:$D=MOD(L545,100)),0)),"-",M545,"件"))</f>
        <v>#N/A</v>
      </c>
      <c r="J545" s="11" t="str">
        <f t="shared" si="56"/>
        <v>11;20107;1</v>
      </c>
      <c r="K545" s="11">
        <v>11</v>
      </c>
      <c r="L545" s="11">
        <v>20107</v>
      </c>
      <c r="M545" s="11">
        <v>1</v>
      </c>
    </row>
    <row r="546" spans="1:13">
      <c r="A546" s="11">
        <v>4010005</v>
      </c>
      <c r="B546" s="11" t="s">
        <v>177</v>
      </c>
      <c r="C546" s="11">
        <v>2</v>
      </c>
      <c r="D546" s="11">
        <f t="shared" si="55"/>
        <v>40100051</v>
      </c>
      <c r="E546" s="11">
        <v>1</v>
      </c>
      <c r="F546" s="11" t="s">
        <v>184</v>
      </c>
      <c r="G546" s="11">
        <v>1</v>
      </c>
      <c r="H546" s="11">
        <v>1000000</v>
      </c>
      <c r="I546" s="11" t="e" cm="1">
        <f t="array" ref="I546">_xlfn.IFS(K546=2,CONCATENATE("比特币-",M546),K546=3,CONCATENATE("钞票-",M546),K546=4,CONCATENATE("玩家经验-",M546),K546=5,CONCATENATE(_xlfn.XLOOKUP(L546,'[1]item|道具'!$A:$A,'[1]item|道具'!$B:$B),"-",M546),K546=11,CONCATENATE(INDEX('[4]equip_data|装备数据'!$B:$B,MATCH(1,('[4]equip_data|装备数据'!$A:$A=ROUNDDOWN(L546/100,0))*('[4]equip_data|装备数据'!$D:$D=MOD(L546,100)),0)),"-",M546,"件"))</f>
        <v>#N/A</v>
      </c>
      <c r="J546" s="11" t="str">
        <f t="shared" si="56"/>
        <v>11;20207;1</v>
      </c>
      <c r="K546" s="11">
        <v>11</v>
      </c>
      <c r="L546" s="11">
        <v>20207</v>
      </c>
      <c r="M546" s="11">
        <v>1</v>
      </c>
    </row>
    <row r="547" spans="1:13">
      <c r="A547" s="11">
        <v>4010005</v>
      </c>
      <c r="B547" s="11" t="s">
        <v>177</v>
      </c>
      <c r="C547" s="11">
        <v>2</v>
      </c>
      <c r="D547" s="11">
        <f t="shared" si="55"/>
        <v>40100051</v>
      </c>
      <c r="E547" s="11">
        <v>1</v>
      </c>
      <c r="F547" s="11" t="s">
        <v>185</v>
      </c>
      <c r="G547" s="11">
        <v>1</v>
      </c>
      <c r="H547" s="11">
        <v>1000000</v>
      </c>
      <c r="I547" s="11" t="e" cm="1">
        <f t="array" ref="I547">_xlfn.IFS(K547=2,CONCATENATE("比特币-",M547),K547=3,CONCATENATE("钞票-",M547),K547=4,CONCATENATE("玩家经验-",M547),K547=5,CONCATENATE(_xlfn.XLOOKUP(L547,'[1]item|道具'!$A:$A,'[1]item|道具'!$B:$B),"-",M547),K547=11,CONCATENATE(INDEX('[4]equip_data|装备数据'!$B:$B,MATCH(1,('[4]equip_data|装备数据'!$A:$A=ROUNDDOWN(L547/100,0))*('[4]equip_data|装备数据'!$D:$D=MOD(L547,100)),0)),"-",M547,"件"))</f>
        <v>#N/A</v>
      </c>
      <c r="J547" s="11" t="str">
        <f t="shared" si="56"/>
        <v>11;20307;1</v>
      </c>
      <c r="K547" s="11">
        <v>11</v>
      </c>
      <c r="L547" s="11">
        <v>20307</v>
      </c>
      <c r="M547" s="11">
        <v>1</v>
      </c>
    </row>
    <row r="548" spans="1:13">
      <c r="A548" s="11">
        <v>4010005</v>
      </c>
      <c r="B548" s="11" t="s">
        <v>177</v>
      </c>
      <c r="C548" s="11">
        <v>2</v>
      </c>
      <c r="D548" s="11">
        <f t="shared" ref="D548:D600" si="57">A548*10+1</f>
        <v>40100051</v>
      </c>
      <c r="E548" s="11">
        <v>1</v>
      </c>
      <c r="F548" s="11" t="s">
        <v>186</v>
      </c>
      <c r="G548" s="11">
        <v>1</v>
      </c>
      <c r="H548" s="11">
        <v>1000000</v>
      </c>
      <c r="I548" s="11" t="e" cm="1">
        <f t="array" ref="I548">_xlfn.IFS(K548=2,CONCATENATE("比特币-",M548),K548=3,CONCATENATE("钞票-",M548),K548=4,CONCATENATE("玩家经验-",M548),K548=5,CONCATENATE(_xlfn.XLOOKUP(L548,'[1]item|道具'!$A:$A,'[1]item|道具'!$B:$B),"-",M548),K548=11,CONCATENATE(INDEX('[4]equip_data|装备数据'!$B:$B,MATCH(1,('[4]equip_data|装备数据'!$A:$A=ROUNDDOWN(L548/100,0))*('[4]equip_data|装备数据'!$D:$D=MOD(L548,100)),0)),"-",M548,"件"))</f>
        <v>#N/A</v>
      </c>
      <c r="J548" s="11" t="str">
        <f t="shared" si="56"/>
        <v>11;20407;1</v>
      </c>
      <c r="K548" s="11">
        <v>11</v>
      </c>
      <c r="L548" s="11">
        <v>20407</v>
      </c>
      <c r="M548" s="11">
        <v>1</v>
      </c>
    </row>
    <row r="549" spans="1:13">
      <c r="A549" s="11">
        <v>4010005</v>
      </c>
      <c r="B549" s="11" t="s">
        <v>177</v>
      </c>
      <c r="C549" s="11">
        <v>2</v>
      </c>
      <c r="D549" s="11">
        <f t="shared" si="57"/>
        <v>40100051</v>
      </c>
      <c r="E549" s="11">
        <v>1</v>
      </c>
      <c r="F549" s="11" t="s">
        <v>187</v>
      </c>
      <c r="G549" s="11">
        <v>1</v>
      </c>
      <c r="H549" s="11">
        <v>1000000</v>
      </c>
      <c r="I549" s="11" t="e" cm="1">
        <f t="array" ref="I549">_xlfn.IFS(K549=2,CONCATENATE("比特币-",M549),K549=3,CONCATENATE("钞票-",M549),K549=4,CONCATENATE("玩家经验-",M549),K549=5,CONCATENATE(_xlfn.XLOOKUP(L549,'[1]item|道具'!$A:$A,'[1]item|道具'!$B:$B),"-",M549),K549=11,CONCATENATE(INDEX('[4]equip_data|装备数据'!$B:$B,MATCH(1,('[4]equip_data|装备数据'!$A:$A=ROUNDDOWN(L549/100,0))*('[4]equip_data|装备数据'!$D:$D=MOD(L549,100)),0)),"-",M549,"件"))</f>
        <v>#N/A</v>
      </c>
      <c r="J549" s="11" t="str">
        <f t="shared" si="56"/>
        <v>11;20507;1</v>
      </c>
      <c r="K549" s="11">
        <v>11</v>
      </c>
      <c r="L549" s="11">
        <v>20507</v>
      </c>
      <c r="M549" s="11">
        <v>1</v>
      </c>
    </row>
    <row r="550" spans="1:13">
      <c r="A550" s="11">
        <v>4010005</v>
      </c>
      <c r="B550" s="11" t="s">
        <v>177</v>
      </c>
      <c r="C550" s="11">
        <v>2</v>
      </c>
      <c r="D550" s="11">
        <f t="shared" si="57"/>
        <v>40100051</v>
      </c>
      <c r="E550" s="11">
        <v>1</v>
      </c>
      <c r="F550" s="11" t="s">
        <v>188</v>
      </c>
      <c r="G550" s="11">
        <v>1</v>
      </c>
      <c r="H550" s="11">
        <v>1000000</v>
      </c>
      <c r="I550" s="11" t="e" cm="1">
        <f t="array" ref="I550">_xlfn.IFS(K550=2,CONCATENATE("比特币-",M550),K550=3,CONCATENATE("钞票-",M550),K550=4,CONCATENATE("玩家经验-",M550),K550=5,CONCATENATE(_xlfn.XLOOKUP(L550,'[1]item|道具'!$A:$A,'[1]item|道具'!$B:$B),"-",M550),K550=11,CONCATENATE(INDEX('[4]equip_data|装备数据'!$B:$B,MATCH(1,('[4]equip_data|装备数据'!$A:$A=ROUNDDOWN(L550/100,0))*('[4]equip_data|装备数据'!$D:$D=MOD(L550,100)),0)),"-",M550,"件"))</f>
        <v>#N/A</v>
      </c>
      <c r="J550" s="11" t="str">
        <f t="shared" si="56"/>
        <v>11;30107;1</v>
      </c>
      <c r="K550" s="11">
        <v>11</v>
      </c>
      <c r="L550" s="11">
        <v>30107</v>
      </c>
      <c r="M550" s="11">
        <v>1</v>
      </c>
    </row>
    <row r="551" spans="1:13">
      <c r="A551" s="11">
        <v>4010005</v>
      </c>
      <c r="B551" s="11" t="s">
        <v>177</v>
      </c>
      <c r="C551" s="11">
        <v>2</v>
      </c>
      <c r="D551" s="11">
        <f t="shared" si="57"/>
        <v>40100051</v>
      </c>
      <c r="E551" s="11">
        <v>1</v>
      </c>
      <c r="F551" s="11" t="s">
        <v>189</v>
      </c>
      <c r="G551" s="11">
        <v>1</v>
      </c>
      <c r="H551" s="11">
        <v>1000000</v>
      </c>
      <c r="I551" s="11" t="e" cm="1">
        <f t="array" ref="I551">_xlfn.IFS(K551=2,CONCATENATE("比特币-",M551),K551=3,CONCATENATE("钞票-",M551),K551=4,CONCATENATE("玩家经验-",M551),K551=5,CONCATENATE(_xlfn.XLOOKUP(L551,'[1]item|道具'!$A:$A,'[1]item|道具'!$B:$B),"-",M551),K551=11,CONCATENATE(INDEX('[4]equip_data|装备数据'!$B:$B,MATCH(1,('[4]equip_data|装备数据'!$A:$A=ROUNDDOWN(L551/100,0))*('[4]equip_data|装备数据'!$D:$D=MOD(L551,100)),0)),"-",M551,"件"))</f>
        <v>#N/A</v>
      </c>
      <c r="J551" s="11" t="str">
        <f t="shared" si="56"/>
        <v>11;30207;1</v>
      </c>
      <c r="K551" s="11">
        <v>11</v>
      </c>
      <c r="L551" s="11">
        <v>30207</v>
      </c>
      <c r="M551" s="11">
        <v>1</v>
      </c>
    </row>
    <row r="552" spans="1:13">
      <c r="A552" s="11">
        <v>4010005</v>
      </c>
      <c r="B552" s="11" t="s">
        <v>177</v>
      </c>
      <c r="C552" s="11">
        <v>2</v>
      </c>
      <c r="D552" s="11">
        <f t="shared" si="57"/>
        <v>40100051</v>
      </c>
      <c r="E552" s="11">
        <v>1</v>
      </c>
      <c r="F552" s="11" t="s">
        <v>190</v>
      </c>
      <c r="G552" s="11">
        <v>1</v>
      </c>
      <c r="H552" s="11">
        <v>1000000</v>
      </c>
      <c r="I552" s="11" t="e" cm="1">
        <f t="array" ref="I552">_xlfn.IFS(K552=2,CONCATENATE("比特币-",M552),K552=3,CONCATENATE("钞票-",M552),K552=4,CONCATENATE("玩家经验-",M552),K552=5,CONCATENATE(_xlfn.XLOOKUP(L552,'[1]item|道具'!$A:$A,'[1]item|道具'!$B:$B),"-",M552),K552=11,CONCATENATE(INDEX('[4]equip_data|装备数据'!$B:$B,MATCH(1,('[4]equip_data|装备数据'!$A:$A=ROUNDDOWN(L552/100,0))*('[4]equip_data|装备数据'!$D:$D=MOD(L552,100)),0)),"-",M552,"件"))</f>
        <v>#N/A</v>
      </c>
      <c r="J552" s="11" t="str">
        <f t="shared" si="56"/>
        <v>11;30307;1</v>
      </c>
      <c r="K552" s="11">
        <v>11</v>
      </c>
      <c r="L552" s="11">
        <v>30307</v>
      </c>
      <c r="M552" s="11">
        <v>1</v>
      </c>
    </row>
    <row r="553" spans="1:13">
      <c r="A553" s="11">
        <v>4010005</v>
      </c>
      <c r="B553" s="11" t="s">
        <v>177</v>
      </c>
      <c r="C553" s="11">
        <v>2</v>
      </c>
      <c r="D553" s="11">
        <f t="shared" si="57"/>
        <v>40100051</v>
      </c>
      <c r="E553" s="11">
        <v>1</v>
      </c>
      <c r="F553" s="11" t="s">
        <v>191</v>
      </c>
      <c r="G553" s="11">
        <v>1</v>
      </c>
      <c r="H553" s="11">
        <v>1000000</v>
      </c>
      <c r="I553" s="11" t="e" cm="1">
        <f t="array" ref="I553">_xlfn.IFS(K553=2,CONCATENATE("比特币-",M553),K553=3,CONCATENATE("钞票-",M553),K553=4,CONCATENATE("玩家经验-",M553),K553=5,CONCATENATE(_xlfn.XLOOKUP(L553,'[1]item|道具'!$A:$A,'[1]item|道具'!$B:$B),"-",M553),K553=11,CONCATENATE(INDEX('[4]equip_data|装备数据'!$B:$B,MATCH(1,('[4]equip_data|装备数据'!$A:$A=ROUNDDOWN(L553/100,0))*('[4]equip_data|装备数据'!$D:$D=MOD(L553,100)),0)),"-",M553,"件"))</f>
        <v>#N/A</v>
      </c>
      <c r="J553" s="11" t="str">
        <f t="shared" si="56"/>
        <v>11;30407;1</v>
      </c>
      <c r="K553" s="11">
        <v>11</v>
      </c>
      <c r="L553" s="11">
        <v>30407</v>
      </c>
      <c r="M553" s="11">
        <v>1</v>
      </c>
    </row>
    <row r="554" spans="1:13">
      <c r="A554" s="11">
        <v>4010005</v>
      </c>
      <c r="B554" s="11" t="s">
        <v>177</v>
      </c>
      <c r="C554" s="11">
        <v>2</v>
      </c>
      <c r="D554" s="11">
        <f t="shared" si="57"/>
        <v>40100051</v>
      </c>
      <c r="E554" s="11">
        <v>1</v>
      </c>
      <c r="F554" s="11" t="s">
        <v>192</v>
      </c>
      <c r="G554" s="11">
        <v>1</v>
      </c>
      <c r="H554" s="11">
        <v>1000000</v>
      </c>
      <c r="I554" s="11" t="e" cm="1">
        <f t="array" ref="I554">_xlfn.IFS(K554=2,CONCATENATE("比特币-",M554),K554=3,CONCATENATE("钞票-",M554),K554=4,CONCATENATE("玩家经验-",M554),K554=5,CONCATENATE(_xlfn.XLOOKUP(L554,'[1]item|道具'!$A:$A,'[1]item|道具'!$B:$B),"-",M554),K554=11,CONCATENATE(INDEX('[4]equip_data|装备数据'!$B:$B,MATCH(1,('[4]equip_data|装备数据'!$A:$A=ROUNDDOWN(L554/100,0))*('[4]equip_data|装备数据'!$D:$D=MOD(L554,100)),0)),"-",M554,"件"))</f>
        <v>#N/A</v>
      </c>
      <c r="J554" s="11" t="str">
        <f t="shared" si="56"/>
        <v>11;30507;1</v>
      </c>
      <c r="K554" s="11">
        <v>11</v>
      </c>
      <c r="L554" s="11">
        <v>30507</v>
      </c>
      <c r="M554" s="11">
        <v>1</v>
      </c>
    </row>
    <row r="555" spans="1:13">
      <c r="A555" s="11">
        <v>4010005</v>
      </c>
      <c r="B555" s="11" t="s">
        <v>177</v>
      </c>
      <c r="C555" s="11">
        <v>2</v>
      </c>
      <c r="D555" s="11">
        <f t="shared" si="57"/>
        <v>40100051</v>
      </c>
      <c r="E555" s="11">
        <v>1</v>
      </c>
      <c r="F555" s="11" t="s">
        <v>193</v>
      </c>
      <c r="G555" s="11">
        <v>1</v>
      </c>
      <c r="H555" s="11">
        <v>1000000</v>
      </c>
      <c r="I555" s="11" t="e" cm="1">
        <f t="array" ref="I555">_xlfn.IFS(K555=2,CONCATENATE("比特币-",M555),K555=3,CONCATENATE("钞票-",M555),K555=4,CONCATENATE("玩家经验-",M555),K555=5,CONCATENATE(_xlfn.XLOOKUP(L555,'[1]item|道具'!$A:$A,'[1]item|道具'!$B:$B),"-",M555),K555=11,CONCATENATE(INDEX('[4]equip_data|装备数据'!$B:$B,MATCH(1,('[4]equip_data|装备数据'!$A:$A=ROUNDDOWN(L555/100,0))*('[4]equip_data|装备数据'!$D:$D=MOD(L555,100)),0)),"-",M555,"件"))</f>
        <v>#N/A</v>
      </c>
      <c r="J555" s="11" t="str">
        <f t="shared" si="56"/>
        <v>11;40107;1</v>
      </c>
      <c r="K555" s="11">
        <v>11</v>
      </c>
      <c r="L555" s="11">
        <v>40107</v>
      </c>
      <c r="M555" s="11">
        <v>1</v>
      </c>
    </row>
    <row r="556" spans="1:13">
      <c r="A556" s="11">
        <v>4010005</v>
      </c>
      <c r="B556" s="11" t="s">
        <v>177</v>
      </c>
      <c r="C556" s="11">
        <v>2</v>
      </c>
      <c r="D556" s="11">
        <f t="shared" si="57"/>
        <v>40100051</v>
      </c>
      <c r="E556" s="11">
        <v>1</v>
      </c>
      <c r="F556" s="11" t="s">
        <v>194</v>
      </c>
      <c r="G556" s="11">
        <v>1</v>
      </c>
      <c r="H556" s="11">
        <v>1000000</v>
      </c>
      <c r="I556" s="11" t="e" cm="1">
        <f t="array" ref="I556">_xlfn.IFS(K556=2,CONCATENATE("比特币-",M556),K556=3,CONCATENATE("钞票-",M556),K556=4,CONCATENATE("玩家经验-",M556),K556=5,CONCATENATE(_xlfn.XLOOKUP(L556,'[1]item|道具'!$A:$A,'[1]item|道具'!$B:$B),"-",M556),K556=11,CONCATENATE(INDEX('[4]equip_data|装备数据'!$B:$B,MATCH(1,('[4]equip_data|装备数据'!$A:$A=ROUNDDOWN(L556/100,0))*('[4]equip_data|装备数据'!$D:$D=MOD(L556,100)),0)),"-",M556,"件"))</f>
        <v>#N/A</v>
      </c>
      <c r="J556" s="11" t="str">
        <f t="shared" si="56"/>
        <v>11;40207;1</v>
      </c>
      <c r="K556" s="11">
        <v>11</v>
      </c>
      <c r="L556" s="11">
        <v>40207</v>
      </c>
      <c r="M556" s="11">
        <v>1</v>
      </c>
    </row>
    <row r="557" spans="1:13">
      <c r="A557" s="11">
        <v>4010005</v>
      </c>
      <c r="B557" s="11" t="s">
        <v>177</v>
      </c>
      <c r="C557" s="11">
        <v>2</v>
      </c>
      <c r="D557" s="11">
        <f t="shared" si="57"/>
        <v>40100051</v>
      </c>
      <c r="E557" s="11">
        <v>1</v>
      </c>
      <c r="F557" s="11" t="s">
        <v>195</v>
      </c>
      <c r="G557" s="11">
        <v>1</v>
      </c>
      <c r="H557" s="11">
        <v>1000000</v>
      </c>
      <c r="I557" s="11" t="e" cm="1">
        <f t="array" ref="I557">_xlfn.IFS(K557=2,CONCATENATE("比特币-",M557),K557=3,CONCATENATE("钞票-",M557),K557=4,CONCATENATE("玩家经验-",M557),K557=5,CONCATENATE(_xlfn.XLOOKUP(L557,'[1]item|道具'!$A:$A,'[1]item|道具'!$B:$B),"-",M557),K557=11,CONCATENATE(INDEX('[4]equip_data|装备数据'!$B:$B,MATCH(1,('[4]equip_data|装备数据'!$A:$A=ROUNDDOWN(L557/100,0))*('[4]equip_data|装备数据'!$D:$D=MOD(L557,100)),0)),"-",M557,"件"))</f>
        <v>#N/A</v>
      </c>
      <c r="J557" s="11" t="str">
        <f t="shared" si="56"/>
        <v>11;40307;1</v>
      </c>
      <c r="K557" s="11">
        <v>11</v>
      </c>
      <c r="L557" s="11">
        <v>40307</v>
      </c>
      <c r="M557" s="11">
        <v>1</v>
      </c>
    </row>
    <row r="558" spans="1:13">
      <c r="A558" s="11">
        <v>4010005</v>
      </c>
      <c r="B558" s="11" t="s">
        <v>177</v>
      </c>
      <c r="C558" s="11">
        <v>2</v>
      </c>
      <c r="D558" s="11">
        <f t="shared" si="57"/>
        <v>40100051</v>
      </c>
      <c r="E558" s="11">
        <v>1</v>
      </c>
      <c r="F558" s="11" t="s">
        <v>196</v>
      </c>
      <c r="G558" s="11">
        <v>1</v>
      </c>
      <c r="H558" s="11">
        <v>1000000</v>
      </c>
      <c r="I558" s="11" t="e" cm="1">
        <f t="array" ref="I558">_xlfn.IFS(K558=2,CONCATENATE("比特币-",M558),K558=3,CONCATENATE("钞票-",M558),K558=4,CONCATENATE("玩家经验-",M558),K558=5,CONCATENATE(_xlfn.XLOOKUP(L558,'[1]item|道具'!$A:$A,'[1]item|道具'!$B:$B),"-",M558),K558=11,CONCATENATE(INDEX('[4]equip_data|装备数据'!$B:$B,MATCH(1,('[4]equip_data|装备数据'!$A:$A=ROUNDDOWN(L558/100,0))*('[4]equip_data|装备数据'!$D:$D=MOD(L558,100)),0)),"-",M558,"件"))</f>
        <v>#N/A</v>
      </c>
      <c r="J558" s="11" t="str">
        <f t="shared" si="56"/>
        <v>11;40407;1</v>
      </c>
      <c r="K558" s="11">
        <v>11</v>
      </c>
      <c r="L558" s="11">
        <v>40407</v>
      </c>
      <c r="M558" s="11">
        <v>1</v>
      </c>
    </row>
    <row r="559" spans="1:13">
      <c r="A559" s="11">
        <v>4010005</v>
      </c>
      <c r="B559" s="11" t="s">
        <v>177</v>
      </c>
      <c r="C559" s="11">
        <v>2</v>
      </c>
      <c r="D559" s="11">
        <f t="shared" si="57"/>
        <v>40100051</v>
      </c>
      <c r="E559" s="11">
        <v>1</v>
      </c>
      <c r="F559" s="11" t="s">
        <v>197</v>
      </c>
      <c r="G559" s="11">
        <v>1</v>
      </c>
      <c r="H559" s="11">
        <v>1000000</v>
      </c>
      <c r="I559" s="11" t="e" cm="1">
        <f t="array" ref="I559">_xlfn.IFS(K559=2,CONCATENATE("比特币-",M559),K559=3,CONCATENATE("钞票-",M559),K559=4,CONCATENATE("玩家经验-",M559),K559=5,CONCATENATE(_xlfn.XLOOKUP(L559,'[1]item|道具'!$A:$A,'[1]item|道具'!$B:$B),"-",M559),K559=11,CONCATENATE(INDEX('[4]equip_data|装备数据'!$B:$B,MATCH(1,('[4]equip_data|装备数据'!$A:$A=ROUNDDOWN(L559/100,0))*('[4]equip_data|装备数据'!$D:$D=MOD(L559,100)),0)),"-",M559,"件"))</f>
        <v>#N/A</v>
      </c>
      <c r="J559" s="11" t="str">
        <f t="shared" si="56"/>
        <v>11;40507;1</v>
      </c>
      <c r="K559" s="11">
        <v>11</v>
      </c>
      <c r="L559" s="11">
        <v>40507</v>
      </c>
      <c r="M559" s="11">
        <v>1</v>
      </c>
    </row>
    <row r="560" spans="1:13">
      <c r="A560" s="11">
        <v>4010005</v>
      </c>
      <c r="B560" s="11" t="s">
        <v>177</v>
      </c>
      <c r="C560" s="11">
        <v>2</v>
      </c>
      <c r="D560" s="11">
        <f t="shared" si="57"/>
        <v>40100051</v>
      </c>
      <c r="E560" s="11">
        <v>1</v>
      </c>
      <c r="F560" s="11" t="s">
        <v>198</v>
      </c>
      <c r="G560" s="11">
        <v>1</v>
      </c>
      <c r="H560" s="11">
        <v>1000000</v>
      </c>
      <c r="I560" s="11" t="e" cm="1">
        <f t="array" ref="I560">_xlfn.IFS(K560=2,CONCATENATE("比特币-",M560),K560=3,CONCATENATE("钞票-",M560),K560=4,CONCATENATE("玩家经验-",M560),K560=5,CONCATENATE(_xlfn.XLOOKUP(L560,'[1]item|道具'!$A:$A,'[1]item|道具'!$B:$B),"-",M560),K560=11,CONCATENATE(INDEX('[4]equip_data|装备数据'!$B:$B,MATCH(1,('[4]equip_data|装备数据'!$A:$A=ROUNDDOWN(L560/100,0))*('[4]equip_data|装备数据'!$D:$D=MOD(L560,100)),0)),"-",M560,"件"))</f>
        <v>#N/A</v>
      </c>
      <c r="J560" s="11" t="str">
        <f t="shared" si="56"/>
        <v>11;50107;1</v>
      </c>
      <c r="K560" s="11">
        <v>11</v>
      </c>
      <c r="L560" s="11">
        <v>50107</v>
      </c>
      <c r="M560" s="11">
        <v>1</v>
      </c>
    </row>
    <row r="561" spans="1:13">
      <c r="A561" s="11">
        <v>4010005</v>
      </c>
      <c r="B561" s="11" t="s">
        <v>177</v>
      </c>
      <c r="C561" s="11">
        <v>2</v>
      </c>
      <c r="D561" s="11">
        <f t="shared" si="57"/>
        <v>40100051</v>
      </c>
      <c r="E561" s="11">
        <v>1</v>
      </c>
      <c r="F561" s="11" t="s">
        <v>199</v>
      </c>
      <c r="G561" s="11">
        <v>1</v>
      </c>
      <c r="H561" s="11">
        <v>1000000</v>
      </c>
      <c r="I561" s="11" t="e" cm="1">
        <f t="array" ref="I561">_xlfn.IFS(K561=2,CONCATENATE("比特币-",M561),K561=3,CONCATENATE("钞票-",M561),K561=4,CONCATENATE("玩家经验-",M561),K561=5,CONCATENATE(_xlfn.XLOOKUP(L561,'[1]item|道具'!$A:$A,'[1]item|道具'!$B:$B),"-",M561),K561=11,CONCATENATE(INDEX('[4]equip_data|装备数据'!$B:$B,MATCH(1,('[4]equip_data|装备数据'!$A:$A=ROUNDDOWN(L561/100,0))*('[4]equip_data|装备数据'!$D:$D=MOD(L561,100)),0)),"-",M561,"件"))</f>
        <v>#N/A</v>
      </c>
      <c r="J561" s="11" t="str">
        <f t="shared" si="56"/>
        <v>11;50207;1</v>
      </c>
      <c r="K561" s="11">
        <v>11</v>
      </c>
      <c r="L561" s="11">
        <v>50207</v>
      </c>
      <c r="M561" s="11">
        <v>1</v>
      </c>
    </row>
    <row r="562" spans="1:13">
      <c r="A562" s="11">
        <v>4010005</v>
      </c>
      <c r="B562" s="11" t="s">
        <v>177</v>
      </c>
      <c r="C562" s="11">
        <v>2</v>
      </c>
      <c r="D562" s="11">
        <f t="shared" si="57"/>
        <v>40100051</v>
      </c>
      <c r="E562" s="11">
        <v>1</v>
      </c>
      <c r="F562" s="11" t="s">
        <v>200</v>
      </c>
      <c r="G562" s="11">
        <v>1</v>
      </c>
      <c r="H562" s="11">
        <v>1000000</v>
      </c>
      <c r="I562" s="11" t="e" cm="1">
        <f t="array" ref="I562">_xlfn.IFS(K562=2,CONCATENATE("比特币-",M562),K562=3,CONCATENATE("钞票-",M562),K562=4,CONCATENATE("玩家经验-",M562),K562=5,CONCATENATE(_xlfn.XLOOKUP(L562,'[1]item|道具'!$A:$A,'[1]item|道具'!$B:$B),"-",M562),K562=11,CONCATENATE(INDEX('[4]equip_data|装备数据'!$B:$B,MATCH(1,('[4]equip_data|装备数据'!$A:$A=ROUNDDOWN(L562/100,0))*('[4]equip_data|装备数据'!$D:$D=MOD(L562,100)),0)),"-",M562,"件"))</f>
        <v>#N/A</v>
      </c>
      <c r="J562" s="11" t="str">
        <f t="shared" si="56"/>
        <v>11;50307;1</v>
      </c>
      <c r="K562" s="11">
        <v>11</v>
      </c>
      <c r="L562" s="11">
        <v>50307</v>
      </c>
      <c r="M562" s="11">
        <v>1</v>
      </c>
    </row>
    <row r="563" spans="1:13">
      <c r="A563" s="11">
        <v>4010005</v>
      </c>
      <c r="B563" s="11" t="s">
        <v>177</v>
      </c>
      <c r="C563" s="11">
        <v>2</v>
      </c>
      <c r="D563" s="11">
        <f t="shared" si="57"/>
        <v>40100051</v>
      </c>
      <c r="E563" s="11">
        <v>1</v>
      </c>
      <c r="F563" s="11" t="s">
        <v>201</v>
      </c>
      <c r="G563" s="11">
        <v>1</v>
      </c>
      <c r="H563" s="11">
        <v>1000000</v>
      </c>
      <c r="I563" s="11" t="e" cm="1">
        <f t="array" ref="I563">_xlfn.IFS(K563=2,CONCATENATE("比特币-",M563),K563=3,CONCATENATE("钞票-",M563),K563=4,CONCATENATE("玩家经验-",M563),K563=5,CONCATENATE(_xlfn.XLOOKUP(L563,'[1]item|道具'!$A:$A,'[1]item|道具'!$B:$B),"-",M563),K563=11,CONCATENATE(INDEX('[4]equip_data|装备数据'!$B:$B,MATCH(1,('[4]equip_data|装备数据'!$A:$A=ROUNDDOWN(L563/100,0))*('[4]equip_data|装备数据'!$D:$D=MOD(L563,100)),0)),"-",M563,"件"))</f>
        <v>#N/A</v>
      </c>
      <c r="J563" s="11" t="str">
        <f t="shared" si="56"/>
        <v>11;50407;1</v>
      </c>
      <c r="K563" s="11">
        <v>11</v>
      </c>
      <c r="L563" s="11">
        <v>50407</v>
      </c>
      <c r="M563" s="11">
        <v>1</v>
      </c>
    </row>
    <row r="564" spans="1:13">
      <c r="A564" s="11">
        <v>4010005</v>
      </c>
      <c r="B564" s="11" t="s">
        <v>177</v>
      </c>
      <c r="C564" s="11">
        <v>2</v>
      </c>
      <c r="D564" s="11">
        <f t="shared" si="57"/>
        <v>40100051</v>
      </c>
      <c r="E564" s="11">
        <v>1</v>
      </c>
      <c r="F564" s="11" t="s">
        <v>202</v>
      </c>
      <c r="G564" s="11">
        <v>1</v>
      </c>
      <c r="H564" s="11">
        <v>1000000</v>
      </c>
      <c r="I564" s="11" t="e" cm="1">
        <f t="array" ref="I564">_xlfn.IFS(K564=2,CONCATENATE("比特币-",M564),K564=3,CONCATENATE("钞票-",M564),K564=4,CONCATENATE("玩家经验-",M564),K564=5,CONCATENATE(_xlfn.XLOOKUP(L564,'[1]item|道具'!$A:$A,'[1]item|道具'!$B:$B),"-",M564),K564=11,CONCATENATE(INDEX('[4]equip_data|装备数据'!$B:$B,MATCH(1,('[4]equip_data|装备数据'!$A:$A=ROUNDDOWN(L564/100,0))*('[4]equip_data|装备数据'!$D:$D=MOD(L564,100)),0)),"-",M564,"件"))</f>
        <v>#N/A</v>
      </c>
      <c r="J564" s="11" t="str">
        <f t="shared" si="56"/>
        <v>11;50507;1</v>
      </c>
      <c r="K564" s="11">
        <v>11</v>
      </c>
      <c r="L564" s="11">
        <v>50507</v>
      </c>
      <c r="M564" s="11">
        <v>1</v>
      </c>
    </row>
    <row r="565" spans="1:13">
      <c r="A565" s="11">
        <v>4010005</v>
      </c>
      <c r="B565" s="11" t="s">
        <v>177</v>
      </c>
      <c r="C565" s="11">
        <v>2</v>
      </c>
      <c r="D565" s="11">
        <f t="shared" si="57"/>
        <v>40100051</v>
      </c>
      <c r="E565" s="11">
        <v>1</v>
      </c>
      <c r="F565" s="11" t="s">
        <v>203</v>
      </c>
      <c r="G565" s="11">
        <v>1</v>
      </c>
      <c r="H565" s="11">
        <v>1000000</v>
      </c>
      <c r="I565" s="11" t="e" cm="1">
        <f t="array" ref="I565">_xlfn.IFS(K565=2,CONCATENATE("比特币-",M565),K565=3,CONCATENATE("钞票-",M565),K565=4,CONCATENATE("玩家经验-",M565),K565=5,CONCATENATE(_xlfn.XLOOKUP(L565,'[1]item|道具'!$A:$A,'[1]item|道具'!$B:$B),"-",M565),K565=11,CONCATENATE(INDEX('[4]equip_data|装备数据'!$B:$B,MATCH(1,('[4]equip_data|装备数据'!$A:$A=ROUNDDOWN(L565/100,0))*('[4]equip_data|装备数据'!$D:$D=MOD(L565,100)),0)),"-",M565,"件"))</f>
        <v>#N/A</v>
      </c>
      <c r="J565" s="11" t="str">
        <f t="shared" si="56"/>
        <v>11;60107;1</v>
      </c>
      <c r="K565" s="11">
        <v>11</v>
      </c>
      <c r="L565" s="11">
        <v>60107</v>
      </c>
      <c r="M565" s="11">
        <v>1</v>
      </c>
    </row>
    <row r="566" spans="1:13">
      <c r="A566" s="11">
        <v>4010005</v>
      </c>
      <c r="B566" s="11" t="s">
        <v>177</v>
      </c>
      <c r="C566" s="11">
        <v>2</v>
      </c>
      <c r="D566" s="11">
        <f t="shared" si="57"/>
        <v>40100051</v>
      </c>
      <c r="E566" s="11">
        <v>1</v>
      </c>
      <c r="F566" s="11" t="s">
        <v>204</v>
      </c>
      <c r="G566" s="11">
        <v>1</v>
      </c>
      <c r="H566" s="11">
        <v>1000000</v>
      </c>
      <c r="I566" s="11" t="e" cm="1">
        <f t="array" ref="I566">_xlfn.IFS(K566=2,CONCATENATE("比特币-",M566),K566=3,CONCATENATE("钞票-",M566),K566=4,CONCATENATE("玩家经验-",M566),K566=5,CONCATENATE(_xlfn.XLOOKUP(L566,'[1]item|道具'!$A:$A,'[1]item|道具'!$B:$B),"-",M566),K566=11,CONCATENATE(INDEX('[4]equip_data|装备数据'!$B:$B,MATCH(1,('[4]equip_data|装备数据'!$A:$A=ROUNDDOWN(L566/100,0))*('[4]equip_data|装备数据'!$D:$D=MOD(L566,100)),0)),"-",M566,"件"))</f>
        <v>#N/A</v>
      </c>
      <c r="J566" s="11" t="str">
        <f t="shared" si="56"/>
        <v>11;60207;1</v>
      </c>
      <c r="K566" s="11">
        <v>11</v>
      </c>
      <c r="L566" s="11">
        <v>60207</v>
      </c>
      <c r="M566" s="11">
        <v>1</v>
      </c>
    </row>
    <row r="567" spans="1:13">
      <c r="A567" s="11">
        <v>4010005</v>
      </c>
      <c r="B567" s="11" t="s">
        <v>177</v>
      </c>
      <c r="C567" s="11">
        <v>2</v>
      </c>
      <c r="D567" s="11">
        <f t="shared" si="57"/>
        <v>40100051</v>
      </c>
      <c r="E567" s="11">
        <v>1</v>
      </c>
      <c r="F567" s="11" t="s">
        <v>205</v>
      </c>
      <c r="G567" s="11">
        <v>1</v>
      </c>
      <c r="H567" s="11">
        <v>1000000</v>
      </c>
      <c r="I567" s="11" t="e" cm="1">
        <f t="array" ref="I567">_xlfn.IFS(K567=2,CONCATENATE("比特币-",M567),K567=3,CONCATENATE("钞票-",M567),K567=4,CONCATENATE("玩家经验-",M567),K567=5,CONCATENATE(_xlfn.XLOOKUP(L567,'[1]item|道具'!$A:$A,'[1]item|道具'!$B:$B),"-",M567),K567=11,CONCATENATE(INDEX('[4]equip_data|装备数据'!$B:$B,MATCH(1,('[4]equip_data|装备数据'!$A:$A=ROUNDDOWN(L567/100,0))*('[4]equip_data|装备数据'!$D:$D=MOD(L567,100)),0)),"-",M567,"件"))</f>
        <v>#N/A</v>
      </c>
      <c r="J567" s="11" t="str">
        <f t="shared" si="56"/>
        <v>11;60307;1</v>
      </c>
      <c r="K567" s="11">
        <v>11</v>
      </c>
      <c r="L567" s="11">
        <v>60307</v>
      </c>
      <c r="M567" s="11">
        <v>1</v>
      </c>
    </row>
    <row r="568" spans="1:13">
      <c r="A568" s="11">
        <v>4010005</v>
      </c>
      <c r="B568" s="11" t="s">
        <v>177</v>
      </c>
      <c r="C568" s="11">
        <v>2</v>
      </c>
      <c r="D568" s="11">
        <f t="shared" si="57"/>
        <v>40100051</v>
      </c>
      <c r="E568" s="11">
        <v>1</v>
      </c>
      <c r="F568" s="11" t="s">
        <v>206</v>
      </c>
      <c r="G568" s="11">
        <v>1</v>
      </c>
      <c r="H568" s="11">
        <v>1000000</v>
      </c>
      <c r="I568" s="11" t="e" cm="1">
        <f t="array" ref="I568">_xlfn.IFS(K568=2,CONCATENATE("比特币-",M568),K568=3,CONCATENATE("钞票-",M568),K568=4,CONCATENATE("玩家经验-",M568),K568=5,CONCATENATE(_xlfn.XLOOKUP(L568,'[1]item|道具'!$A:$A,'[1]item|道具'!$B:$B),"-",M568),K568=11,CONCATENATE(INDEX('[4]equip_data|装备数据'!$B:$B,MATCH(1,('[4]equip_data|装备数据'!$A:$A=ROUNDDOWN(L568/100,0))*('[4]equip_data|装备数据'!$D:$D=MOD(L568,100)),0)),"-",M568,"件"))</f>
        <v>#N/A</v>
      </c>
      <c r="J568" s="11" t="str">
        <f t="shared" si="56"/>
        <v>11;60407;1</v>
      </c>
      <c r="K568" s="11">
        <v>11</v>
      </c>
      <c r="L568" s="11">
        <v>60407</v>
      </c>
      <c r="M568" s="11">
        <v>1</v>
      </c>
    </row>
    <row r="569" spans="1:13">
      <c r="A569" s="11">
        <v>4010005</v>
      </c>
      <c r="B569" s="11" t="s">
        <v>177</v>
      </c>
      <c r="C569" s="11">
        <v>2</v>
      </c>
      <c r="D569" s="11">
        <f t="shared" si="57"/>
        <v>40100051</v>
      </c>
      <c r="E569" s="11">
        <v>1</v>
      </c>
      <c r="F569" s="11" t="s">
        <v>207</v>
      </c>
      <c r="G569" s="11">
        <v>1</v>
      </c>
      <c r="H569" s="11">
        <v>1000000</v>
      </c>
      <c r="I569" s="11" t="e" cm="1">
        <f t="array" ref="I569">_xlfn.IFS(K569=2,CONCATENATE("比特币-",M569),K569=3,CONCATENATE("钞票-",M569),K569=4,CONCATENATE("玩家经验-",M569),K569=5,CONCATENATE(_xlfn.XLOOKUP(L569,'[1]item|道具'!$A:$A,'[1]item|道具'!$B:$B),"-",M569),K569=11,CONCATENATE(INDEX('[4]equip_data|装备数据'!$B:$B,MATCH(1,('[4]equip_data|装备数据'!$A:$A=ROUNDDOWN(L569/100,0))*('[4]equip_data|装备数据'!$D:$D=MOD(L569,100)),0)),"-",M569,"件"))</f>
        <v>#N/A</v>
      </c>
      <c r="J569" s="11" t="str">
        <f t="shared" si="56"/>
        <v>11;60507;1</v>
      </c>
      <c r="K569" s="11">
        <v>11</v>
      </c>
      <c r="L569" s="11">
        <v>60507</v>
      </c>
      <c r="M569" s="11">
        <v>1</v>
      </c>
    </row>
    <row r="570" spans="1:13">
      <c r="A570" s="11">
        <v>4010006</v>
      </c>
      <c r="B570" s="11" t="s">
        <v>208</v>
      </c>
      <c r="C570" s="11">
        <v>2</v>
      </c>
      <c r="D570" s="11">
        <f t="shared" si="57"/>
        <v>40100061</v>
      </c>
      <c r="E570" s="11">
        <v>1</v>
      </c>
      <c r="F570" s="11" t="s">
        <v>209</v>
      </c>
      <c r="G570" s="11">
        <v>1</v>
      </c>
      <c r="H570" s="11">
        <v>1000000</v>
      </c>
      <c r="I570" s="11" t="e" cm="1">
        <f t="array" ref="I570">_xlfn.IFS(K570=2,CONCATENATE("比特币-",M570),K570=3,CONCATENATE("钞票-",M570),K570=4,CONCATENATE("玩家经验-",M570),K570=5,CONCATENATE(_xlfn.XLOOKUP(L570,'[1]item|道具'!$A:$A,'[1]item|道具'!$B:$B),"-",M570),K570=11,CONCATENATE(INDEX('[4]equip_data|装备数据'!$B:$B,MATCH(1,('[4]equip_data|装备数据'!$A:$A=ROUNDDOWN(L570/100,0))*('[4]equip_data|装备数据'!$D:$D=MOD(L570,100)),0)),"-",M570,"件"))</f>
        <v>#N/A</v>
      </c>
      <c r="J570" s="11" t="str">
        <f t="shared" si="56"/>
        <v>11;10111;1</v>
      </c>
      <c r="K570" s="11">
        <v>11</v>
      </c>
      <c r="L570" s="11">
        <v>10111</v>
      </c>
      <c r="M570" s="11">
        <v>1</v>
      </c>
    </row>
    <row r="571" spans="1:13">
      <c r="A571" s="11">
        <v>4010006</v>
      </c>
      <c r="B571" s="11" t="s">
        <v>208</v>
      </c>
      <c r="C571" s="11">
        <v>2</v>
      </c>
      <c r="D571" s="11">
        <f t="shared" si="57"/>
        <v>40100061</v>
      </c>
      <c r="E571" s="11">
        <v>1</v>
      </c>
      <c r="F571" s="11" t="s">
        <v>210</v>
      </c>
      <c r="G571" s="11">
        <v>1</v>
      </c>
      <c r="H571" s="11">
        <v>1000000</v>
      </c>
      <c r="I571" s="11" t="e" cm="1">
        <f t="array" ref="I571">_xlfn.IFS(K571=2,CONCATENATE("比特币-",M571),K571=3,CONCATENATE("钞票-",M571),K571=4,CONCATENATE("玩家经验-",M571),K571=5,CONCATENATE(_xlfn.XLOOKUP(L571,'[1]item|道具'!$A:$A,'[1]item|道具'!$B:$B),"-",M571),K571=11,CONCATENATE(INDEX('[4]equip_data|装备数据'!$B:$B,MATCH(1,('[4]equip_data|装备数据'!$A:$A=ROUNDDOWN(L571/100,0))*('[4]equip_data|装备数据'!$D:$D=MOD(L571,100)),0)),"-",M571,"件"))</f>
        <v>#N/A</v>
      </c>
      <c r="J571" s="11" t="str">
        <f t="shared" si="56"/>
        <v>11;10211;1</v>
      </c>
      <c r="K571" s="11">
        <v>11</v>
      </c>
      <c r="L571" s="11">
        <v>10211</v>
      </c>
      <c r="M571" s="11">
        <v>1</v>
      </c>
    </row>
    <row r="572" spans="1:13">
      <c r="A572" s="11">
        <v>4010006</v>
      </c>
      <c r="B572" s="11" t="s">
        <v>208</v>
      </c>
      <c r="C572" s="11">
        <v>2</v>
      </c>
      <c r="D572" s="11">
        <f t="shared" si="57"/>
        <v>40100061</v>
      </c>
      <c r="E572" s="11">
        <v>1</v>
      </c>
      <c r="F572" s="11" t="s">
        <v>211</v>
      </c>
      <c r="G572" s="11">
        <v>1</v>
      </c>
      <c r="H572" s="11">
        <v>1000000</v>
      </c>
      <c r="I572" s="11" t="e" cm="1">
        <f t="array" ref="I572">_xlfn.IFS(K572=2,CONCATENATE("比特币-",M572),K572=3,CONCATENATE("钞票-",M572),K572=4,CONCATENATE("玩家经验-",M572),K572=5,CONCATENATE(_xlfn.XLOOKUP(L572,'[1]item|道具'!$A:$A,'[1]item|道具'!$B:$B),"-",M572),K572=11,CONCATENATE(INDEX('[4]equip_data|装备数据'!$B:$B,MATCH(1,('[4]equip_data|装备数据'!$A:$A=ROUNDDOWN(L572/100,0))*('[4]equip_data|装备数据'!$D:$D=MOD(L572,100)),0)),"-",M572,"件"))</f>
        <v>#N/A</v>
      </c>
      <c r="J572" s="11" t="str">
        <f t="shared" si="56"/>
        <v>11;10311;1</v>
      </c>
      <c r="K572" s="11">
        <v>11</v>
      </c>
      <c r="L572" s="11">
        <v>10311</v>
      </c>
      <c r="M572" s="11">
        <v>1</v>
      </c>
    </row>
    <row r="573" spans="1:13">
      <c r="A573" s="11">
        <v>4010006</v>
      </c>
      <c r="B573" s="11" t="s">
        <v>208</v>
      </c>
      <c r="C573" s="11">
        <v>2</v>
      </c>
      <c r="D573" s="11">
        <f t="shared" si="57"/>
        <v>40100061</v>
      </c>
      <c r="E573" s="11">
        <v>1</v>
      </c>
      <c r="F573" s="11" t="s">
        <v>212</v>
      </c>
      <c r="G573" s="11">
        <v>1</v>
      </c>
      <c r="H573" s="11">
        <v>1000000</v>
      </c>
      <c r="I573" s="11" t="e" cm="1">
        <f t="array" ref="I573">_xlfn.IFS(K573=2,CONCATENATE("比特币-",M573),K573=3,CONCATENATE("钞票-",M573),K573=4,CONCATENATE("玩家经验-",M573),K573=5,CONCATENATE(_xlfn.XLOOKUP(L573,'[1]item|道具'!$A:$A,'[1]item|道具'!$B:$B),"-",M573),K573=11,CONCATENATE(INDEX('[4]equip_data|装备数据'!$B:$B,MATCH(1,('[4]equip_data|装备数据'!$A:$A=ROUNDDOWN(L573/100,0))*('[4]equip_data|装备数据'!$D:$D=MOD(L573,100)),0)),"-",M573,"件"))</f>
        <v>#N/A</v>
      </c>
      <c r="J573" s="11" t="str">
        <f t="shared" si="56"/>
        <v>11;10411;1</v>
      </c>
      <c r="K573" s="11">
        <v>11</v>
      </c>
      <c r="L573" s="11">
        <v>10411</v>
      </c>
      <c r="M573" s="11">
        <v>1</v>
      </c>
    </row>
    <row r="574" spans="1:13">
      <c r="A574" s="11">
        <v>4010006</v>
      </c>
      <c r="B574" s="11" t="s">
        <v>208</v>
      </c>
      <c r="C574" s="11">
        <v>2</v>
      </c>
      <c r="D574" s="11">
        <f t="shared" si="57"/>
        <v>40100061</v>
      </c>
      <c r="E574" s="11">
        <v>1</v>
      </c>
      <c r="F574" s="11" t="s">
        <v>213</v>
      </c>
      <c r="G574" s="11">
        <v>1</v>
      </c>
      <c r="H574" s="11">
        <v>1000000</v>
      </c>
      <c r="I574" s="11" t="e" cm="1">
        <f t="array" ref="I574">_xlfn.IFS(K574=2,CONCATENATE("比特币-",M574),K574=3,CONCATENATE("钞票-",M574),K574=4,CONCATENATE("玩家经验-",M574),K574=5,CONCATENATE(_xlfn.XLOOKUP(L574,'[1]item|道具'!$A:$A,'[1]item|道具'!$B:$B),"-",M574),K574=11,CONCATENATE(INDEX('[4]equip_data|装备数据'!$B:$B,MATCH(1,('[4]equip_data|装备数据'!$A:$A=ROUNDDOWN(L574/100,0))*('[4]equip_data|装备数据'!$D:$D=MOD(L574,100)),0)),"-",M574,"件"))</f>
        <v>#N/A</v>
      </c>
      <c r="J574" s="11" t="str">
        <f t="shared" si="56"/>
        <v>11;10511;1</v>
      </c>
      <c r="K574" s="11">
        <v>11</v>
      </c>
      <c r="L574" s="11">
        <v>10511</v>
      </c>
      <c r="M574" s="11">
        <v>1</v>
      </c>
    </row>
    <row r="575" spans="1:13">
      <c r="A575" s="11">
        <v>4010006</v>
      </c>
      <c r="B575" s="11" t="s">
        <v>208</v>
      </c>
      <c r="C575" s="11">
        <v>2</v>
      </c>
      <c r="D575" s="11">
        <f t="shared" si="57"/>
        <v>40100061</v>
      </c>
      <c r="E575" s="11">
        <v>1</v>
      </c>
      <c r="F575" s="11" t="s">
        <v>214</v>
      </c>
      <c r="G575" s="11">
        <v>1</v>
      </c>
      <c r="H575" s="11">
        <v>1000000</v>
      </c>
      <c r="I575" s="11" t="e" cm="1">
        <f t="array" ref="I575">_xlfn.IFS(K575=2,CONCATENATE("比特币-",M575),K575=3,CONCATENATE("钞票-",M575),K575=4,CONCATENATE("玩家经验-",M575),K575=5,CONCATENATE(_xlfn.XLOOKUP(L575,'[1]item|道具'!$A:$A,'[1]item|道具'!$B:$B),"-",M575),K575=11,CONCATENATE(INDEX('[4]equip_data|装备数据'!$B:$B,MATCH(1,('[4]equip_data|装备数据'!$A:$A=ROUNDDOWN(L575/100,0))*('[4]equip_data|装备数据'!$D:$D=MOD(L575,100)),0)),"-",M575,"件"))</f>
        <v>#N/A</v>
      </c>
      <c r="J575" s="11" t="str">
        <f t="shared" si="56"/>
        <v>11;20111;1</v>
      </c>
      <c r="K575" s="11">
        <v>11</v>
      </c>
      <c r="L575" s="11">
        <v>20111</v>
      </c>
      <c r="M575" s="11">
        <v>1</v>
      </c>
    </row>
    <row r="576" spans="1:13">
      <c r="A576" s="11">
        <v>4010006</v>
      </c>
      <c r="B576" s="11" t="s">
        <v>208</v>
      </c>
      <c r="C576" s="11">
        <v>2</v>
      </c>
      <c r="D576" s="11">
        <f t="shared" si="57"/>
        <v>40100061</v>
      </c>
      <c r="E576" s="11">
        <v>1</v>
      </c>
      <c r="F576" s="11" t="s">
        <v>215</v>
      </c>
      <c r="G576" s="11">
        <v>1</v>
      </c>
      <c r="H576" s="11">
        <v>1000000</v>
      </c>
      <c r="I576" s="11" t="e" cm="1">
        <f t="array" ref="I576">_xlfn.IFS(K576=2,CONCATENATE("比特币-",M576),K576=3,CONCATENATE("钞票-",M576),K576=4,CONCATENATE("玩家经验-",M576),K576=5,CONCATENATE(_xlfn.XLOOKUP(L576,'[1]item|道具'!$A:$A,'[1]item|道具'!$B:$B),"-",M576),K576=11,CONCATENATE(INDEX('[4]equip_data|装备数据'!$B:$B,MATCH(1,('[4]equip_data|装备数据'!$A:$A=ROUNDDOWN(L576/100,0))*('[4]equip_data|装备数据'!$D:$D=MOD(L576,100)),0)),"-",M576,"件"))</f>
        <v>#N/A</v>
      </c>
      <c r="J576" s="11" t="str">
        <f t="shared" si="56"/>
        <v>11;20211;1</v>
      </c>
      <c r="K576" s="11">
        <v>11</v>
      </c>
      <c r="L576" s="11">
        <v>20211</v>
      </c>
      <c r="M576" s="11">
        <v>1</v>
      </c>
    </row>
    <row r="577" spans="1:13">
      <c r="A577" s="11">
        <v>4010006</v>
      </c>
      <c r="B577" s="11" t="s">
        <v>208</v>
      </c>
      <c r="C577" s="11">
        <v>2</v>
      </c>
      <c r="D577" s="11">
        <f t="shared" si="57"/>
        <v>40100061</v>
      </c>
      <c r="E577" s="11">
        <v>1</v>
      </c>
      <c r="F577" s="11" t="s">
        <v>216</v>
      </c>
      <c r="G577" s="11">
        <v>1</v>
      </c>
      <c r="H577" s="11">
        <v>1000000</v>
      </c>
      <c r="I577" s="11" t="e" cm="1">
        <f t="array" ref="I577">_xlfn.IFS(K577=2,CONCATENATE("比特币-",M577),K577=3,CONCATENATE("钞票-",M577),K577=4,CONCATENATE("玩家经验-",M577),K577=5,CONCATENATE(_xlfn.XLOOKUP(L577,'[1]item|道具'!$A:$A,'[1]item|道具'!$B:$B),"-",M577),K577=11,CONCATENATE(INDEX('[4]equip_data|装备数据'!$B:$B,MATCH(1,('[4]equip_data|装备数据'!$A:$A=ROUNDDOWN(L577/100,0))*('[4]equip_data|装备数据'!$D:$D=MOD(L577,100)),0)),"-",M577,"件"))</f>
        <v>#N/A</v>
      </c>
      <c r="J577" s="11" t="str">
        <f t="shared" si="56"/>
        <v>11;20311;1</v>
      </c>
      <c r="K577" s="11">
        <v>11</v>
      </c>
      <c r="L577" s="11">
        <v>20311</v>
      </c>
      <c r="M577" s="11">
        <v>1</v>
      </c>
    </row>
    <row r="578" spans="1:13">
      <c r="A578" s="11">
        <v>4010006</v>
      </c>
      <c r="B578" s="11" t="s">
        <v>208</v>
      </c>
      <c r="C578" s="11">
        <v>2</v>
      </c>
      <c r="D578" s="11">
        <f t="shared" si="57"/>
        <v>40100061</v>
      </c>
      <c r="E578" s="11">
        <v>1</v>
      </c>
      <c r="F578" s="11" t="s">
        <v>217</v>
      </c>
      <c r="G578" s="11">
        <v>1</v>
      </c>
      <c r="H578" s="11">
        <v>1000000</v>
      </c>
      <c r="I578" s="11" t="e" cm="1">
        <f t="array" ref="I578">_xlfn.IFS(K578=2,CONCATENATE("比特币-",M578),K578=3,CONCATENATE("钞票-",M578),K578=4,CONCATENATE("玩家经验-",M578),K578=5,CONCATENATE(_xlfn.XLOOKUP(L578,'[1]item|道具'!$A:$A,'[1]item|道具'!$B:$B),"-",M578),K578=11,CONCATENATE(INDEX('[4]equip_data|装备数据'!$B:$B,MATCH(1,('[4]equip_data|装备数据'!$A:$A=ROUNDDOWN(L578/100,0))*('[4]equip_data|装备数据'!$D:$D=MOD(L578,100)),0)),"-",M578,"件"))</f>
        <v>#N/A</v>
      </c>
      <c r="J578" s="11" t="str">
        <f t="shared" si="56"/>
        <v>11;20411;1</v>
      </c>
      <c r="K578" s="11">
        <v>11</v>
      </c>
      <c r="L578" s="11">
        <v>20411</v>
      </c>
      <c r="M578" s="11">
        <v>1</v>
      </c>
    </row>
    <row r="579" spans="1:13">
      <c r="A579" s="11">
        <v>4010006</v>
      </c>
      <c r="B579" s="11" t="s">
        <v>208</v>
      </c>
      <c r="C579" s="11">
        <v>2</v>
      </c>
      <c r="D579" s="11">
        <f t="shared" si="57"/>
        <v>40100061</v>
      </c>
      <c r="E579" s="11">
        <v>1</v>
      </c>
      <c r="F579" s="11" t="s">
        <v>218</v>
      </c>
      <c r="G579" s="11">
        <v>1</v>
      </c>
      <c r="H579" s="11">
        <v>1000000</v>
      </c>
      <c r="I579" s="11" t="e" cm="1">
        <f t="array" ref="I579">_xlfn.IFS(K579=2,CONCATENATE("比特币-",M579),K579=3,CONCATENATE("钞票-",M579),K579=4,CONCATENATE("玩家经验-",M579),K579=5,CONCATENATE(_xlfn.XLOOKUP(L579,'[1]item|道具'!$A:$A,'[1]item|道具'!$B:$B),"-",M579),K579=11,CONCATENATE(INDEX('[4]equip_data|装备数据'!$B:$B,MATCH(1,('[4]equip_data|装备数据'!$A:$A=ROUNDDOWN(L579/100,0))*('[4]equip_data|装备数据'!$D:$D=MOD(L579,100)),0)),"-",M579,"件"))</f>
        <v>#N/A</v>
      </c>
      <c r="J579" s="11" t="str">
        <f t="shared" si="56"/>
        <v>11;20511;1</v>
      </c>
      <c r="K579" s="11">
        <v>11</v>
      </c>
      <c r="L579" s="11">
        <v>20511</v>
      </c>
      <c r="M579" s="11">
        <v>1</v>
      </c>
    </row>
    <row r="580" spans="1:13">
      <c r="A580" s="11">
        <v>4010006</v>
      </c>
      <c r="B580" s="11" t="s">
        <v>208</v>
      </c>
      <c r="C580" s="11">
        <v>2</v>
      </c>
      <c r="D580" s="11">
        <f t="shared" si="57"/>
        <v>40100061</v>
      </c>
      <c r="E580" s="11">
        <v>1</v>
      </c>
      <c r="F580" s="11" t="s">
        <v>219</v>
      </c>
      <c r="G580" s="11">
        <v>1</v>
      </c>
      <c r="H580" s="11">
        <v>1000000</v>
      </c>
      <c r="I580" s="11" t="e" cm="1">
        <f t="array" ref="I580">_xlfn.IFS(K580=2,CONCATENATE("比特币-",M580),K580=3,CONCATENATE("钞票-",M580),K580=4,CONCATENATE("玩家经验-",M580),K580=5,CONCATENATE(_xlfn.XLOOKUP(L580,'[1]item|道具'!$A:$A,'[1]item|道具'!$B:$B),"-",M580),K580=11,CONCATENATE(INDEX('[4]equip_data|装备数据'!$B:$B,MATCH(1,('[4]equip_data|装备数据'!$A:$A=ROUNDDOWN(L580/100,0))*('[4]equip_data|装备数据'!$D:$D=MOD(L580,100)),0)),"-",M580,"件"))</f>
        <v>#N/A</v>
      </c>
      <c r="J580" s="11" t="str">
        <f t="shared" si="56"/>
        <v>11;30111;1</v>
      </c>
      <c r="K580" s="11">
        <v>11</v>
      </c>
      <c r="L580" s="11">
        <v>30111</v>
      </c>
      <c r="M580" s="11">
        <v>1</v>
      </c>
    </row>
    <row r="581" spans="1:13">
      <c r="A581" s="11">
        <v>4010006</v>
      </c>
      <c r="B581" s="11" t="s">
        <v>208</v>
      </c>
      <c r="C581" s="11">
        <v>2</v>
      </c>
      <c r="D581" s="11">
        <f t="shared" si="57"/>
        <v>40100061</v>
      </c>
      <c r="E581" s="11">
        <v>1</v>
      </c>
      <c r="F581" s="11" t="s">
        <v>220</v>
      </c>
      <c r="G581" s="11">
        <v>1</v>
      </c>
      <c r="H581" s="11">
        <v>1000000</v>
      </c>
      <c r="I581" s="11" t="e" cm="1">
        <f t="array" ref="I581">_xlfn.IFS(K581=2,CONCATENATE("比特币-",M581),K581=3,CONCATENATE("钞票-",M581),K581=4,CONCATENATE("玩家经验-",M581),K581=5,CONCATENATE(_xlfn.XLOOKUP(L581,'[1]item|道具'!$A:$A,'[1]item|道具'!$B:$B),"-",M581),K581=11,CONCATENATE(INDEX('[4]equip_data|装备数据'!$B:$B,MATCH(1,('[4]equip_data|装备数据'!$A:$A=ROUNDDOWN(L581/100,0))*('[4]equip_data|装备数据'!$D:$D=MOD(L581,100)),0)),"-",M581,"件"))</f>
        <v>#N/A</v>
      </c>
      <c r="J581" s="11" t="str">
        <f t="shared" si="56"/>
        <v>11;30211;1</v>
      </c>
      <c r="K581" s="11">
        <v>11</v>
      </c>
      <c r="L581" s="11">
        <v>30211</v>
      </c>
      <c r="M581" s="11">
        <v>1</v>
      </c>
    </row>
    <row r="582" spans="1:13">
      <c r="A582" s="11">
        <v>4010006</v>
      </c>
      <c r="B582" s="11" t="s">
        <v>208</v>
      </c>
      <c r="C582" s="11">
        <v>2</v>
      </c>
      <c r="D582" s="11">
        <f t="shared" si="57"/>
        <v>40100061</v>
      </c>
      <c r="E582" s="11">
        <v>1</v>
      </c>
      <c r="F582" s="11" t="s">
        <v>221</v>
      </c>
      <c r="G582" s="11">
        <v>1</v>
      </c>
      <c r="H582" s="11">
        <v>1000000</v>
      </c>
      <c r="I582" s="11" t="e" cm="1">
        <f t="array" ref="I582">_xlfn.IFS(K582=2,CONCATENATE("比特币-",M582),K582=3,CONCATENATE("钞票-",M582),K582=4,CONCATENATE("玩家经验-",M582),K582=5,CONCATENATE(_xlfn.XLOOKUP(L582,'[1]item|道具'!$A:$A,'[1]item|道具'!$B:$B),"-",M582),K582=11,CONCATENATE(INDEX('[4]equip_data|装备数据'!$B:$B,MATCH(1,('[4]equip_data|装备数据'!$A:$A=ROUNDDOWN(L582/100,0))*('[4]equip_data|装备数据'!$D:$D=MOD(L582,100)),0)),"-",M582,"件"))</f>
        <v>#N/A</v>
      </c>
      <c r="J582" s="11" t="str">
        <f t="shared" si="56"/>
        <v>11;30311;1</v>
      </c>
      <c r="K582" s="11">
        <v>11</v>
      </c>
      <c r="L582" s="11">
        <v>30311</v>
      </c>
      <c r="M582" s="11">
        <v>1</v>
      </c>
    </row>
    <row r="583" spans="1:13">
      <c r="A583" s="11">
        <v>4010006</v>
      </c>
      <c r="B583" s="11" t="s">
        <v>208</v>
      </c>
      <c r="C583" s="11">
        <v>2</v>
      </c>
      <c r="D583" s="11">
        <f t="shared" si="57"/>
        <v>40100061</v>
      </c>
      <c r="E583" s="11">
        <v>1</v>
      </c>
      <c r="F583" s="11" t="s">
        <v>222</v>
      </c>
      <c r="G583" s="11">
        <v>1</v>
      </c>
      <c r="H583" s="11">
        <v>1000000</v>
      </c>
      <c r="I583" s="11" t="e" cm="1">
        <f t="array" ref="I583">_xlfn.IFS(K583=2,CONCATENATE("比特币-",M583),K583=3,CONCATENATE("钞票-",M583),K583=4,CONCATENATE("玩家经验-",M583),K583=5,CONCATENATE(_xlfn.XLOOKUP(L583,'[1]item|道具'!$A:$A,'[1]item|道具'!$B:$B),"-",M583),K583=11,CONCATENATE(INDEX('[4]equip_data|装备数据'!$B:$B,MATCH(1,('[4]equip_data|装备数据'!$A:$A=ROUNDDOWN(L583/100,0))*('[4]equip_data|装备数据'!$D:$D=MOD(L583,100)),0)),"-",M583,"件"))</f>
        <v>#N/A</v>
      </c>
      <c r="J583" s="11" t="str">
        <f t="shared" si="56"/>
        <v>11;30411;1</v>
      </c>
      <c r="K583" s="11">
        <v>11</v>
      </c>
      <c r="L583" s="11">
        <v>30411</v>
      </c>
      <c r="M583" s="11">
        <v>1</v>
      </c>
    </row>
    <row r="584" spans="1:13">
      <c r="A584" s="11">
        <v>4010006</v>
      </c>
      <c r="B584" s="11" t="s">
        <v>208</v>
      </c>
      <c r="C584" s="11">
        <v>2</v>
      </c>
      <c r="D584" s="11">
        <f t="shared" si="57"/>
        <v>40100061</v>
      </c>
      <c r="E584" s="11">
        <v>1</v>
      </c>
      <c r="F584" s="11" t="s">
        <v>223</v>
      </c>
      <c r="G584" s="11">
        <v>1</v>
      </c>
      <c r="H584" s="11">
        <v>1000000</v>
      </c>
      <c r="I584" s="11" t="e" cm="1">
        <f t="array" ref="I584">_xlfn.IFS(K584=2,CONCATENATE("比特币-",M584),K584=3,CONCATENATE("钞票-",M584),K584=4,CONCATENATE("玩家经验-",M584),K584=5,CONCATENATE(_xlfn.XLOOKUP(L584,'[1]item|道具'!$A:$A,'[1]item|道具'!$B:$B),"-",M584),K584=11,CONCATENATE(INDEX('[4]equip_data|装备数据'!$B:$B,MATCH(1,('[4]equip_data|装备数据'!$A:$A=ROUNDDOWN(L584/100,0))*('[4]equip_data|装备数据'!$D:$D=MOD(L584,100)),0)),"-",M584,"件"))</f>
        <v>#N/A</v>
      </c>
      <c r="J584" s="11" t="str">
        <f t="shared" si="56"/>
        <v>11;30511;1</v>
      </c>
      <c r="K584" s="11">
        <v>11</v>
      </c>
      <c r="L584" s="11">
        <v>30511</v>
      </c>
      <c r="M584" s="11">
        <v>1</v>
      </c>
    </row>
    <row r="585" spans="1:13">
      <c r="A585" s="11">
        <v>4010006</v>
      </c>
      <c r="B585" s="11" t="s">
        <v>208</v>
      </c>
      <c r="C585" s="11">
        <v>2</v>
      </c>
      <c r="D585" s="11">
        <f t="shared" si="57"/>
        <v>40100061</v>
      </c>
      <c r="E585" s="11">
        <v>1</v>
      </c>
      <c r="F585" s="11" t="s">
        <v>224</v>
      </c>
      <c r="G585" s="11">
        <v>1</v>
      </c>
      <c r="H585" s="11">
        <v>1000000</v>
      </c>
      <c r="I585" s="11" t="e" cm="1">
        <f t="array" ref="I585">_xlfn.IFS(K585=2,CONCATENATE("比特币-",M585),K585=3,CONCATENATE("钞票-",M585),K585=4,CONCATENATE("玩家经验-",M585),K585=5,CONCATENATE(_xlfn.XLOOKUP(L585,'[1]item|道具'!$A:$A,'[1]item|道具'!$B:$B),"-",M585),K585=11,CONCATENATE(INDEX('[4]equip_data|装备数据'!$B:$B,MATCH(1,('[4]equip_data|装备数据'!$A:$A=ROUNDDOWN(L585/100,0))*('[4]equip_data|装备数据'!$D:$D=MOD(L585,100)),0)),"-",M585,"件"))</f>
        <v>#N/A</v>
      </c>
      <c r="J585" s="11" t="str">
        <f t="shared" si="56"/>
        <v>11;40111;1</v>
      </c>
      <c r="K585" s="11">
        <v>11</v>
      </c>
      <c r="L585" s="11">
        <v>40111</v>
      </c>
      <c r="M585" s="11">
        <v>1</v>
      </c>
    </row>
    <row r="586" spans="1:13">
      <c r="A586" s="11">
        <v>4010006</v>
      </c>
      <c r="B586" s="11" t="s">
        <v>208</v>
      </c>
      <c r="C586" s="11">
        <v>2</v>
      </c>
      <c r="D586" s="11">
        <f t="shared" si="57"/>
        <v>40100061</v>
      </c>
      <c r="E586" s="11">
        <v>1</v>
      </c>
      <c r="F586" s="11" t="s">
        <v>225</v>
      </c>
      <c r="G586" s="11">
        <v>1</v>
      </c>
      <c r="H586" s="11">
        <v>1000000</v>
      </c>
      <c r="I586" s="11" t="e" cm="1">
        <f t="array" ref="I586">_xlfn.IFS(K586=2,CONCATENATE("比特币-",M586),K586=3,CONCATENATE("钞票-",M586),K586=4,CONCATENATE("玩家经验-",M586),K586=5,CONCATENATE(_xlfn.XLOOKUP(L586,'[1]item|道具'!$A:$A,'[1]item|道具'!$B:$B),"-",M586),K586=11,CONCATENATE(INDEX('[4]equip_data|装备数据'!$B:$B,MATCH(1,('[4]equip_data|装备数据'!$A:$A=ROUNDDOWN(L586/100,0))*('[4]equip_data|装备数据'!$D:$D=MOD(L586,100)),0)),"-",M586,"件"))</f>
        <v>#N/A</v>
      </c>
      <c r="J586" s="11" t="str">
        <f t="shared" si="56"/>
        <v>11;40211;1</v>
      </c>
      <c r="K586" s="11">
        <v>11</v>
      </c>
      <c r="L586" s="11">
        <v>40211</v>
      </c>
      <c r="M586" s="11">
        <v>1</v>
      </c>
    </row>
    <row r="587" spans="1:13">
      <c r="A587" s="11">
        <v>4010006</v>
      </c>
      <c r="B587" s="11" t="s">
        <v>208</v>
      </c>
      <c r="C587" s="11">
        <v>2</v>
      </c>
      <c r="D587" s="11">
        <f t="shared" si="57"/>
        <v>40100061</v>
      </c>
      <c r="E587" s="11">
        <v>1</v>
      </c>
      <c r="F587" s="11" t="s">
        <v>226</v>
      </c>
      <c r="G587" s="11">
        <v>1</v>
      </c>
      <c r="H587" s="11">
        <v>1000000</v>
      </c>
      <c r="I587" s="11" t="e" cm="1">
        <f t="array" ref="I587">_xlfn.IFS(K587=2,CONCATENATE("比特币-",M587),K587=3,CONCATENATE("钞票-",M587),K587=4,CONCATENATE("玩家经验-",M587),K587=5,CONCATENATE(_xlfn.XLOOKUP(L587,'[1]item|道具'!$A:$A,'[1]item|道具'!$B:$B),"-",M587),K587=11,CONCATENATE(INDEX('[4]equip_data|装备数据'!$B:$B,MATCH(1,('[4]equip_data|装备数据'!$A:$A=ROUNDDOWN(L587/100,0))*('[4]equip_data|装备数据'!$D:$D=MOD(L587,100)),0)),"-",M587,"件"))</f>
        <v>#N/A</v>
      </c>
      <c r="J587" s="11" t="str">
        <f t="shared" si="56"/>
        <v>11;40311;1</v>
      </c>
      <c r="K587" s="11">
        <v>11</v>
      </c>
      <c r="L587" s="11">
        <v>40311</v>
      </c>
      <c r="M587" s="11">
        <v>1</v>
      </c>
    </row>
    <row r="588" spans="1:13">
      <c r="A588" s="11">
        <v>4010006</v>
      </c>
      <c r="B588" s="11" t="s">
        <v>208</v>
      </c>
      <c r="C588" s="11">
        <v>2</v>
      </c>
      <c r="D588" s="11">
        <f t="shared" si="57"/>
        <v>40100061</v>
      </c>
      <c r="E588" s="11">
        <v>1</v>
      </c>
      <c r="F588" s="11" t="s">
        <v>227</v>
      </c>
      <c r="G588" s="11">
        <v>1</v>
      </c>
      <c r="H588" s="11">
        <v>1000000</v>
      </c>
      <c r="I588" s="11" t="e" cm="1">
        <f t="array" ref="I588">_xlfn.IFS(K588=2,CONCATENATE("比特币-",M588),K588=3,CONCATENATE("钞票-",M588),K588=4,CONCATENATE("玩家经验-",M588),K588=5,CONCATENATE(_xlfn.XLOOKUP(L588,'[1]item|道具'!$A:$A,'[1]item|道具'!$B:$B),"-",M588),K588=11,CONCATENATE(INDEX('[4]equip_data|装备数据'!$B:$B,MATCH(1,('[4]equip_data|装备数据'!$A:$A=ROUNDDOWN(L588/100,0))*('[4]equip_data|装备数据'!$D:$D=MOD(L588,100)),0)),"-",M588,"件"))</f>
        <v>#N/A</v>
      </c>
      <c r="J588" s="11" t="str">
        <f t="shared" si="56"/>
        <v>11;40411;1</v>
      </c>
      <c r="K588" s="11">
        <v>11</v>
      </c>
      <c r="L588" s="11">
        <v>40411</v>
      </c>
      <c r="M588" s="11">
        <v>1</v>
      </c>
    </row>
    <row r="589" spans="1:13">
      <c r="A589" s="11">
        <v>4010006</v>
      </c>
      <c r="B589" s="11" t="s">
        <v>208</v>
      </c>
      <c r="C589" s="11">
        <v>2</v>
      </c>
      <c r="D589" s="11">
        <f t="shared" si="57"/>
        <v>40100061</v>
      </c>
      <c r="E589" s="11">
        <v>1</v>
      </c>
      <c r="F589" s="11" t="s">
        <v>228</v>
      </c>
      <c r="G589" s="11">
        <v>1</v>
      </c>
      <c r="H589" s="11">
        <v>1000000</v>
      </c>
      <c r="I589" s="11" t="e" cm="1">
        <f t="array" ref="I589">_xlfn.IFS(K589=2,CONCATENATE("比特币-",M589),K589=3,CONCATENATE("钞票-",M589),K589=4,CONCATENATE("玩家经验-",M589),K589=5,CONCATENATE(_xlfn.XLOOKUP(L589,'[1]item|道具'!$A:$A,'[1]item|道具'!$B:$B),"-",M589),K589=11,CONCATENATE(INDEX('[4]equip_data|装备数据'!$B:$B,MATCH(1,('[4]equip_data|装备数据'!$A:$A=ROUNDDOWN(L589/100,0))*('[4]equip_data|装备数据'!$D:$D=MOD(L589,100)),0)),"-",M589,"件"))</f>
        <v>#N/A</v>
      </c>
      <c r="J589" s="11" t="str">
        <f t="shared" si="56"/>
        <v>11;40511;1</v>
      </c>
      <c r="K589" s="11">
        <v>11</v>
      </c>
      <c r="L589" s="11">
        <v>40511</v>
      </c>
      <c r="M589" s="11">
        <v>1</v>
      </c>
    </row>
    <row r="590" spans="1:13">
      <c r="A590" s="11">
        <v>4010006</v>
      </c>
      <c r="B590" s="11" t="s">
        <v>208</v>
      </c>
      <c r="C590" s="11">
        <v>2</v>
      </c>
      <c r="D590" s="11">
        <f t="shared" si="57"/>
        <v>40100061</v>
      </c>
      <c r="E590" s="11">
        <v>1</v>
      </c>
      <c r="F590" s="11" t="s">
        <v>229</v>
      </c>
      <c r="G590" s="11">
        <v>1</v>
      </c>
      <c r="H590" s="11">
        <v>1000000</v>
      </c>
      <c r="I590" s="11" t="e" cm="1">
        <f t="array" ref="I590">_xlfn.IFS(K590=2,CONCATENATE("比特币-",M590),K590=3,CONCATENATE("钞票-",M590),K590=4,CONCATENATE("玩家经验-",M590),K590=5,CONCATENATE(_xlfn.XLOOKUP(L590,'[1]item|道具'!$A:$A,'[1]item|道具'!$B:$B),"-",M590),K590=11,CONCATENATE(INDEX('[4]equip_data|装备数据'!$B:$B,MATCH(1,('[4]equip_data|装备数据'!$A:$A=ROUNDDOWN(L590/100,0))*('[4]equip_data|装备数据'!$D:$D=MOD(L590,100)),0)),"-",M590,"件"))</f>
        <v>#N/A</v>
      </c>
      <c r="J590" s="11" t="str">
        <f t="shared" si="56"/>
        <v>11;50111;1</v>
      </c>
      <c r="K590" s="11">
        <v>11</v>
      </c>
      <c r="L590" s="11">
        <v>50111</v>
      </c>
      <c r="M590" s="11">
        <v>1</v>
      </c>
    </row>
    <row r="591" spans="1:13">
      <c r="A591" s="11">
        <v>4010006</v>
      </c>
      <c r="B591" s="11" t="s">
        <v>208</v>
      </c>
      <c r="C591" s="11">
        <v>2</v>
      </c>
      <c r="D591" s="11">
        <f t="shared" si="57"/>
        <v>40100061</v>
      </c>
      <c r="E591" s="11">
        <v>1</v>
      </c>
      <c r="F591" s="11" t="s">
        <v>230</v>
      </c>
      <c r="G591" s="11">
        <v>1</v>
      </c>
      <c r="H591" s="11">
        <v>1000000</v>
      </c>
      <c r="I591" s="11" t="e" cm="1">
        <f t="array" ref="I591">_xlfn.IFS(K591=2,CONCATENATE("比特币-",M591),K591=3,CONCATENATE("钞票-",M591),K591=4,CONCATENATE("玩家经验-",M591),K591=5,CONCATENATE(_xlfn.XLOOKUP(L591,'[1]item|道具'!$A:$A,'[1]item|道具'!$B:$B),"-",M591),K591=11,CONCATENATE(INDEX('[4]equip_data|装备数据'!$B:$B,MATCH(1,('[4]equip_data|装备数据'!$A:$A=ROUNDDOWN(L591/100,0))*('[4]equip_data|装备数据'!$D:$D=MOD(L591,100)),0)),"-",M591,"件"))</f>
        <v>#N/A</v>
      </c>
      <c r="J591" s="11" t="str">
        <f t="shared" si="56"/>
        <v>11;50211;1</v>
      </c>
      <c r="K591" s="11">
        <v>11</v>
      </c>
      <c r="L591" s="11">
        <v>50211</v>
      </c>
      <c r="M591" s="11">
        <v>1</v>
      </c>
    </row>
    <row r="592" spans="1:13">
      <c r="A592" s="11">
        <v>4010006</v>
      </c>
      <c r="B592" s="11" t="s">
        <v>208</v>
      </c>
      <c r="C592" s="11">
        <v>2</v>
      </c>
      <c r="D592" s="11">
        <f t="shared" si="57"/>
        <v>40100061</v>
      </c>
      <c r="E592" s="11">
        <v>1</v>
      </c>
      <c r="F592" s="11" t="s">
        <v>231</v>
      </c>
      <c r="G592" s="11">
        <v>1</v>
      </c>
      <c r="H592" s="11">
        <v>1000000</v>
      </c>
      <c r="I592" s="11" t="e" cm="1">
        <f t="array" ref="I592">_xlfn.IFS(K592=2,CONCATENATE("比特币-",M592),K592=3,CONCATENATE("钞票-",M592),K592=4,CONCATENATE("玩家经验-",M592),K592=5,CONCATENATE(_xlfn.XLOOKUP(L592,'[1]item|道具'!$A:$A,'[1]item|道具'!$B:$B),"-",M592),K592=11,CONCATENATE(INDEX('[4]equip_data|装备数据'!$B:$B,MATCH(1,('[4]equip_data|装备数据'!$A:$A=ROUNDDOWN(L592/100,0))*('[4]equip_data|装备数据'!$D:$D=MOD(L592,100)),0)),"-",M592,"件"))</f>
        <v>#N/A</v>
      </c>
      <c r="J592" s="11" t="str">
        <f t="shared" si="56"/>
        <v>11;50311;1</v>
      </c>
      <c r="K592" s="11">
        <v>11</v>
      </c>
      <c r="L592" s="11">
        <v>50311</v>
      </c>
      <c r="M592" s="11">
        <v>1</v>
      </c>
    </row>
    <row r="593" spans="1:13">
      <c r="A593" s="11">
        <v>4010006</v>
      </c>
      <c r="B593" s="11" t="s">
        <v>208</v>
      </c>
      <c r="C593" s="11">
        <v>2</v>
      </c>
      <c r="D593" s="11">
        <f t="shared" si="57"/>
        <v>40100061</v>
      </c>
      <c r="E593" s="11">
        <v>1</v>
      </c>
      <c r="F593" s="11" t="s">
        <v>232</v>
      </c>
      <c r="G593" s="11">
        <v>1</v>
      </c>
      <c r="H593" s="11">
        <v>1000000</v>
      </c>
      <c r="I593" s="11" t="e" cm="1">
        <f t="array" ref="I593">_xlfn.IFS(K593=2,CONCATENATE("比特币-",M593),K593=3,CONCATENATE("钞票-",M593),K593=4,CONCATENATE("玩家经验-",M593),K593=5,CONCATENATE(_xlfn.XLOOKUP(L593,'[1]item|道具'!$A:$A,'[1]item|道具'!$B:$B),"-",M593),K593=11,CONCATENATE(INDEX('[4]equip_data|装备数据'!$B:$B,MATCH(1,('[4]equip_data|装备数据'!$A:$A=ROUNDDOWN(L593/100,0))*('[4]equip_data|装备数据'!$D:$D=MOD(L593,100)),0)),"-",M593,"件"))</f>
        <v>#N/A</v>
      </c>
      <c r="J593" s="11" t="str">
        <f t="shared" si="56"/>
        <v>11;50411;1</v>
      </c>
      <c r="K593" s="11">
        <v>11</v>
      </c>
      <c r="L593" s="11">
        <v>50411</v>
      </c>
      <c r="M593" s="11">
        <v>1</v>
      </c>
    </row>
    <row r="594" spans="1:13">
      <c r="A594" s="11">
        <v>4010006</v>
      </c>
      <c r="B594" s="11" t="s">
        <v>208</v>
      </c>
      <c r="C594" s="11">
        <v>2</v>
      </c>
      <c r="D594" s="11">
        <f t="shared" si="57"/>
        <v>40100061</v>
      </c>
      <c r="E594" s="11">
        <v>1</v>
      </c>
      <c r="F594" s="11" t="s">
        <v>233</v>
      </c>
      <c r="G594" s="11">
        <v>1</v>
      </c>
      <c r="H594" s="11">
        <v>1000000</v>
      </c>
      <c r="I594" s="11" t="e" cm="1">
        <f t="array" ref="I594">_xlfn.IFS(K594=2,CONCATENATE("比特币-",M594),K594=3,CONCATENATE("钞票-",M594),K594=4,CONCATENATE("玩家经验-",M594),K594=5,CONCATENATE(_xlfn.XLOOKUP(L594,'[1]item|道具'!$A:$A,'[1]item|道具'!$B:$B),"-",M594),K594=11,CONCATENATE(INDEX('[4]equip_data|装备数据'!$B:$B,MATCH(1,('[4]equip_data|装备数据'!$A:$A=ROUNDDOWN(L594/100,0))*('[4]equip_data|装备数据'!$D:$D=MOD(L594,100)),0)),"-",M594,"件"))</f>
        <v>#N/A</v>
      </c>
      <c r="J594" s="11" t="str">
        <f t="shared" si="56"/>
        <v>11;50511;1</v>
      </c>
      <c r="K594" s="11">
        <v>11</v>
      </c>
      <c r="L594" s="11">
        <v>50511</v>
      </c>
      <c r="M594" s="11">
        <v>1</v>
      </c>
    </row>
    <row r="595" spans="1:13">
      <c r="A595" s="11">
        <v>4010006</v>
      </c>
      <c r="B595" s="11" t="s">
        <v>208</v>
      </c>
      <c r="C595" s="11">
        <v>2</v>
      </c>
      <c r="D595" s="11">
        <f t="shared" si="57"/>
        <v>40100061</v>
      </c>
      <c r="E595" s="11">
        <v>1</v>
      </c>
      <c r="F595" s="11" t="s">
        <v>234</v>
      </c>
      <c r="G595" s="11">
        <v>1</v>
      </c>
      <c r="H595" s="11">
        <v>1000000</v>
      </c>
      <c r="I595" s="11" t="e" cm="1">
        <f t="array" ref="I595">_xlfn.IFS(K595=2,CONCATENATE("比特币-",M595),K595=3,CONCATENATE("钞票-",M595),K595=4,CONCATENATE("玩家经验-",M595),K595=5,CONCATENATE(_xlfn.XLOOKUP(L595,'[1]item|道具'!$A:$A,'[1]item|道具'!$B:$B),"-",M595),K595=11,CONCATENATE(INDEX('[4]equip_data|装备数据'!$B:$B,MATCH(1,('[4]equip_data|装备数据'!$A:$A=ROUNDDOWN(L595/100,0))*('[4]equip_data|装备数据'!$D:$D=MOD(L595,100)),0)),"-",M595,"件"))</f>
        <v>#N/A</v>
      </c>
      <c r="J595" s="11" t="str">
        <f t="shared" si="56"/>
        <v>11;60111;1</v>
      </c>
      <c r="K595" s="11">
        <v>11</v>
      </c>
      <c r="L595" s="11">
        <v>60111</v>
      </c>
      <c r="M595" s="11">
        <v>1</v>
      </c>
    </row>
    <row r="596" spans="1:13">
      <c r="A596" s="11">
        <v>4010006</v>
      </c>
      <c r="B596" s="11" t="s">
        <v>208</v>
      </c>
      <c r="C596" s="11">
        <v>2</v>
      </c>
      <c r="D596" s="11">
        <f t="shared" si="57"/>
        <v>40100061</v>
      </c>
      <c r="E596" s="11">
        <v>1</v>
      </c>
      <c r="F596" s="11" t="s">
        <v>235</v>
      </c>
      <c r="G596" s="11">
        <v>1</v>
      </c>
      <c r="H596" s="11">
        <v>1000000</v>
      </c>
      <c r="I596" s="11" t="e" cm="1">
        <f t="array" ref="I596">_xlfn.IFS(K596=2,CONCATENATE("比特币-",M596),K596=3,CONCATENATE("钞票-",M596),K596=4,CONCATENATE("玩家经验-",M596),K596=5,CONCATENATE(_xlfn.XLOOKUP(L596,'[1]item|道具'!$A:$A,'[1]item|道具'!$B:$B),"-",M596),K596=11,CONCATENATE(INDEX('[4]equip_data|装备数据'!$B:$B,MATCH(1,('[4]equip_data|装备数据'!$A:$A=ROUNDDOWN(L596/100,0))*('[4]equip_data|装备数据'!$D:$D=MOD(L596,100)),0)),"-",M596,"件"))</f>
        <v>#N/A</v>
      </c>
      <c r="J596" s="11" t="str">
        <f t="shared" si="56"/>
        <v>11;60211;1</v>
      </c>
      <c r="K596" s="11">
        <v>11</v>
      </c>
      <c r="L596" s="11">
        <v>60211</v>
      </c>
      <c r="M596" s="11">
        <v>1</v>
      </c>
    </row>
    <row r="597" spans="1:13">
      <c r="A597" s="11">
        <v>4010006</v>
      </c>
      <c r="B597" s="11" t="s">
        <v>208</v>
      </c>
      <c r="C597" s="11">
        <v>2</v>
      </c>
      <c r="D597" s="11">
        <f t="shared" si="57"/>
        <v>40100061</v>
      </c>
      <c r="E597" s="11">
        <v>1</v>
      </c>
      <c r="F597" s="11" t="s">
        <v>236</v>
      </c>
      <c r="G597" s="11">
        <v>1</v>
      </c>
      <c r="H597" s="11">
        <v>1000000</v>
      </c>
      <c r="I597" s="11" t="e" cm="1">
        <f t="array" ref="I597">_xlfn.IFS(K597=2,CONCATENATE("比特币-",M597),K597=3,CONCATENATE("钞票-",M597),K597=4,CONCATENATE("玩家经验-",M597),K597=5,CONCATENATE(_xlfn.XLOOKUP(L597,'[1]item|道具'!$A:$A,'[1]item|道具'!$B:$B),"-",M597),K597=11,CONCATENATE(INDEX('[4]equip_data|装备数据'!$B:$B,MATCH(1,('[4]equip_data|装备数据'!$A:$A=ROUNDDOWN(L597/100,0))*('[4]equip_data|装备数据'!$D:$D=MOD(L597,100)),0)),"-",M597,"件"))</f>
        <v>#N/A</v>
      </c>
      <c r="J597" s="11" t="str">
        <f t="shared" si="56"/>
        <v>11;60311;1</v>
      </c>
      <c r="K597" s="11">
        <v>11</v>
      </c>
      <c r="L597" s="11">
        <v>60311</v>
      </c>
      <c r="M597" s="11">
        <v>1</v>
      </c>
    </row>
    <row r="598" spans="1:13">
      <c r="A598" s="11">
        <v>4010006</v>
      </c>
      <c r="B598" s="11" t="s">
        <v>208</v>
      </c>
      <c r="C598" s="11">
        <v>2</v>
      </c>
      <c r="D598" s="11">
        <f t="shared" si="57"/>
        <v>40100061</v>
      </c>
      <c r="E598" s="11">
        <v>1</v>
      </c>
      <c r="F598" s="11" t="s">
        <v>237</v>
      </c>
      <c r="G598" s="11">
        <v>1</v>
      </c>
      <c r="H598" s="11">
        <v>1000000</v>
      </c>
      <c r="I598" s="11" t="e" cm="1">
        <f t="array" ref="I598">_xlfn.IFS(K598=2,CONCATENATE("比特币-",M598),K598=3,CONCATENATE("钞票-",M598),K598=4,CONCATENATE("玩家经验-",M598),K598=5,CONCATENATE(_xlfn.XLOOKUP(L598,'[1]item|道具'!$A:$A,'[1]item|道具'!$B:$B),"-",M598),K598=11,CONCATENATE(INDEX('[4]equip_data|装备数据'!$B:$B,MATCH(1,('[4]equip_data|装备数据'!$A:$A=ROUNDDOWN(L598/100,0))*('[4]equip_data|装备数据'!$D:$D=MOD(L598,100)),0)),"-",M598,"件"))</f>
        <v>#N/A</v>
      </c>
      <c r="J598" s="11" t="str">
        <f t="shared" si="56"/>
        <v>11;60411;1</v>
      </c>
      <c r="K598" s="11">
        <v>11</v>
      </c>
      <c r="L598" s="11">
        <v>60411</v>
      </c>
      <c r="M598" s="11">
        <v>1</v>
      </c>
    </row>
    <row r="599" spans="1:13">
      <c r="A599" s="11">
        <v>4010006</v>
      </c>
      <c r="B599" s="11" t="s">
        <v>208</v>
      </c>
      <c r="C599" s="11">
        <v>2</v>
      </c>
      <c r="D599" s="11">
        <f t="shared" si="57"/>
        <v>40100061</v>
      </c>
      <c r="E599" s="11">
        <v>1</v>
      </c>
      <c r="F599" s="11" t="s">
        <v>238</v>
      </c>
      <c r="G599" s="11">
        <v>1</v>
      </c>
      <c r="H599" s="11">
        <v>1000000</v>
      </c>
      <c r="I599" s="11" t="e" cm="1">
        <f t="array" ref="I599">_xlfn.IFS(K599=2,CONCATENATE("比特币-",M599),K599=3,CONCATENATE("钞票-",M599),K599=4,CONCATENATE("玩家经验-",M599),K599=5,CONCATENATE(_xlfn.XLOOKUP(L599,'[1]item|道具'!$A:$A,'[1]item|道具'!$B:$B),"-",M599),K599=11,CONCATENATE(INDEX('[4]equip_data|装备数据'!$B:$B,MATCH(1,('[4]equip_data|装备数据'!$A:$A=ROUNDDOWN(L599/100,0))*('[4]equip_data|装备数据'!$D:$D=MOD(L599,100)),0)),"-",M599,"件"))</f>
        <v>#N/A</v>
      </c>
      <c r="J599" s="11" t="str">
        <f t="shared" si="56"/>
        <v>11;60511;1</v>
      </c>
      <c r="K599" s="11">
        <v>11</v>
      </c>
      <c r="L599" s="11">
        <v>60511</v>
      </c>
      <c r="M599" s="11">
        <v>1</v>
      </c>
    </row>
    <row r="600" spans="1:13">
      <c r="A600" s="11">
        <v>4011101</v>
      </c>
      <c r="B600" s="11" t="s">
        <v>239</v>
      </c>
      <c r="C600" s="11">
        <v>2</v>
      </c>
      <c r="D600" s="11">
        <f t="shared" si="57"/>
        <v>40111011</v>
      </c>
      <c r="E600" s="11">
        <v>1</v>
      </c>
      <c r="F600" s="11" t="s">
        <v>240</v>
      </c>
      <c r="G600" s="11">
        <v>1</v>
      </c>
      <c r="H600" s="11">
        <v>1000000</v>
      </c>
      <c r="I600" s="11" t="e" cm="1">
        <f t="array" ref="I600">_xlfn.IFS(K600=2,CONCATENATE("比特币-",M600),K600=3,CONCATENATE("钞票-",M600),K600=4,CONCATENATE("玩家经验-",M600),K600=5,CONCATENATE(_xlfn.XLOOKUP(L600,'[1]item|道具'!$A:$A,'[1]item|道具'!$B:$B),"-",M600),K600=11,CONCATENATE(INDEX('[4]equip_data|装备数据'!$B:$B,MATCH(1,('[4]equip_data|装备数据'!$A:$A=ROUNDDOWN(L600/100,0))*('[4]equip_data|装备数据'!$D:$D=MOD(L600,100)),0)),"-",M600,"件"))</f>
        <v>#N/A</v>
      </c>
      <c r="J600" s="11" t="str">
        <f t="shared" si="56"/>
        <v>11;15104;1</v>
      </c>
      <c r="K600" s="11">
        <v>11</v>
      </c>
      <c r="L600" s="11">
        <v>15104</v>
      </c>
      <c r="M600" s="11">
        <v>1</v>
      </c>
    </row>
    <row r="601" spans="1:13">
      <c r="A601" s="11">
        <v>4011101</v>
      </c>
      <c r="B601" s="11" t="s">
        <v>239</v>
      </c>
      <c r="C601" s="11">
        <v>2</v>
      </c>
      <c r="D601" s="11">
        <f t="shared" ref="D601:D648" si="58">A601*10+1</f>
        <v>40111011</v>
      </c>
      <c r="E601" s="11">
        <v>1</v>
      </c>
      <c r="F601" s="11" t="s">
        <v>241</v>
      </c>
      <c r="G601" s="11">
        <v>1</v>
      </c>
      <c r="H601" s="11">
        <v>1000000</v>
      </c>
      <c r="I601" s="11" t="e" cm="1">
        <f t="array" ref="I601">_xlfn.IFS(K601=2,CONCATENATE("比特币-",M601),K601=3,CONCATENATE("钞票-",M601),K601=4,CONCATENATE("玩家经验-",M601),K601=5,CONCATENATE(_xlfn.XLOOKUP(L601,'[1]item|道具'!$A:$A,'[1]item|道具'!$B:$B),"-",M601),K601=11,CONCATENATE(INDEX('[4]equip_data|装备数据'!$B:$B,MATCH(1,('[4]equip_data|装备数据'!$A:$A=ROUNDDOWN(L601/100,0))*('[4]equip_data|装备数据'!$D:$D=MOD(L601,100)),0)),"-",M601,"件"))</f>
        <v>#N/A</v>
      </c>
      <c r="J601" s="11" t="str">
        <f t="shared" si="56"/>
        <v>11;25104;1</v>
      </c>
      <c r="K601" s="11">
        <v>11</v>
      </c>
      <c r="L601" s="11">
        <v>25104</v>
      </c>
      <c r="M601" s="11">
        <v>1</v>
      </c>
    </row>
    <row r="602" spans="1:13">
      <c r="A602" s="11">
        <v>4011101</v>
      </c>
      <c r="B602" s="11" t="s">
        <v>239</v>
      </c>
      <c r="C602" s="11">
        <v>2</v>
      </c>
      <c r="D602" s="11">
        <f t="shared" si="58"/>
        <v>40111011</v>
      </c>
      <c r="E602" s="11">
        <v>1</v>
      </c>
      <c r="F602" s="11" t="s">
        <v>242</v>
      </c>
      <c r="G602" s="11">
        <v>1</v>
      </c>
      <c r="H602" s="11">
        <v>1000000</v>
      </c>
      <c r="I602" s="11" t="e" cm="1">
        <f t="array" ref="I602">_xlfn.IFS(K602=2,CONCATENATE("比特币-",M602),K602=3,CONCATENATE("钞票-",M602),K602=4,CONCATENATE("玩家经验-",M602),K602=5,CONCATENATE(_xlfn.XLOOKUP(L602,'[1]item|道具'!$A:$A,'[1]item|道具'!$B:$B),"-",M602),K602=11,CONCATENATE(INDEX('[4]equip_data|装备数据'!$B:$B,MATCH(1,('[4]equip_data|装备数据'!$A:$A=ROUNDDOWN(L602/100,0))*('[4]equip_data|装备数据'!$D:$D=MOD(L602,100)),0)),"-",M602,"件"))</f>
        <v>#N/A</v>
      </c>
      <c r="J602" s="11" t="str">
        <f t="shared" si="56"/>
        <v>11;35104;1</v>
      </c>
      <c r="K602" s="11">
        <v>11</v>
      </c>
      <c r="L602" s="11">
        <v>35104</v>
      </c>
      <c r="M602" s="11">
        <v>1</v>
      </c>
    </row>
    <row r="603" spans="1:13">
      <c r="A603" s="11">
        <v>4011101</v>
      </c>
      <c r="B603" s="11" t="s">
        <v>239</v>
      </c>
      <c r="C603" s="11">
        <v>2</v>
      </c>
      <c r="D603" s="11">
        <f t="shared" si="58"/>
        <v>40111011</v>
      </c>
      <c r="E603" s="11">
        <v>1</v>
      </c>
      <c r="F603" s="11" t="s">
        <v>243</v>
      </c>
      <c r="G603" s="11">
        <v>1</v>
      </c>
      <c r="H603" s="11">
        <v>1000000</v>
      </c>
      <c r="I603" s="11" t="e" cm="1">
        <f t="array" ref="I603">_xlfn.IFS(K603=2,CONCATENATE("比特币-",M603),K603=3,CONCATENATE("钞票-",M603),K603=4,CONCATENATE("玩家经验-",M603),K603=5,CONCATENATE(_xlfn.XLOOKUP(L603,'[1]item|道具'!$A:$A,'[1]item|道具'!$B:$B),"-",M603),K603=11,CONCATENATE(INDEX('[4]equip_data|装备数据'!$B:$B,MATCH(1,('[4]equip_data|装备数据'!$A:$A=ROUNDDOWN(L603/100,0))*('[4]equip_data|装备数据'!$D:$D=MOD(L603,100)),0)),"-",M603,"件"))</f>
        <v>#N/A</v>
      </c>
      <c r="J603" s="11" t="str">
        <f t="shared" si="56"/>
        <v>11;45104;1</v>
      </c>
      <c r="K603" s="11">
        <v>11</v>
      </c>
      <c r="L603" s="11">
        <v>45104</v>
      </c>
      <c r="M603" s="11">
        <v>1</v>
      </c>
    </row>
    <row r="604" spans="1:13">
      <c r="A604" s="11">
        <v>4011101</v>
      </c>
      <c r="B604" s="11" t="s">
        <v>239</v>
      </c>
      <c r="C604" s="11">
        <v>2</v>
      </c>
      <c r="D604" s="11">
        <f t="shared" si="58"/>
        <v>40111011</v>
      </c>
      <c r="E604" s="11">
        <v>1</v>
      </c>
      <c r="F604" s="11" t="s">
        <v>244</v>
      </c>
      <c r="G604" s="11">
        <v>1</v>
      </c>
      <c r="H604" s="11">
        <v>1000000</v>
      </c>
      <c r="I604" s="11" t="e" cm="1">
        <f t="array" ref="I604">_xlfn.IFS(K604=2,CONCATENATE("比特币-",M604),K604=3,CONCATENATE("钞票-",M604),K604=4,CONCATENATE("玩家经验-",M604),K604=5,CONCATENATE(_xlfn.XLOOKUP(L604,'[1]item|道具'!$A:$A,'[1]item|道具'!$B:$B),"-",M604),K604=11,CONCATENATE(INDEX('[4]equip_data|装备数据'!$B:$B,MATCH(1,('[4]equip_data|装备数据'!$A:$A=ROUNDDOWN(L604/100,0))*('[4]equip_data|装备数据'!$D:$D=MOD(L604,100)),0)),"-",M604,"件"))</f>
        <v>#N/A</v>
      </c>
      <c r="J604" s="11" t="str">
        <f t="shared" si="56"/>
        <v>11;55104;1</v>
      </c>
      <c r="K604" s="11">
        <v>11</v>
      </c>
      <c r="L604" s="11">
        <v>55104</v>
      </c>
      <c r="M604" s="11">
        <v>1</v>
      </c>
    </row>
    <row r="605" spans="1:13">
      <c r="A605" s="11">
        <v>4011101</v>
      </c>
      <c r="B605" s="11" t="s">
        <v>239</v>
      </c>
      <c r="C605" s="11">
        <v>2</v>
      </c>
      <c r="D605" s="11">
        <f t="shared" si="58"/>
        <v>40111011</v>
      </c>
      <c r="E605" s="11">
        <v>1</v>
      </c>
      <c r="F605" s="11" t="s">
        <v>245</v>
      </c>
      <c r="G605" s="11">
        <v>1</v>
      </c>
      <c r="H605" s="11">
        <v>1000000</v>
      </c>
      <c r="I605" s="11" t="e" cm="1">
        <f t="array" ref="I605">_xlfn.IFS(K605=2,CONCATENATE("比特币-",M605),K605=3,CONCATENATE("钞票-",M605),K605=4,CONCATENATE("玩家经验-",M605),K605=5,CONCATENATE(_xlfn.XLOOKUP(L605,'[1]item|道具'!$A:$A,'[1]item|道具'!$B:$B),"-",M605),K605=11,CONCATENATE(INDEX('[4]equip_data|装备数据'!$B:$B,MATCH(1,('[4]equip_data|装备数据'!$A:$A=ROUNDDOWN(L605/100,0))*('[4]equip_data|装备数据'!$D:$D=MOD(L605,100)),0)),"-",M605,"件"))</f>
        <v>#N/A</v>
      </c>
      <c r="J605" s="11" t="str">
        <f t="shared" si="56"/>
        <v>11;65104;1</v>
      </c>
      <c r="K605" s="11">
        <v>11</v>
      </c>
      <c r="L605" s="11">
        <v>65104</v>
      </c>
      <c r="M605" s="11">
        <v>1</v>
      </c>
    </row>
    <row r="606" spans="1:13">
      <c r="A606" s="11">
        <v>4011102</v>
      </c>
      <c r="B606" s="11" t="s">
        <v>246</v>
      </c>
      <c r="C606" s="11">
        <v>2</v>
      </c>
      <c r="D606" s="11">
        <f t="shared" si="58"/>
        <v>40111021</v>
      </c>
      <c r="E606" s="11">
        <v>1</v>
      </c>
      <c r="F606" s="11" t="s">
        <v>247</v>
      </c>
      <c r="G606" s="11">
        <v>1</v>
      </c>
      <c r="H606" s="11">
        <v>1000000</v>
      </c>
      <c r="I606" s="11" t="e" cm="1">
        <f t="array" ref="I606">_xlfn.IFS(K606=2,CONCATENATE("比特币-",M606),K606=3,CONCATENATE("钞票-",M606),K606=4,CONCATENATE("玩家经验-",M606),K606=5,CONCATENATE(_xlfn.XLOOKUP(L606,'[1]item|道具'!$A:$A,'[1]item|道具'!$B:$B),"-",M606),K606=11,CONCATENATE(INDEX('[4]equip_data|装备数据'!$B:$B,MATCH(1,('[4]equip_data|装备数据'!$A:$A=ROUNDDOWN(L606/100,0))*('[4]equip_data|装备数据'!$D:$D=MOD(L606,100)),0)),"-",M606,"件"))</f>
        <v>#N/A</v>
      </c>
      <c r="J606" s="11" t="str">
        <f t="shared" si="56"/>
        <v>11;15107;1</v>
      </c>
      <c r="K606" s="11">
        <v>11</v>
      </c>
      <c r="L606" s="11">
        <v>15107</v>
      </c>
      <c r="M606" s="11">
        <v>1</v>
      </c>
    </row>
    <row r="607" spans="1:13">
      <c r="A607" s="11">
        <v>4011102</v>
      </c>
      <c r="B607" s="11" t="s">
        <v>246</v>
      </c>
      <c r="C607" s="11">
        <v>2</v>
      </c>
      <c r="D607" s="11">
        <f t="shared" si="58"/>
        <v>40111021</v>
      </c>
      <c r="E607" s="11">
        <v>1</v>
      </c>
      <c r="F607" s="11" t="s">
        <v>248</v>
      </c>
      <c r="G607" s="11">
        <v>1</v>
      </c>
      <c r="H607" s="11">
        <v>1000000</v>
      </c>
      <c r="I607" s="11" t="e" cm="1">
        <f t="array" ref="I607">_xlfn.IFS(K607=2,CONCATENATE("比特币-",M607),K607=3,CONCATENATE("钞票-",M607),K607=4,CONCATENATE("玩家经验-",M607),K607=5,CONCATENATE(_xlfn.XLOOKUP(L607,'[1]item|道具'!$A:$A,'[1]item|道具'!$B:$B),"-",M607),K607=11,CONCATENATE(INDEX('[4]equip_data|装备数据'!$B:$B,MATCH(1,('[4]equip_data|装备数据'!$A:$A=ROUNDDOWN(L607/100,0))*('[4]equip_data|装备数据'!$D:$D=MOD(L607,100)),0)),"-",M607,"件"))</f>
        <v>#N/A</v>
      </c>
      <c r="J607" s="11" t="str">
        <f t="shared" ref="J607:J670" si="59">CONCATENATE(K607,";",L607,";",M607)</f>
        <v>11;25107;1</v>
      </c>
      <c r="K607" s="11">
        <v>11</v>
      </c>
      <c r="L607" s="11">
        <v>25107</v>
      </c>
      <c r="M607" s="11">
        <v>1</v>
      </c>
    </row>
    <row r="608" spans="1:13">
      <c r="A608" s="11">
        <v>4011102</v>
      </c>
      <c r="B608" s="11" t="s">
        <v>246</v>
      </c>
      <c r="C608" s="11">
        <v>2</v>
      </c>
      <c r="D608" s="11">
        <f t="shared" si="58"/>
        <v>40111021</v>
      </c>
      <c r="E608" s="11">
        <v>1</v>
      </c>
      <c r="F608" s="11" t="s">
        <v>249</v>
      </c>
      <c r="G608" s="11">
        <v>1</v>
      </c>
      <c r="H608" s="11">
        <v>1000000</v>
      </c>
      <c r="I608" s="11" t="e" cm="1">
        <f t="array" ref="I608">_xlfn.IFS(K608=2,CONCATENATE("比特币-",M608),K608=3,CONCATENATE("钞票-",M608),K608=4,CONCATENATE("玩家经验-",M608),K608=5,CONCATENATE(_xlfn.XLOOKUP(L608,'[1]item|道具'!$A:$A,'[1]item|道具'!$B:$B),"-",M608),K608=11,CONCATENATE(INDEX('[4]equip_data|装备数据'!$B:$B,MATCH(1,('[4]equip_data|装备数据'!$A:$A=ROUNDDOWN(L608/100,0))*('[4]equip_data|装备数据'!$D:$D=MOD(L608,100)),0)),"-",M608,"件"))</f>
        <v>#N/A</v>
      </c>
      <c r="J608" s="11" t="str">
        <f t="shared" si="59"/>
        <v>11;35107;1</v>
      </c>
      <c r="K608" s="11">
        <v>11</v>
      </c>
      <c r="L608" s="11">
        <v>35107</v>
      </c>
      <c r="M608" s="11">
        <v>1</v>
      </c>
    </row>
    <row r="609" spans="1:13">
      <c r="A609" s="11">
        <v>4011102</v>
      </c>
      <c r="B609" s="11" t="s">
        <v>246</v>
      </c>
      <c r="C609" s="11">
        <v>2</v>
      </c>
      <c r="D609" s="11">
        <f t="shared" si="58"/>
        <v>40111021</v>
      </c>
      <c r="E609" s="11">
        <v>1</v>
      </c>
      <c r="F609" s="11" t="s">
        <v>250</v>
      </c>
      <c r="G609" s="11">
        <v>1</v>
      </c>
      <c r="H609" s="11">
        <v>1000000</v>
      </c>
      <c r="I609" s="11" t="e" cm="1">
        <f t="array" ref="I609">_xlfn.IFS(K609=2,CONCATENATE("比特币-",M609),K609=3,CONCATENATE("钞票-",M609),K609=4,CONCATENATE("玩家经验-",M609),K609=5,CONCATENATE(_xlfn.XLOOKUP(L609,'[1]item|道具'!$A:$A,'[1]item|道具'!$B:$B),"-",M609),K609=11,CONCATENATE(INDEX('[4]equip_data|装备数据'!$B:$B,MATCH(1,('[4]equip_data|装备数据'!$A:$A=ROUNDDOWN(L609/100,0))*('[4]equip_data|装备数据'!$D:$D=MOD(L609,100)),0)),"-",M609,"件"))</f>
        <v>#N/A</v>
      </c>
      <c r="J609" s="11" t="str">
        <f t="shared" si="59"/>
        <v>11;45107;1</v>
      </c>
      <c r="K609" s="11">
        <v>11</v>
      </c>
      <c r="L609" s="11">
        <v>45107</v>
      </c>
      <c r="M609" s="11">
        <v>1</v>
      </c>
    </row>
    <row r="610" spans="1:13">
      <c r="A610" s="11">
        <v>4011102</v>
      </c>
      <c r="B610" s="11" t="s">
        <v>246</v>
      </c>
      <c r="C610" s="11">
        <v>2</v>
      </c>
      <c r="D610" s="11">
        <f t="shared" si="58"/>
        <v>40111021</v>
      </c>
      <c r="E610" s="11">
        <v>1</v>
      </c>
      <c r="F610" s="11" t="s">
        <v>251</v>
      </c>
      <c r="G610" s="11">
        <v>1</v>
      </c>
      <c r="H610" s="11">
        <v>1000000</v>
      </c>
      <c r="I610" s="11" t="e" cm="1">
        <f t="array" ref="I610">_xlfn.IFS(K610=2,CONCATENATE("比特币-",M610),K610=3,CONCATENATE("钞票-",M610),K610=4,CONCATENATE("玩家经验-",M610),K610=5,CONCATENATE(_xlfn.XLOOKUP(L610,'[1]item|道具'!$A:$A,'[1]item|道具'!$B:$B),"-",M610),K610=11,CONCATENATE(INDEX('[4]equip_data|装备数据'!$B:$B,MATCH(1,('[4]equip_data|装备数据'!$A:$A=ROUNDDOWN(L610/100,0))*('[4]equip_data|装备数据'!$D:$D=MOD(L610,100)),0)),"-",M610,"件"))</f>
        <v>#N/A</v>
      </c>
      <c r="J610" s="11" t="str">
        <f t="shared" si="59"/>
        <v>11;55107;1</v>
      </c>
      <c r="K610" s="11">
        <v>11</v>
      </c>
      <c r="L610" s="11">
        <v>55107</v>
      </c>
      <c r="M610" s="11">
        <v>1</v>
      </c>
    </row>
    <row r="611" spans="1:13">
      <c r="A611" s="11">
        <v>4011102</v>
      </c>
      <c r="B611" s="11" t="s">
        <v>246</v>
      </c>
      <c r="C611" s="11">
        <v>2</v>
      </c>
      <c r="D611" s="11">
        <f t="shared" si="58"/>
        <v>40111021</v>
      </c>
      <c r="E611" s="11">
        <v>1</v>
      </c>
      <c r="F611" s="11" t="s">
        <v>252</v>
      </c>
      <c r="G611" s="11">
        <v>1</v>
      </c>
      <c r="H611" s="11">
        <v>1000000</v>
      </c>
      <c r="I611" s="11" t="e" cm="1">
        <f t="array" ref="I611">_xlfn.IFS(K611=2,CONCATENATE("比特币-",M611),K611=3,CONCATENATE("钞票-",M611),K611=4,CONCATENATE("玩家经验-",M611),K611=5,CONCATENATE(_xlfn.XLOOKUP(L611,'[1]item|道具'!$A:$A,'[1]item|道具'!$B:$B),"-",M611),K611=11,CONCATENATE(INDEX('[4]equip_data|装备数据'!$B:$B,MATCH(1,('[4]equip_data|装备数据'!$A:$A=ROUNDDOWN(L611/100,0))*('[4]equip_data|装备数据'!$D:$D=MOD(L611,100)),0)),"-",M611,"件"))</f>
        <v>#N/A</v>
      </c>
      <c r="J611" s="11" t="str">
        <f t="shared" si="59"/>
        <v>11;65107;1</v>
      </c>
      <c r="K611" s="11">
        <v>11</v>
      </c>
      <c r="L611" s="11">
        <v>65107</v>
      </c>
      <c r="M611" s="11">
        <v>1</v>
      </c>
    </row>
    <row r="612" spans="1:13">
      <c r="A612" s="11">
        <v>4011103</v>
      </c>
      <c r="B612" s="11" t="s">
        <v>253</v>
      </c>
      <c r="C612" s="11">
        <v>2</v>
      </c>
      <c r="D612" s="11">
        <f t="shared" si="58"/>
        <v>40111031</v>
      </c>
      <c r="E612" s="11">
        <v>1</v>
      </c>
      <c r="F612" s="11" t="s">
        <v>254</v>
      </c>
      <c r="G612" s="11">
        <v>1</v>
      </c>
      <c r="H612" s="11">
        <v>1000000</v>
      </c>
      <c r="I612" s="11" t="e" cm="1">
        <f t="array" ref="I612">_xlfn.IFS(K612=2,CONCATENATE("比特币-",M612),K612=3,CONCATENATE("钞票-",M612),K612=4,CONCATENATE("玩家经验-",M612),K612=5,CONCATENATE(_xlfn.XLOOKUP(L612,'[1]item|道具'!$A:$A,'[1]item|道具'!$B:$B),"-",M612),K612=11,CONCATENATE(INDEX('[4]equip_data|装备数据'!$B:$B,MATCH(1,('[4]equip_data|装备数据'!$A:$A=ROUNDDOWN(L612/100,0))*('[4]equip_data|装备数据'!$D:$D=MOD(L612,100)),0)),"-",M612,"件"))</f>
        <v>#N/A</v>
      </c>
      <c r="J612" s="11" t="str">
        <f t="shared" si="59"/>
        <v>11;15111;1</v>
      </c>
      <c r="K612" s="11">
        <v>11</v>
      </c>
      <c r="L612" s="11">
        <v>15111</v>
      </c>
      <c r="M612" s="11">
        <v>1</v>
      </c>
    </row>
    <row r="613" spans="1:13">
      <c r="A613" s="11">
        <v>4011103</v>
      </c>
      <c r="B613" s="11" t="s">
        <v>253</v>
      </c>
      <c r="C613" s="11">
        <v>2</v>
      </c>
      <c r="D613" s="11">
        <f t="shared" si="58"/>
        <v>40111031</v>
      </c>
      <c r="E613" s="11">
        <v>1</v>
      </c>
      <c r="F613" s="11" t="s">
        <v>255</v>
      </c>
      <c r="G613" s="11">
        <v>1</v>
      </c>
      <c r="H613" s="11">
        <v>1000000</v>
      </c>
      <c r="I613" s="11" t="e" cm="1">
        <f t="array" ref="I613">_xlfn.IFS(K613=2,CONCATENATE("比特币-",M613),K613=3,CONCATENATE("钞票-",M613),K613=4,CONCATENATE("玩家经验-",M613),K613=5,CONCATENATE(_xlfn.XLOOKUP(L613,'[1]item|道具'!$A:$A,'[1]item|道具'!$B:$B),"-",M613),K613=11,CONCATENATE(INDEX('[4]equip_data|装备数据'!$B:$B,MATCH(1,('[4]equip_data|装备数据'!$A:$A=ROUNDDOWN(L613/100,0))*('[4]equip_data|装备数据'!$D:$D=MOD(L613,100)),0)),"-",M613,"件"))</f>
        <v>#N/A</v>
      </c>
      <c r="J613" s="11" t="str">
        <f t="shared" si="59"/>
        <v>11;25111;1</v>
      </c>
      <c r="K613" s="11">
        <v>11</v>
      </c>
      <c r="L613" s="11">
        <v>25111</v>
      </c>
      <c r="M613" s="11">
        <v>1</v>
      </c>
    </row>
    <row r="614" spans="1:13">
      <c r="A614" s="11">
        <v>4011103</v>
      </c>
      <c r="B614" s="11" t="s">
        <v>253</v>
      </c>
      <c r="C614" s="11">
        <v>2</v>
      </c>
      <c r="D614" s="11">
        <f t="shared" si="58"/>
        <v>40111031</v>
      </c>
      <c r="E614" s="11">
        <v>1</v>
      </c>
      <c r="F614" s="11" t="s">
        <v>256</v>
      </c>
      <c r="G614" s="11">
        <v>1</v>
      </c>
      <c r="H614" s="11">
        <v>1000000</v>
      </c>
      <c r="I614" s="11" t="e" cm="1">
        <f t="array" ref="I614">_xlfn.IFS(K614=2,CONCATENATE("比特币-",M614),K614=3,CONCATENATE("钞票-",M614),K614=4,CONCATENATE("玩家经验-",M614),K614=5,CONCATENATE(_xlfn.XLOOKUP(L614,'[1]item|道具'!$A:$A,'[1]item|道具'!$B:$B),"-",M614),K614=11,CONCATENATE(INDEX('[4]equip_data|装备数据'!$B:$B,MATCH(1,('[4]equip_data|装备数据'!$A:$A=ROUNDDOWN(L614/100,0))*('[4]equip_data|装备数据'!$D:$D=MOD(L614,100)),0)),"-",M614,"件"))</f>
        <v>#N/A</v>
      </c>
      <c r="J614" s="11" t="str">
        <f t="shared" si="59"/>
        <v>11;35111;1</v>
      </c>
      <c r="K614" s="11">
        <v>11</v>
      </c>
      <c r="L614" s="11">
        <v>35111</v>
      </c>
      <c r="M614" s="11">
        <v>1</v>
      </c>
    </row>
    <row r="615" spans="1:13">
      <c r="A615" s="11">
        <v>4011103</v>
      </c>
      <c r="B615" s="11" t="s">
        <v>253</v>
      </c>
      <c r="C615" s="11">
        <v>2</v>
      </c>
      <c r="D615" s="11">
        <f t="shared" si="58"/>
        <v>40111031</v>
      </c>
      <c r="E615" s="11">
        <v>1</v>
      </c>
      <c r="F615" s="11" t="s">
        <v>257</v>
      </c>
      <c r="G615" s="11">
        <v>1</v>
      </c>
      <c r="H615" s="11">
        <v>1000000</v>
      </c>
      <c r="I615" s="11" t="e" cm="1">
        <f t="array" ref="I615">_xlfn.IFS(K615=2,CONCATENATE("比特币-",M615),K615=3,CONCATENATE("钞票-",M615),K615=4,CONCATENATE("玩家经验-",M615),K615=5,CONCATENATE(_xlfn.XLOOKUP(L615,'[1]item|道具'!$A:$A,'[1]item|道具'!$B:$B),"-",M615),K615=11,CONCATENATE(INDEX('[4]equip_data|装备数据'!$B:$B,MATCH(1,('[4]equip_data|装备数据'!$A:$A=ROUNDDOWN(L615/100,0))*('[4]equip_data|装备数据'!$D:$D=MOD(L615,100)),0)),"-",M615,"件"))</f>
        <v>#N/A</v>
      </c>
      <c r="J615" s="11" t="str">
        <f t="shared" si="59"/>
        <v>11;45111;1</v>
      </c>
      <c r="K615" s="11">
        <v>11</v>
      </c>
      <c r="L615" s="11">
        <v>45111</v>
      </c>
      <c r="M615" s="11">
        <v>1</v>
      </c>
    </row>
    <row r="616" spans="1:13">
      <c r="A616" s="11">
        <v>4011103</v>
      </c>
      <c r="B616" s="11" t="s">
        <v>253</v>
      </c>
      <c r="C616" s="11">
        <v>2</v>
      </c>
      <c r="D616" s="11">
        <f t="shared" si="58"/>
        <v>40111031</v>
      </c>
      <c r="E616" s="11">
        <v>1</v>
      </c>
      <c r="F616" s="11" t="s">
        <v>258</v>
      </c>
      <c r="G616" s="11">
        <v>1</v>
      </c>
      <c r="H616" s="11">
        <v>1000000</v>
      </c>
      <c r="I616" s="11" t="e" cm="1">
        <f t="array" ref="I616">_xlfn.IFS(K616=2,CONCATENATE("比特币-",M616),K616=3,CONCATENATE("钞票-",M616),K616=4,CONCATENATE("玩家经验-",M616),K616=5,CONCATENATE(_xlfn.XLOOKUP(L616,'[1]item|道具'!$A:$A,'[1]item|道具'!$B:$B),"-",M616),K616=11,CONCATENATE(INDEX('[4]equip_data|装备数据'!$B:$B,MATCH(1,('[4]equip_data|装备数据'!$A:$A=ROUNDDOWN(L616/100,0))*('[4]equip_data|装备数据'!$D:$D=MOD(L616,100)),0)),"-",M616,"件"))</f>
        <v>#N/A</v>
      </c>
      <c r="J616" s="11" t="str">
        <f t="shared" si="59"/>
        <v>11;55111;1</v>
      </c>
      <c r="K616" s="11">
        <v>11</v>
      </c>
      <c r="L616" s="11">
        <v>55111</v>
      </c>
      <c r="M616" s="11">
        <v>1</v>
      </c>
    </row>
    <row r="617" spans="1:13">
      <c r="A617" s="11">
        <v>4011103</v>
      </c>
      <c r="B617" s="11" t="s">
        <v>253</v>
      </c>
      <c r="C617" s="11">
        <v>2</v>
      </c>
      <c r="D617" s="11">
        <f t="shared" si="58"/>
        <v>40111031</v>
      </c>
      <c r="E617" s="11">
        <v>1</v>
      </c>
      <c r="F617" s="11" t="s">
        <v>259</v>
      </c>
      <c r="G617" s="11">
        <v>1</v>
      </c>
      <c r="H617" s="11">
        <v>1000000</v>
      </c>
      <c r="I617" s="11" t="e" cm="1">
        <f t="array" ref="I617">_xlfn.IFS(K617=2,CONCATENATE("比特币-",M617),K617=3,CONCATENATE("钞票-",M617),K617=4,CONCATENATE("玩家经验-",M617),K617=5,CONCATENATE(_xlfn.XLOOKUP(L617,'[1]item|道具'!$A:$A,'[1]item|道具'!$B:$B),"-",M617),K617=11,CONCATENATE(INDEX('[4]equip_data|装备数据'!$B:$B,MATCH(1,('[4]equip_data|装备数据'!$A:$A=ROUNDDOWN(L617/100,0))*('[4]equip_data|装备数据'!$D:$D=MOD(L617,100)),0)),"-",M617,"件"))</f>
        <v>#N/A</v>
      </c>
      <c r="J617" s="11" t="str">
        <f t="shared" si="59"/>
        <v>11;65111;1</v>
      </c>
      <c r="K617" s="11">
        <v>11</v>
      </c>
      <c r="L617" s="11">
        <v>65111</v>
      </c>
      <c r="M617" s="11">
        <v>1</v>
      </c>
    </row>
    <row r="618" spans="1:13">
      <c r="A618" s="11">
        <v>5010000</v>
      </c>
      <c r="B618" s="11" t="s">
        <v>260</v>
      </c>
      <c r="C618" s="11">
        <v>0</v>
      </c>
      <c r="D618" s="11">
        <f t="shared" si="58"/>
        <v>50100001</v>
      </c>
      <c r="E618" s="11">
        <v>573286</v>
      </c>
      <c r="F618" s="11" t="s">
        <v>261</v>
      </c>
      <c r="G618" s="11">
        <v>0</v>
      </c>
      <c r="H618" s="11">
        <v>100</v>
      </c>
      <c r="I618" s="11" t="e" cm="1">
        <f t="array" ref="I618">_xlfn.IFS(K618=2,CONCATENATE("比特币-",M618),K618=3,CONCATENATE("钞票-",M618),K618=4,CONCATENATE("玩家经验-",M618),K618=5,CONCATENATE(_xlfn.XLOOKUP(L618,'[1]item|道具'!$A:$A,'[1]item|道具'!$B:$B),"-",M618),K618=11,CONCATENATE(INDEX('[4]equip_data|装备数据'!$B:$B,MATCH(1,('[4]equip_data|装备数据'!$A:$A=ROUNDDOWN(L618/100,0))*('[4]equip_data|装备数据'!$D:$D=MOD(L618,100)),0)),"-",M618,"件"))</f>
        <v>#N/A</v>
      </c>
      <c r="J618" s="11" t="str">
        <f t="shared" si="59"/>
        <v>11;10101;1</v>
      </c>
      <c r="K618" s="11">
        <v>11</v>
      </c>
      <c r="L618" s="11">
        <v>10101</v>
      </c>
      <c r="M618" s="11">
        <v>1</v>
      </c>
    </row>
    <row r="619" spans="1:13">
      <c r="A619" s="11">
        <v>5010000</v>
      </c>
      <c r="B619" s="11" t="s">
        <v>260</v>
      </c>
      <c r="C619" s="11">
        <v>0</v>
      </c>
      <c r="D619" s="11">
        <f t="shared" si="58"/>
        <v>50100001</v>
      </c>
      <c r="E619" s="11">
        <v>573286</v>
      </c>
      <c r="F619" s="11" t="s">
        <v>261</v>
      </c>
      <c r="G619" s="11">
        <v>0</v>
      </c>
      <c r="H619" s="11">
        <v>100</v>
      </c>
      <c r="I619" s="11" t="e" cm="1">
        <f t="array" ref="I619">_xlfn.IFS(K619=2,CONCATENATE("比特币-",M619),K619=3,CONCATENATE("钞票-",M619),K619=4,CONCATENATE("玩家经验-",M619),K619=5,CONCATENATE(_xlfn.XLOOKUP(L619,'[1]item|道具'!$A:$A,'[1]item|道具'!$B:$B),"-",M619),K619=11,CONCATENATE(INDEX('[4]equip_data|装备数据'!$B:$B,MATCH(1,('[4]equip_data|装备数据'!$A:$A=ROUNDDOWN(L619/100,0))*('[4]equip_data|装备数据'!$D:$D=MOD(L619,100)),0)),"-",M619,"件"))</f>
        <v>#N/A</v>
      </c>
      <c r="J619" s="11" t="str">
        <f t="shared" si="59"/>
        <v>11;10201;1</v>
      </c>
      <c r="K619" s="11">
        <v>11</v>
      </c>
      <c r="L619" s="11">
        <v>10201</v>
      </c>
      <c r="M619" s="11">
        <v>1</v>
      </c>
    </row>
    <row r="620" spans="1:13">
      <c r="A620" s="11">
        <v>5010000</v>
      </c>
      <c r="B620" s="11" t="s">
        <v>260</v>
      </c>
      <c r="C620" s="11">
        <v>0</v>
      </c>
      <c r="D620" s="11">
        <f t="shared" si="58"/>
        <v>50100001</v>
      </c>
      <c r="E620" s="11">
        <v>573286</v>
      </c>
      <c r="F620" s="11" t="s">
        <v>261</v>
      </c>
      <c r="G620" s="11">
        <v>0</v>
      </c>
      <c r="H620" s="11">
        <v>100</v>
      </c>
      <c r="I620" s="11" t="e" cm="1">
        <f t="array" ref="I620">_xlfn.IFS(K620=2,CONCATENATE("比特币-",M620),K620=3,CONCATENATE("钞票-",M620),K620=4,CONCATENATE("玩家经验-",M620),K620=5,CONCATENATE(_xlfn.XLOOKUP(L620,'[1]item|道具'!$A:$A,'[1]item|道具'!$B:$B),"-",M620),K620=11,CONCATENATE(INDEX('[4]equip_data|装备数据'!$B:$B,MATCH(1,('[4]equip_data|装备数据'!$A:$A=ROUNDDOWN(L620/100,0))*('[4]equip_data|装备数据'!$D:$D=MOD(L620,100)),0)),"-",M620,"件"))</f>
        <v>#N/A</v>
      </c>
      <c r="J620" s="11" t="str">
        <f t="shared" si="59"/>
        <v>11;10301;1</v>
      </c>
      <c r="K620" s="11">
        <v>11</v>
      </c>
      <c r="L620" s="11">
        <v>10301</v>
      </c>
      <c r="M620" s="11">
        <v>1</v>
      </c>
    </row>
    <row r="621" spans="1:13">
      <c r="A621" s="11">
        <v>5010000</v>
      </c>
      <c r="B621" s="11" t="s">
        <v>260</v>
      </c>
      <c r="C621" s="11">
        <v>0</v>
      </c>
      <c r="D621" s="11">
        <f t="shared" si="58"/>
        <v>50100001</v>
      </c>
      <c r="E621" s="11">
        <v>573286</v>
      </c>
      <c r="F621" s="11" t="s">
        <v>261</v>
      </c>
      <c r="G621" s="11">
        <v>0</v>
      </c>
      <c r="H621" s="11">
        <v>100</v>
      </c>
      <c r="I621" s="11" t="e" cm="1">
        <f t="array" ref="I621">_xlfn.IFS(K621=2,CONCATENATE("比特币-",M621),K621=3,CONCATENATE("钞票-",M621),K621=4,CONCATENATE("玩家经验-",M621),K621=5,CONCATENATE(_xlfn.XLOOKUP(L621,'[1]item|道具'!$A:$A,'[1]item|道具'!$B:$B),"-",M621),K621=11,CONCATENATE(INDEX('[4]equip_data|装备数据'!$B:$B,MATCH(1,('[4]equip_data|装备数据'!$A:$A=ROUNDDOWN(L621/100,0))*('[4]equip_data|装备数据'!$D:$D=MOD(L621,100)),0)),"-",M621,"件"))</f>
        <v>#N/A</v>
      </c>
      <c r="J621" s="11" t="str">
        <f t="shared" si="59"/>
        <v>11;10401;1</v>
      </c>
      <c r="K621" s="11">
        <v>11</v>
      </c>
      <c r="L621" s="11">
        <v>10401</v>
      </c>
      <c r="M621" s="11">
        <v>1</v>
      </c>
    </row>
    <row r="622" spans="1:13">
      <c r="A622" s="11">
        <v>5010000</v>
      </c>
      <c r="B622" s="11" t="s">
        <v>260</v>
      </c>
      <c r="C622" s="11">
        <v>0</v>
      </c>
      <c r="D622" s="11">
        <f t="shared" si="58"/>
        <v>50100001</v>
      </c>
      <c r="E622" s="11">
        <v>573286</v>
      </c>
      <c r="F622" s="11" t="s">
        <v>261</v>
      </c>
      <c r="G622" s="11">
        <v>0</v>
      </c>
      <c r="H622" s="11">
        <v>100</v>
      </c>
      <c r="I622" s="11" t="e" cm="1">
        <f t="array" ref="I622">_xlfn.IFS(K622=2,CONCATENATE("比特币-",M622),K622=3,CONCATENATE("钞票-",M622),K622=4,CONCATENATE("玩家经验-",M622),K622=5,CONCATENATE(_xlfn.XLOOKUP(L622,'[1]item|道具'!$A:$A,'[1]item|道具'!$B:$B),"-",M622),K622=11,CONCATENATE(INDEX('[4]equip_data|装备数据'!$B:$B,MATCH(1,('[4]equip_data|装备数据'!$A:$A=ROUNDDOWN(L622/100,0))*('[4]equip_data|装备数据'!$D:$D=MOD(L622,100)),0)),"-",M622,"件"))</f>
        <v>#N/A</v>
      </c>
      <c r="J622" s="11" t="str">
        <f t="shared" si="59"/>
        <v>11;10501;1</v>
      </c>
      <c r="K622" s="11">
        <v>11</v>
      </c>
      <c r="L622" s="11">
        <v>10501</v>
      </c>
      <c r="M622" s="11">
        <v>1</v>
      </c>
    </row>
    <row r="623" spans="1:13">
      <c r="A623" s="11">
        <v>5010000</v>
      </c>
      <c r="B623" s="11" t="s">
        <v>260</v>
      </c>
      <c r="C623" s="11">
        <v>0</v>
      </c>
      <c r="D623" s="11">
        <f t="shared" si="58"/>
        <v>50100001</v>
      </c>
      <c r="E623" s="11">
        <v>573286</v>
      </c>
      <c r="F623" s="11" t="s">
        <v>261</v>
      </c>
      <c r="G623" s="11">
        <v>0</v>
      </c>
      <c r="H623" s="11">
        <v>100</v>
      </c>
      <c r="I623" s="11" t="e" cm="1">
        <f t="array" ref="I623">_xlfn.IFS(K623=2,CONCATENATE("比特币-",M623),K623=3,CONCATENATE("钞票-",M623),K623=4,CONCATENATE("玩家经验-",M623),K623=5,CONCATENATE(_xlfn.XLOOKUP(L623,'[1]item|道具'!$A:$A,'[1]item|道具'!$B:$B),"-",M623),K623=11,CONCATENATE(INDEX('[4]equip_data|装备数据'!$B:$B,MATCH(1,('[4]equip_data|装备数据'!$A:$A=ROUNDDOWN(L623/100,0))*('[4]equip_data|装备数据'!$D:$D=MOD(L623,100)),0)),"-",M623,"件"))</f>
        <v>#N/A</v>
      </c>
      <c r="J623" s="11" t="str">
        <f t="shared" si="59"/>
        <v>11;20101;1</v>
      </c>
      <c r="K623" s="11">
        <v>11</v>
      </c>
      <c r="L623" s="11">
        <v>20101</v>
      </c>
      <c r="M623" s="11">
        <v>1</v>
      </c>
    </row>
    <row r="624" spans="1:13">
      <c r="A624" s="11">
        <v>5010000</v>
      </c>
      <c r="B624" s="11" t="s">
        <v>260</v>
      </c>
      <c r="C624" s="11">
        <v>0</v>
      </c>
      <c r="D624" s="11">
        <f t="shared" si="58"/>
        <v>50100001</v>
      </c>
      <c r="E624" s="11">
        <v>573286</v>
      </c>
      <c r="F624" s="11" t="s">
        <v>261</v>
      </c>
      <c r="G624" s="11">
        <v>0</v>
      </c>
      <c r="H624" s="11">
        <v>100</v>
      </c>
      <c r="I624" s="11" t="e" cm="1">
        <f t="array" ref="I624">_xlfn.IFS(K624=2,CONCATENATE("比特币-",M624),K624=3,CONCATENATE("钞票-",M624),K624=4,CONCATENATE("玩家经验-",M624),K624=5,CONCATENATE(_xlfn.XLOOKUP(L624,'[1]item|道具'!$A:$A,'[1]item|道具'!$B:$B),"-",M624),K624=11,CONCATENATE(INDEX('[4]equip_data|装备数据'!$B:$B,MATCH(1,('[4]equip_data|装备数据'!$A:$A=ROUNDDOWN(L624/100,0))*('[4]equip_data|装备数据'!$D:$D=MOD(L624,100)),0)),"-",M624,"件"))</f>
        <v>#N/A</v>
      </c>
      <c r="J624" s="11" t="str">
        <f t="shared" si="59"/>
        <v>11;20201;1</v>
      </c>
      <c r="K624" s="11">
        <v>11</v>
      </c>
      <c r="L624" s="11">
        <v>20201</v>
      </c>
      <c r="M624" s="11">
        <v>1</v>
      </c>
    </row>
    <row r="625" spans="1:13">
      <c r="A625" s="11">
        <v>5010000</v>
      </c>
      <c r="B625" s="11" t="s">
        <v>260</v>
      </c>
      <c r="C625" s="11">
        <v>0</v>
      </c>
      <c r="D625" s="11">
        <f t="shared" si="58"/>
        <v>50100001</v>
      </c>
      <c r="E625" s="11">
        <v>573286</v>
      </c>
      <c r="F625" s="11" t="s">
        <v>261</v>
      </c>
      <c r="G625" s="11">
        <v>0</v>
      </c>
      <c r="H625" s="11">
        <v>100</v>
      </c>
      <c r="I625" s="11" t="e" cm="1">
        <f t="array" ref="I625">_xlfn.IFS(K625=2,CONCATENATE("比特币-",M625),K625=3,CONCATENATE("钞票-",M625),K625=4,CONCATENATE("玩家经验-",M625),K625=5,CONCATENATE(_xlfn.XLOOKUP(L625,'[1]item|道具'!$A:$A,'[1]item|道具'!$B:$B),"-",M625),K625=11,CONCATENATE(INDEX('[4]equip_data|装备数据'!$B:$B,MATCH(1,('[4]equip_data|装备数据'!$A:$A=ROUNDDOWN(L625/100,0))*('[4]equip_data|装备数据'!$D:$D=MOD(L625,100)),0)),"-",M625,"件"))</f>
        <v>#N/A</v>
      </c>
      <c r="J625" s="11" t="str">
        <f t="shared" si="59"/>
        <v>11;20301;1</v>
      </c>
      <c r="K625" s="11">
        <v>11</v>
      </c>
      <c r="L625" s="11">
        <v>20301</v>
      </c>
      <c r="M625" s="11">
        <v>1</v>
      </c>
    </row>
    <row r="626" spans="1:13">
      <c r="A626" s="11">
        <v>5010000</v>
      </c>
      <c r="B626" s="11" t="s">
        <v>260</v>
      </c>
      <c r="C626" s="11">
        <v>0</v>
      </c>
      <c r="D626" s="11">
        <f t="shared" si="58"/>
        <v>50100001</v>
      </c>
      <c r="E626" s="11">
        <v>573286</v>
      </c>
      <c r="F626" s="11" t="s">
        <v>261</v>
      </c>
      <c r="G626" s="11">
        <v>0</v>
      </c>
      <c r="H626" s="11">
        <v>100</v>
      </c>
      <c r="I626" s="11" t="e" cm="1">
        <f t="array" ref="I626">_xlfn.IFS(K626=2,CONCATENATE("比特币-",M626),K626=3,CONCATENATE("钞票-",M626),K626=4,CONCATENATE("玩家经验-",M626),K626=5,CONCATENATE(_xlfn.XLOOKUP(L626,'[1]item|道具'!$A:$A,'[1]item|道具'!$B:$B),"-",M626),K626=11,CONCATENATE(INDEX('[4]equip_data|装备数据'!$B:$B,MATCH(1,('[4]equip_data|装备数据'!$A:$A=ROUNDDOWN(L626/100,0))*('[4]equip_data|装备数据'!$D:$D=MOD(L626,100)),0)),"-",M626,"件"))</f>
        <v>#N/A</v>
      </c>
      <c r="J626" s="11" t="str">
        <f t="shared" si="59"/>
        <v>11;20401;1</v>
      </c>
      <c r="K626" s="11">
        <v>11</v>
      </c>
      <c r="L626" s="11">
        <v>20401</v>
      </c>
      <c r="M626" s="11">
        <v>1</v>
      </c>
    </row>
    <row r="627" spans="1:13">
      <c r="A627" s="11">
        <v>5010000</v>
      </c>
      <c r="B627" s="11" t="s">
        <v>260</v>
      </c>
      <c r="C627" s="11">
        <v>0</v>
      </c>
      <c r="D627" s="11">
        <f t="shared" si="58"/>
        <v>50100001</v>
      </c>
      <c r="E627" s="11">
        <v>573286</v>
      </c>
      <c r="F627" s="11" t="s">
        <v>261</v>
      </c>
      <c r="G627" s="11">
        <v>0</v>
      </c>
      <c r="H627" s="11">
        <v>100</v>
      </c>
      <c r="I627" s="11" t="e" cm="1">
        <f t="array" ref="I627">_xlfn.IFS(K627=2,CONCATENATE("比特币-",M627),K627=3,CONCATENATE("钞票-",M627),K627=4,CONCATENATE("玩家经验-",M627),K627=5,CONCATENATE(_xlfn.XLOOKUP(L627,'[1]item|道具'!$A:$A,'[1]item|道具'!$B:$B),"-",M627),K627=11,CONCATENATE(INDEX('[4]equip_data|装备数据'!$B:$B,MATCH(1,('[4]equip_data|装备数据'!$A:$A=ROUNDDOWN(L627/100,0))*('[4]equip_data|装备数据'!$D:$D=MOD(L627,100)),0)),"-",M627,"件"))</f>
        <v>#N/A</v>
      </c>
      <c r="J627" s="11" t="str">
        <f t="shared" si="59"/>
        <v>11;20501;1</v>
      </c>
      <c r="K627" s="11">
        <v>11</v>
      </c>
      <c r="L627" s="11">
        <v>20501</v>
      </c>
      <c r="M627" s="11">
        <v>1</v>
      </c>
    </row>
    <row r="628" spans="1:13">
      <c r="A628" s="11">
        <v>5010000</v>
      </c>
      <c r="B628" s="11" t="s">
        <v>260</v>
      </c>
      <c r="C628" s="11">
        <v>0</v>
      </c>
      <c r="D628" s="11">
        <f t="shared" si="58"/>
        <v>50100001</v>
      </c>
      <c r="E628" s="11">
        <v>573286</v>
      </c>
      <c r="F628" s="11" t="s">
        <v>261</v>
      </c>
      <c r="G628" s="11">
        <v>0</v>
      </c>
      <c r="H628" s="11">
        <v>100</v>
      </c>
      <c r="I628" s="11" t="e" cm="1">
        <f t="array" ref="I628">_xlfn.IFS(K628=2,CONCATENATE("比特币-",M628),K628=3,CONCATENATE("钞票-",M628),K628=4,CONCATENATE("玩家经验-",M628),K628=5,CONCATENATE(_xlfn.XLOOKUP(L628,'[1]item|道具'!$A:$A,'[1]item|道具'!$B:$B),"-",M628),K628=11,CONCATENATE(INDEX('[4]equip_data|装备数据'!$B:$B,MATCH(1,('[4]equip_data|装备数据'!$A:$A=ROUNDDOWN(L628/100,0))*('[4]equip_data|装备数据'!$D:$D=MOD(L628,100)),0)),"-",M628,"件"))</f>
        <v>#N/A</v>
      </c>
      <c r="J628" s="11" t="str">
        <f t="shared" si="59"/>
        <v>11;30101;1</v>
      </c>
      <c r="K628" s="11">
        <v>11</v>
      </c>
      <c r="L628" s="11">
        <v>30101</v>
      </c>
      <c r="M628" s="11">
        <v>1</v>
      </c>
    </row>
    <row r="629" spans="1:13">
      <c r="A629" s="11">
        <v>5010000</v>
      </c>
      <c r="B629" s="11" t="s">
        <v>260</v>
      </c>
      <c r="C629" s="11">
        <v>0</v>
      </c>
      <c r="D629" s="11">
        <f t="shared" si="58"/>
        <v>50100001</v>
      </c>
      <c r="E629" s="11">
        <v>573286</v>
      </c>
      <c r="F629" s="11" t="s">
        <v>261</v>
      </c>
      <c r="G629" s="11">
        <v>0</v>
      </c>
      <c r="H629" s="11">
        <v>100</v>
      </c>
      <c r="I629" s="11" t="e" cm="1">
        <f t="array" ref="I629">_xlfn.IFS(K629=2,CONCATENATE("比特币-",M629),K629=3,CONCATENATE("钞票-",M629),K629=4,CONCATENATE("玩家经验-",M629),K629=5,CONCATENATE(_xlfn.XLOOKUP(L629,'[1]item|道具'!$A:$A,'[1]item|道具'!$B:$B),"-",M629),K629=11,CONCATENATE(INDEX('[4]equip_data|装备数据'!$B:$B,MATCH(1,('[4]equip_data|装备数据'!$A:$A=ROUNDDOWN(L629/100,0))*('[4]equip_data|装备数据'!$D:$D=MOD(L629,100)),0)),"-",M629,"件"))</f>
        <v>#N/A</v>
      </c>
      <c r="J629" s="11" t="str">
        <f t="shared" si="59"/>
        <v>11;30201;1</v>
      </c>
      <c r="K629" s="11">
        <v>11</v>
      </c>
      <c r="L629" s="11">
        <v>30201</v>
      </c>
      <c r="M629" s="11">
        <v>1</v>
      </c>
    </row>
    <row r="630" spans="1:13">
      <c r="A630" s="11">
        <v>5010000</v>
      </c>
      <c r="B630" s="11" t="s">
        <v>260</v>
      </c>
      <c r="C630" s="11">
        <v>0</v>
      </c>
      <c r="D630" s="11">
        <f t="shared" si="58"/>
        <v>50100001</v>
      </c>
      <c r="E630" s="11">
        <v>573286</v>
      </c>
      <c r="F630" s="11" t="s">
        <v>261</v>
      </c>
      <c r="G630" s="11">
        <v>0</v>
      </c>
      <c r="H630" s="11">
        <v>100</v>
      </c>
      <c r="I630" s="11" t="e" cm="1">
        <f t="array" ref="I630">_xlfn.IFS(K630=2,CONCATENATE("比特币-",M630),K630=3,CONCATENATE("钞票-",M630),K630=4,CONCATENATE("玩家经验-",M630),K630=5,CONCATENATE(_xlfn.XLOOKUP(L630,'[1]item|道具'!$A:$A,'[1]item|道具'!$B:$B),"-",M630),K630=11,CONCATENATE(INDEX('[4]equip_data|装备数据'!$B:$B,MATCH(1,('[4]equip_data|装备数据'!$A:$A=ROUNDDOWN(L630/100,0))*('[4]equip_data|装备数据'!$D:$D=MOD(L630,100)),0)),"-",M630,"件"))</f>
        <v>#N/A</v>
      </c>
      <c r="J630" s="11" t="str">
        <f t="shared" si="59"/>
        <v>11;30301;1</v>
      </c>
      <c r="K630" s="11">
        <v>11</v>
      </c>
      <c r="L630" s="11">
        <v>30301</v>
      </c>
      <c r="M630" s="11">
        <v>1</v>
      </c>
    </row>
    <row r="631" spans="1:13">
      <c r="A631" s="11">
        <v>5010000</v>
      </c>
      <c r="B631" s="11" t="s">
        <v>260</v>
      </c>
      <c r="C631" s="11">
        <v>0</v>
      </c>
      <c r="D631" s="11">
        <f t="shared" si="58"/>
        <v>50100001</v>
      </c>
      <c r="E631" s="11">
        <v>573286</v>
      </c>
      <c r="F631" s="11" t="s">
        <v>261</v>
      </c>
      <c r="G631" s="11">
        <v>0</v>
      </c>
      <c r="H631" s="11">
        <v>100</v>
      </c>
      <c r="I631" s="11" t="e" cm="1">
        <f t="array" ref="I631">_xlfn.IFS(K631=2,CONCATENATE("比特币-",M631),K631=3,CONCATENATE("钞票-",M631),K631=4,CONCATENATE("玩家经验-",M631),K631=5,CONCATENATE(_xlfn.XLOOKUP(L631,'[1]item|道具'!$A:$A,'[1]item|道具'!$B:$B),"-",M631),K631=11,CONCATENATE(INDEX('[4]equip_data|装备数据'!$B:$B,MATCH(1,('[4]equip_data|装备数据'!$A:$A=ROUNDDOWN(L631/100,0))*('[4]equip_data|装备数据'!$D:$D=MOD(L631,100)),0)),"-",M631,"件"))</f>
        <v>#N/A</v>
      </c>
      <c r="J631" s="11" t="str">
        <f t="shared" si="59"/>
        <v>11;30401;1</v>
      </c>
      <c r="K631" s="11">
        <v>11</v>
      </c>
      <c r="L631" s="11">
        <v>30401</v>
      </c>
      <c r="M631" s="11">
        <v>1</v>
      </c>
    </row>
    <row r="632" spans="1:13">
      <c r="A632" s="11">
        <v>5010000</v>
      </c>
      <c r="B632" s="11" t="s">
        <v>260</v>
      </c>
      <c r="C632" s="11">
        <v>0</v>
      </c>
      <c r="D632" s="11">
        <f t="shared" si="58"/>
        <v>50100001</v>
      </c>
      <c r="E632" s="11">
        <v>573286</v>
      </c>
      <c r="F632" s="11" t="s">
        <v>261</v>
      </c>
      <c r="G632" s="11">
        <v>0</v>
      </c>
      <c r="H632" s="11">
        <v>100</v>
      </c>
      <c r="I632" s="11" t="e" cm="1">
        <f t="array" ref="I632">_xlfn.IFS(K632=2,CONCATENATE("比特币-",M632),K632=3,CONCATENATE("钞票-",M632),K632=4,CONCATENATE("玩家经验-",M632),K632=5,CONCATENATE(_xlfn.XLOOKUP(L632,'[1]item|道具'!$A:$A,'[1]item|道具'!$B:$B),"-",M632),K632=11,CONCATENATE(INDEX('[4]equip_data|装备数据'!$B:$B,MATCH(1,('[4]equip_data|装备数据'!$A:$A=ROUNDDOWN(L632/100,0))*('[4]equip_data|装备数据'!$D:$D=MOD(L632,100)),0)),"-",M632,"件"))</f>
        <v>#N/A</v>
      </c>
      <c r="J632" s="11" t="str">
        <f t="shared" si="59"/>
        <v>11;30501;1</v>
      </c>
      <c r="K632" s="11">
        <v>11</v>
      </c>
      <c r="L632" s="11">
        <v>30501</v>
      </c>
      <c r="M632" s="11">
        <v>1</v>
      </c>
    </row>
    <row r="633" spans="1:13">
      <c r="A633" s="11">
        <v>5010000</v>
      </c>
      <c r="B633" s="11" t="s">
        <v>260</v>
      </c>
      <c r="C633" s="11">
        <v>0</v>
      </c>
      <c r="D633" s="11">
        <f t="shared" si="58"/>
        <v>50100001</v>
      </c>
      <c r="E633" s="11">
        <v>573286</v>
      </c>
      <c r="F633" s="11" t="s">
        <v>261</v>
      </c>
      <c r="G633" s="11">
        <v>0</v>
      </c>
      <c r="H633" s="11">
        <v>100</v>
      </c>
      <c r="I633" s="11" t="e" cm="1">
        <f t="array" ref="I633">_xlfn.IFS(K633=2,CONCATENATE("比特币-",M633),K633=3,CONCATENATE("钞票-",M633),K633=4,CONCATENATE("玩家经验-",M633),K633=5,CONCATENATE(_xlfn.XLOOKUP(L633,'[1]item|道具'!$A:$A,'[1]item|道具'!$B:$B),"-",M633),K633=11,CONCATENATE(INDEX('[4]equip_data|装备数据'!$B:$B,MATCH(1,('[4]equip_data|装备数据'!$A:$A=ROUNDDOWN(L633/100,0))*('[4]equip_data|装备数据'!$D:$D=MOD(L633,100)),0)),"-",M633,"件"))</f>
        <v>#N/A</v>
      </c>
      <c r="J633" s="11" t="str">
        <f t="shared" si="59"/>
        <v>11;40101;1</v>
      </c>
      <c r="K633" s="11">
        <v>11</v>
      </c>
      <c r="L633" s="11">
        <v>40101</v>
      </c>
      <c r="M633" s="11">
        <v>1</v>
      </c>
    </row>
    <row r="634" spans="1:13">
      <c r="A634" s="11">
        <v>5010000</v>
      </c>
      <c r="B634" s="11" t="s">
        <v>260</v>
      </c>
      <c r="C634" s="11">
        <v>0</v>
      </c>
      <c r="D634" s="11">
        <f t="shared" si="58"/>
        <v>50100001</v>
      </c>
      <c r="E634" s="11">
        <v>573286</v>
      </c>
      <c r="F634" s="11" t="s">
        <v>261</v>
      </c>
      <c r="G634" s="11">
        <v>0</v>
      </c>
      <c r="H634" s="11">
        <v>100</v>
      </c>
      <c r="I634" s="11" t="e" cm="1">
        <f t="array" ref="I634">_xlfn.IFS(K634=2,CONCATENATE("比特币-",M634),K634=3,CONCATENATE("钞票-",M634),K634=4,CONCATENATE("玩家经验-",M634),K634=5,CONCATENATE(_xlfn.XLOOKUP(L634,'[1]item|道具'!$A:$A,'[1]item|道具'!$B:$B),"-",M634),K634=11,CONCATENATE(INDEX('[4]equip_data|装备数据'!$B:$B,MATCH(1,('[4]equip_data|装备数据'!$A:$A=ROUNDDOWN(L634/100,0))*('[4]equip_data|装备数据'!$D:$D=MOD(L634,100)),0)),"-",M634,"件"))</f>
        <v>#N/A</v>
      </c>
      <c r="J634" s="11" t="str">
        <f t="shared" si="59"/>
        <v>11;40201;1</v>
      </c>
      <c r="K634" s="11">
        <v>11</v>
      </c>
      <c r="L634" s="11">
        <v>40201</v>
      </c>
      <c r="M634" s="11">
        <v>1</v>
      </c>
    </row>
    <row r="635" spans="1:13">
      <c r="A635" s="11">
        <v>5010000</v>
      </c>
      <c r="B635" s="11" t="s">
        <v>260</v>
      </c>
      <c r="C635" s="11">
        <v>0</v>
      </c>
      <c r="D635" s="11">
        <f t="shared" si="58"/>
        <v>50100001</v>
      </c>
      <c r="E635" s="11">
        <v>573286</v>
      </c>
      <c r="F635" s="11" t="s">
        <v>261</v>
      </c>
      <c r="G635" s="11">
        <v>0</v>
      </c>
      <c r="H635" s="11">
        <v>100</v>
      </c>
      <c r="I635" s="11" t="e" cm="1">
        <f t="array" ref="I635">_xlfn.IFS(K635=2,CONCATENATE("比特币-",M635),K635=3,CONCATENATE("钞票-",M635),K635=4,CONCATENATE("玩家经验-",M635),K635=5,CONCATENATE(_xlfn.XLOOKUP(L635,'[1]item|道具'!$A:$A,'[1]item|道具'!$B:$B),"-",M635),K635=11,CONCATENATE(INDEX('[4]equip_data|装备数据'!$B:$B,MATCH(1,('[4]equip_data|装备数据'!$A:$A=ROUNDDOWN(L635/100,0))*('[4]equip_data|装备数据'!$D:$D=MOD(L635,100)),0)),"-",M635,"件"))</f>
        <v>#N/A</v>
      </c>
      <c r="J635" s="11" t="str">
        <f t="shared" si="59"/>
        <v>11;40301;1</v>
      </c>
      <c r="K635" s="11">
        <v>11</v>
      </c>
      <c r="L635" s="11">
        <v>40301</v>
      </c>
      <c r="M635" s="11">
        <v>1</v>
      </c>
    </row>
    <row r="636" spans="1:13">
      <c r="A636" s="11">
        <v>5010000</v>
      </c>
      <c r="B636" s="11" t="s">
        <v>260</v>
      </c>
      <c r="C636" s="11">
        <v>0</v>
      </c>
      <c r="D636" s="11">
        <f t="shared" si="58"/>
        <v>50100001</v>
      </c>
      <c r="E636" s="11">
        <v>573286</v>
      </c>
      <c r="F636" s="11" t="s">
        <v>261</v>
      </c>
      <c r="G636" s="11">
        <v>0</v>
      </c>
      <c r="H636" s="11">
        <v>100</v>
      </c>
      <c r="I636" s="11" t="e" cm="1">
        <f t="array" ref="I636">_xlfn.IFS(K636=2,CONCATENATE("比特币-",M636),K636=3,CONCATENATE("钞票-",M636),K636=4,CONCATENATE("玩家经验-",M636),K636=5,CONCATENATE(_xlfn.XLOOKUP(L636,'[1]item|道具'!$A:$A,'[1]item|道具'!$B:$B),"-",M636),K636=11,CONCATENATE(INDEX('[4]equip_data|装备数据'!$B:$B,MATCH(1,('[4]equip_data|装备数据'!$A:$A=ROUNDDOWN(L636/100,0))*('[4]equip_data|装备数据'!$D:$D=MOD(L636,100)),0)),"-",M636,"件"))</f>
        <v>#N/A</v>
      </c>
      <c r="J636" s="11" t="str">
        <f t="shared" si="59"/>
        <v>11;40401;1</v>
      </c>
      <c r="K636" s="11">
        <v>11</v>
      </c>
      <c r="L636" s="11">
        <v>40401</v>
      </c>
      <c r="M636" s="11">
        <v>1</v>
      </c>
    </row>
    <row r="637" spans="1:13">
      <c r="A637" s="11">
        <v>5010000</v>
      </c>
      <c r="B637" s="11" t="s">
        <v>260</v>
      </c>
      <c r="C637" s="11">
        <v>0</v>
      </c>
      <c r="D637" s="11">
        <f t="shared" si="58"/>
        <v>50100001</v>
      </c>
      <c r="E637" s="11">
        <v>573286</v>
      </c>
      <c r="F637" s="11" t="s">
        <v>261</v>
      </c>
      <c r="G637" s="11">
        <v>0</v>
      </c>
      <c r="H637" s="11">
        <v>100</v>
      </c>
      <c r="I637" s="11" t="e" cm="1">
        <f t="array" ref="I637">_xlfn.IFS(K637=2,CONCATENATE("比特币-",M637),K637=3,CONCATENATE("钞票-",M637),K637=4,CONCATENATE("玩家经验-",M637),K637=5,CONCATENATE(_xlfn.XLOOKUP(L637,'[1]item|道具'!$A:$A,'[1]item|道具'!$B:$B),"-",M637),K637=11,CONCATENATE(INDEX('[4]equip_data|装备数据'!$B:$B,MATCH(1,('[4]equip_data|装备数据'!$A:$A=ROUNDDOWN(L637/100,0))*('[4]equip_data|装备数据'!$D:$D=MOD(L637,100)),0)),"-",M637,"件"))</f>
        <v>#N/A</v>
      </c>
      <c r="J637" s="11" t="str">
        <f t="shared" si="59"/>
        <v>11;40501;1</v>
      </c>
      <c r="K637" s="11">
        <v>11</v>
      </c>
      <c r="L637" s="11">
        <v>40501</v>
      </c>
      <c r="M637" s="11">
        <v>1</v>
      </c>
    </row>
    <row r="638" spans="1:13">
      <c r="A638" s="11">
        <v>5010000</v>
      </c>
      <c r="B638" s="11" t="s">
        <v>260</v>
      </c>
      <c r="C638" s="11">
        <v>0</v>
      </c>
      <c r="D638" s="11">
        <f t="shared" si="58"/>
        <v>50100001</v>
      </c>
      <c r="E638" s="11">
        <v>573286</v>
      </c>
      <c r="F638" s="11" t="s">
        <v>261</v>
      </c>
      <c r="G638" s="11">
        <v>0</v>
      </c>
      <c r="H638" s="11">
        <v>100</v>
      </c>
      <c r="I638" s="11" t="e" cm="1">
        <f t="array" ref="I638">_xlfn.IFS(K638=2,CONCATENATE("比特币-",M638),K638=3,CONCATENATE("钞票-",M638),K638=4,CONCATENATE("玩家经验-",M638),K638=5,CONCATENATE(_xlfn.XLOOKUP(L638,'[1]item|道具'!$A:$A,'[1]item|道具'!$B:$B),"-",M638),K638=11,CONCATENATE(INDEX('[4]equip_data|装备数据'!$B:$B,MATCH(1,('[4]equip_data|装备数据'!$A:$A=ROUNDDOWN(L638/100,0))*('[4]equip_data|装备数据'!$D:$D=MOD(L638,100)),0)),"-",M638,"件"))</f>
        <v>#N/A</v>
      </c>
      <c r="J638" s="11" t="str">
        <f t="shared" si="59"/>
        <v>11;50101;1</v>
      </c>
      <c r="K638" s="11">
        <v>11</v>
      </c>
      <c r="L638" s="11">
        <v>50101</v>
      </c>
      <c r="M638" s="11">
        <v>1</v>
      </c>
    </row>
    <row r="639" spans="1:13">
      <c r="A639" s="11">
        <v>5010000</v>
      </c>
      <c r="B639" s="11" t="s">
        <v>260</v>
      </c>
      <c r="C639" s="11">
        <v>0</v>
      </c>
      <c r="D639" s="11">
        <f t="shared" si="58"/>
        <v>50100001</v>
      </c>
      <c r="E639" s="11">
        <v>573286</v>
      </c>
      <c r="F639" s="11" t="s">
        <v>261</v>
      </c>
      <c r="G639" s="11">
        <v>0</v>
      </c>
      <c r="H639" s="11">
        <v>100</v>
      </c>
      <c r="I639" s="11" t="e" cm="1">
        <f t="array" ref="I639">_xlfn.IFS(K639=2,CONCATENATE("比特币-",M639),K639=3,CONCATENATE("钞票-",M639),K639=4,CONCATENATE("玩家经验-",M639),K639=5,CONCATENATE(_xlfn.XLOOKUP(L639,'[1]item|道具'!$A:$A,'[1]item|道具'!$B:$B),"-",M639),K639=11,CONCATENATE(INDEX('[4]equip_data|装备数据'!$B:$B,MATCH(1,('[4]equip_data|装备数据'!$A:$A=ROUNDDOWN(L639/100,0))*('[4]equip_data|装备数据'!$D:$D=MOD(L639,100)),0)),"-",M639,"件"))</f>
        <v>#N/A</v>
      </c>
      <c r="J639" s="11" t="str">
        <f t="shared" si="59"/>
        <v>11;50201;1</v>
      </c>
      <c r="K639" s="11">
        <v>11</v>
      </c>
      <c r="L639" s="11">
        <v>50201</v>
      </c>
      <c r="M639" s="11">
        <v>1</v>
      </c>
    </row>
    <row r="640" spans="1:13">
      <c r="A640" s="11">
        <v>5010000</v>
      </c>
      <c r="B640" s="11" t="s">
        <v>260</v>
      </c>
      <c r="C640" s="11">
        <v>0</v>
      </c>
      <c r="D640" s="11">
        <f t="shared" si="58"/>
        <v>50100001</v>
      </c>
      <c r="E640" s="11">
        <v>573286</v>
      </c>
      <c r="F640" s="11" t="s">
        <v>261</v>
      </c>
      <c r="G640" s="11">
        <v>0</v>
      </c>
      <c r="H640" s="11">
        <v>100</v>
      </c>
      <c r="I640" s="11" t="e" cm="1">
        <f t="array" ref="I640">_xlfn.IFS(K640=2,CONCATENATE("比特币-",M640),K640=3,CONCATENATE("钞票-",M640),K640=4,CONCATENATE("玩家经验-",M640),K640=5,CONCATENATE(_xlfn.XLOOKUP(L640,'[1]item|道具'!$A:$A,'[1]item|道具'!$B:$B),"-",M640),K640=11,CONCATENATE(INDEX('[4]equip_data|装备数据'!$B:$B,MATCH(1,('[4]equip_data|装备数据'!$A:$A=ROUNDDOWN(L640/100,0))*('[4]equip_data|装备数据'!$D:$D=MOD(L640,100)),0)),"-",M640,"件"))</f>
        <v>#N/A</v>
      </c>
      <c r="J640" s="11" t="str">
        <f t="shared" si="59"/>
        <v>11;50301;1</v>
      </c>
      <c r="K640" s="11">
        <v>11</v>
      </c>
      <c r="L640" s="11">
        <v>50301</v>
      </c>
      <c r="M640" s="11">
        <v>1</v>
      </c>
    </row>
    <row r="641" spans="1:13">
      <c r="A641" s="11">
        <v>5010000</v>
      </c>
      <c r="B641" s="11" t="s">
        <v>260</v>
      </c>
      <c r="C641" s="11">
        <v>0</v>
      </c>
      <c r="D641" s="11">
        <f t="shared" si="58"/>
        <v>50100001</v>
      </c>
      <c r="E641" s="11">
        <v>573286</v>
      </c>
      <c r="F641" s="11" t="s">
        <v>261</v>
      </c>
      <c r="G641" s="11">
        <v>0</v>
      </c>
      <c r="H641" s="11">
        <v>100</v>
      </c>
      <c r="I641" s="11" t="e" cm="1">
        <f t="array" ref="I641">_xlfn.IFS(K641=2,CONCATENATE("比特币-",M641),K641=3,CONCATENATE("钞票-",M641),K641=4,CONCATENATE("玩家经验-",M641),K641=5,CONCATENATE(_xlfn.XLOOKUP(L641,'[1]item|道具'!$A:$A,'[1]item|道具'!$B:$B),"-",M641),K641=11,CONCATENATE(INDEX('[4]equip_data|装备数据'!$B:$B,MATCH(1,('[4]equip_data|装备数据'!$A:$A=ROUNDDOWN(L641/100,0))*('[4]equip_data|装备数据'!$D:$D=MOD(L641,100)),0)),"-",M641,"件"))</f>
        <v>#N/A</v>
      </c>
      <c r="J641" s="11" t="str">
        <f t="shared" si="59"/>
        <v>11;50401;1</v>
      </c>
      <c r="K641" s="11">
        <v>11</v>
      </c>
      <c r="L641" s="11">
        <v>50401</v>
      </c>
      <c r="M641" s="11">
        <v>1</v>
      </c>
    </row>
    <row r="642" spans="1:13">
      <c r="A642" s="11">
        <v>5010000</v>
      </c>
      <c r="B642" s="11" t="s">
        <v>260</v>
      </c>
      <c r="C642" s="11">
        <v>0</v>
      </c>
      <c r="D642" s="11">
        <f t="shared" si="58"/>
        <v>50100001</v>
      </c>
      <c r="E642" s="11">
        <v>573286</v>
      </c>
      <c r="F642" s="11" t="s">
        <v>261</v>
      </c>
      <c r="G642" s="11">
        <v>0</v>
      </c>
      <c r="H642" s="11">
        <v>100</v>
      </c>
      <c r="I642" s="11" t="e" cm="1">
        <f t="array" ref="I642">_xlfn.IFS(K642=2,CONCATENATE("比特币-",M642),K642=3,CONCATENATE("钞票-",M642),K642=4,CONCATENATE("玩家经验-",M642),K642=5,CONCATENATE(_xlfn.XLOOKUP(L642,'[1]item|道具'!$A:$A,'[1]item|道具'!$B:$B),"-",M642),K642=11,CONCATENATE(INDEX('[4]equip_data|装备数据'!$B:$B,MATCH(1,('[4]equip_data|装备数据'!$A:$A=ROUNDDOWN(L642/100,0))*('[4]equip_data|装备数据'!$D:$D=MOD(L642,100)),0)),"-",M642,"件"))</f>
        <v>#N/A</v>
      </c>
      <c r="J642" s="11" t="str">
        <f t="shared" si="59"/>
        <v>11;50501;1</v>
      </c>
      <c r="K642" s="11">
        <v>11</v>
      </c>
      <c r="L642" s="11">
        <v>50501</v>
      </c>
      <c r="M642" s="11">
        <v>1</v>
      </c>
    </row>
    <row r="643" spans="1:13">
      <c r="A643" s="11">
        <v>5010000</v>
      </c>
      <c r="B643" s="11" t="s">
        <v>260</v>
      </c>
      <c r="C643" s="11">
        <v>0</v>
      </c>
      <c r="D643" s="11">
        <f t="shared" si="58"/>
        <v>50100001</v>
      </c>
      <c r="E643" s="11">
        <v>573286</v>
      </c>
      <c r="F643" s="11" t="s">
        <v>261</v>
      </c>
      <c r="G643" s="11">
        <v>0</v>
      </c>
      <c r="H643" s="11">
        <v>100</v>
      </c>
      <c r="I643" s="11" t="e" cm="1">
        <f t="array" ref="I643">_xlfn.IFS(K643=2,CONCATENATE("比特币-",M643),K643=3,CONCATENATE("钞票-",M643),K643=4,CONCATENATE("玩家经验-",M643),K643=5,CONCATENATE(_xlfn.XLOOKUP(L643,'[1]item|道具'!$A:$A,'[1]item|道具'!$B:$B),"-",M643),K643=11,CONCATENATE(INDEX('[4]equip_data|装备数据'!$B:$B,MATCH(1,('[4]equip_data|装备数据'!$A:$A=ROUNDDOWN(L643/100,0))*('[4]equip_data|装备数据'!$D:$D=MOD(L643,100)),0)),"-",M643,"件"))</f>
        <v>#N/A</v>
      </c>
      <c r="J643" s="11" t="str">
        <f t="shared" si="59"/>
        <v>11;60101;1</v>
      </c>
      <c r="K643" s="11">
        <v>11</v>
      </c>
      <c r="L643" s="11">
        <v>60101</v>
      </c>
      <c r="M643" s="11">
        <v>1</v>
      </c>
    </row>
    <row r="644" spans="1:13">
      <c r="A644" s="11">
        <v>5010000</v>
      </c>
      <c r="B644" s="11" t="s">
        <v>260</v>
      </c>
      <c r="C644" s="11">
        <v>0</v>
      </c>
      <c r="D644" s="11">
        <f t="shared" si="58"/>
        <v>50100001</v>
      </c>
      <c r="E644" s="11">
        <v>573286</v>
      </c>
      <c r="F644" s="11" t="s">
        <v>261</v>
      </c>
      <c r="G644" s="11">
        <v>0</v>
      </c>
      <c r="H644" s="11">
        <v>100</v>
      </c>
      <c r="I644" s="11" t="e" cm="1">
        <f t="array" ref="I644">_xlfn.IFS(K644=2,CONCATENATE("比特币-",M644),K644=3,CONCATENATE("钞票-",M644),K644=4,CONCATENATE("玩家经验-",M644),K644=5,CONCATENATE(_xlfn.XLOOKUP(L644,'[1]item|道具'!$A:$A,'[1]item|道具'!$B:$B),"-",M644),K644=11,CONCATENATE(INDEX('[4]equip_data|装备数据'!$B:$B,MATCH(1,('[4]equip_data|装备数据'!$A:$A=ROUNDDOWN(L644/100,0))*('[4]equip_data|装备数据'!$D:$D=MOD(L644,100)),0)),"-",M644,"件"))</f>
        <v>#N/A</v>
      </c>
      <c r="J644" s="11" t="str">
        <f t="shared" si="59"/>
        <v>11;60201;1</v>
      </c>
      <c r="K644" s="11">
        <v>11</v>
      </c>
      <c r="L644" s="11">
        <v>60201</v>
      </c>
      <c r="M644" s="11">
        <v>1</v>
      </c>
    </row>
    <row r="645" spans="1:13">
      <c r="A645" s="11">
        <v>5010000</v>
      </c>
      <c r="B645" s="11" t="s">
        <v>260</v>
      </c>
      <c r="C645" s="11">
        <v>0</v>
      </c>
      <c r="D645" s="11">
        <f t="shared" si="58"/>
        <v>50100001</v>
      </c>
      <c r="E645" s="11">
        <v>573286</v>
      </c>
      <c r="F645" s="11" t="s">
        <v>261</v>
      </c>
      <c r="G645" s="11">
        <v>0</v>
      </c>
      <c r="H645" s="11">
        <v>100</v>
      </c>
      <c r="I645" s="11" t="e" cm="1">
        <f t="array" ref="I645">_xlfn.IFS(K645=2,CONCATENATE("比特币-",M645),K645=3,CONCATENATE("钞票-",M645),K645=4,CONCATENATE("玩家经验-",M645),K645=5,CONCATENATE(_xlfn.XLOOKUP(L645,'[1]item|道具'!$A:$A,'[1]item|道具'!$B:$B),"-",M645),K645=11,CONCATENATE(INDEX('[4]equip_data|装备数据'!$B:$B,MATCH(1,('[4]equip_data|装备数据'!$A:$A=ROUNDDOWN(L645/100,0))*('[4]equip_data|装备数据'!$D:$D=MOD(L645,100)),0)),"-",M645,"件"))</f>
        <v>#N/A</v>
      </c>
      <c r="J645" s="11" t="str">
        <f t="shared" si="59"/>
        <v>11;60301;1</v>
      </c>
      <c r="K645" s="11">
        <v>11</v>
      </c>
      <c r="L645" s="11">
        <v>60301</v>
      </c>
      <c r="M645" s="11">
        <v>1</v>
      </c>
    </row>
    <row r="646" spans="1:13">
      <c r="A646" s="11">
        <v>5010000</v>
      </c>
      <c r="B646" s="11" t="s">
        <v>260</v>
      </c>
      <c r="C646" s="11">
        <v>0</v>
      </c>
      <c r="D646" s="11">
        <f t="shared" si="58"/>
        <v>50100001</v>
      </c>
      <c r="E646" s="11">
        <v>573286</v>
      </c>
      <c r="F646" s="11" t="s">
        <v>261</v>
      </c>
      <c r="G646" s="11">
        <v>0</v>
      </c>
      <c r="H646" s="11">
        <v>100</v>
      </c>
      <c r="I646" s="11" t="e" cm="1">
        <f t="array" ref="I646">_xlfn.IFS(K646=2,CONCATENATE("比特币-",M646),K646=3,CONCATENATE("钞票-",M646),K646=4,CONCATENATE("玩家经验-",M646),K646=5,CONCATENATE(_xlfn.XLOOKUP(L646,'[1]item|道具'!$A:$A,'[1]item|道具'!$B:$B),"-",M646),K646=11,CONCATENATE(INDEX('[4]equip_data|装备数据'!$B:$B,MATCH(1,('[4]equip_data|装备数据'!$A:$A=ROUNDDOWN(L646/100,0))*('[4]equip_data|装备数据'!$D:$D=MOD(L646,100)),0)),"-",M646,"件"))</f>
        <v>#N/A</v>
      </c>
      <c r="J646" s="11" t="str">
        <f t="shared" si="59"/>
        <v>11;60401;1</v>
      </c>
      <c r="K646" s="11">
        <v>11</v>
      </c>
      <c r="L646" s="11">
        <v>60401</v>
      </c>
      <c r="M646" s="11">
        <v>1</v>
      </c>
    </row>
    <row r="647" spans="1:13">
      <c r="A647" s="11">
        <v>5010000</v>
      </c>
      <c r="B647" s="11" t="s">
        <v>260</v>
      </c>
      <c r="C647" s="11">
        <v>0</v>
      </c>
      <c r="D647" s="11">
        <f t="shared" si="58"/>
        <v>50100001</v>
      </c>
      <c r="E647" s="11">
        <v>573286</v>
      </c>
      <c r="F647" s="11" t="s">
        <v>261</v>
      </c>
      <c r="G647" s="11">
        <v>0</v>
      </c>
      <c r="H647" s="11">
        <v>100</v>
      </c>
      <c r="I647" s="11" t="e" cm="1">
        <f t="array" ref="I647">_xlfn.IFS(K647=2,CONCATENATE("比特币-",M647),K647=3,CONCATENATE("钞票-",M647),K647=4,CONCATENATE("玩家经验-",M647),K647=5,CONCATENATE(_xlfn.XLOOKUP(L647,'[1]item|道具'!$A:$A,'[1]item|道具'!$B:$B),"-",M647),K647=11,CONCATENATE(INDEX('[4]equip_data|装备数据'!$B:$B,MATCH(1,('[4]equip_data|装备数据'!$A:$A=ROUNDDOWN(L647/100,0))*('[4]equip_data|装备数据'!$D:$D=MOD(L647,100)),0)),"-",M647,"件"))</f>
        <v>#N/A</v>
      </c>
      <c r="J647" s="11" t="str">
        <f t="shared" si="59"/>
        <v>11;60501;1</v>
      </c>
      <c r="K647" s="11">
        <v>11</v>
      </c>
      <c r="L647" s="11">
        <v>60501</v>
      </c>
      <c r="M647" s="11">
        <v>1</v>
      </c>
    </row>
    <row r="648" spans="1:13">
      <c r="A648" s="11">
        <v>5010000</v>
      </c>
      <c r="B648" s="11" t="s">
        <v>260</v>
      </c>
      <c r="C648" s="11">
        <v>0</v>
      </c>
      <c r="D648" s="11">
        <f t="shared" ref="D648:D711" si="60">D618+1</f>
        <v>50100002</v>
      </c>
      <c r="E648" s="11">
        <v>286643</v>
      </c>
      <c r="F648" s="11" t="s">
        <v>262</v>
      </c>
      <c r="G648" s="11">
        <v>0</v>
      </c>
      <c r="H648" s="11">
        <v>100</v>
      </c>
      <c r="I648" s="11" t="e" cm="1">
        <f t="array" ref="I648">_xlfn.IFS(K648=2,CONCATENATE("比特币-",M648),K648=3,CONCATENATE("钞票-",M648),K648=4,CONCATENATE("玩家经验-",M648),K648=5,CONCATENATE(_xlfn.XLOOKUP(L648,'[1]item|道具'!$A:$A,'[1]item|道具'!$B:$B),"-",M648),K648=11,CONCATENATE(INDEX('[4]equip_data|装备数据'!$B:$B,MATCH(1,('[4]equip_data|装备数据'!$A:$A=ROUNDDOWN(L648/100,0))*('[4]equip_data|装备数据'!$D:$D=MOD(L648,100)),0)),"-",M648,"件"))</f>
        <v>#N/A</v>
      </c>
      <c r="J648" s="11" t="str">
        <f t="shared" si="59"/>
        <v>11;10102;1</v>
      </c>
      <c r="K648" s="11">
        <v>11</v>
      </c>
      <c r="L648" s="11">
        <v>10102</v>
      </c>
      <c r="M648" s="11">
        <v>1</v>
      </c>
    </row>
    <row r="649" spans="1:13">
      <c r="A649" s="11">
        <v>5010000</v>
      </c>
      <c r="B649" s="11" t="s">
        <v>260</v>
      </c>
      <c r="C649" s="11">
        <v>0</v>
      </c>
      <c r="D649" s="11">
        <f t="shared" si="60"/>
        <v>50100002</v>
      </c>
      <c r="E649" s="11">
        <v>286643</v>
      </c>
      <c r="F649" s="11" t="s">
        <v>262</v>
      </c>
      <c r="G649" s="11">
        <v>0</v>
      </c>
      <c r="H649" s="11">
        <v>100</v>
      </c>
      <c r="I649" s="11" t="e" cm="1">
        <f t="array" ref="I649">_xlfn.IFS(K649=2,CONCATENATE("比特币-",M649),K649=3,CONCATENATE("钞票-",M649),K649=4,CONCATENATE("玩家经验-",M649),K649=5,CONCATENATE(_xlfn.XLOOKUP(L649,'[1]item|道具'!$A:$A,'[1]item|道具'!$B:$B),"-",M649),K649=11,CONCATENATE(INDEX('[4]equip_data|装备数据'!$B:$B,MATCH(1,('[4]equip_data|装备数据'!$A:$A=ROUNDDOWN(L649/100,0))*('[4]equip_data|装备数据'!$D:$D=MOD(L649,100)),0)),"-",M649,"件"))</f>
        <v>#N/A</v>
      </c>
      <c r="J649" s="11" t="str">
        <f t="shared" si="59"/>
        <v>11;10202;1</v>
      </c>
      <c r="K649" s="11">
        <v>11</v>
      </c>
      <c r="L649" s="11">
        <v>10202</v>
      </c>
      <c r="M649" s="11">
        <v>1</v>
      </c>
    </row>
    <row r="650" spans="1:13">
      <c r="A650" s="11">
        <v>5010000</v>
      </c>
      <c r="B650" s="11" t="s">
        <v>260</v>
      </c>
      <c r="C650" s="11">
        <v>0</v>
      </c>
      <c r="D650" s="11">
        <f t="shared" si="60"/>
        <v>50100002</v>
      </c>
      <c r="E650" s="11">
        <v>286643</v>
      </c>
      <c r="F650" s="11" t="s">
        <v>262</v>
      </c>
      <c r="G650" s="11">
        <v>0</v>
      </c>
      <c r="H650" s="11">
        <v>100</v>
      </c>
      <c r="I650" s="11" t="e" cm="1">
        <f t="array" ref="I650">_xlfn.IFS(K650=2,CONCATENATE("比特币-",M650),K650=3,CONCATENATE("钞票-",M650),K650=4,CONCATENATE("玩家经验-",M650),K650=5,CONCATENATE(_xlfn.XLOOKUP(L650,'[1]item|道具'!$A:$A,'[1]item|道具'!$B:$B),"-",M650),K650=11,CONCATENATE(INDEX('[4]equip_data|装备数据'!$B:$B,MATCH(1,('[4]equip_data|装备数据'!$A:$A=ROUNDDOWN(L650/100,0))*('[4]equip_data|装备数据'!$D:$D=MOD(L650,100)),0)),"-",M650,"件"))</f>
        <v>#N/A</v>
      </c>
      <c r="J650" s="11" t="str">
        <f t="shared" si="59"/>
        <v>11;10302;1</v>
      </c>
      <c r="K650" s="11">
        <v>11</v>
      </c>
      <c r="L650" s="11">
        <v>10302</v>
      </c>
      <c r="M650" s="11">
        <v>1</v>
      </c>
    </row>
    <row r="651" spans="1:13">
      <c r="A651" s="11">
        <v>5010000</v>
      </c>
      <c r="B651" s="11" t="s">
        <v>260</v>
      </c>
      <c r="C651" s="11">
        <v>0</v>
      </c>
      <c r="D651" s="11">
        <f t="shared" si="60"/>
        <v>50100002</v>
      </c>
      <c r="E651" s="11">
        <v>286643</v>
      </c>
      <c r="F651" s="11" t="s">
        <v>262</v>
      </c>
      <c r="G651" s="11">
        <v>0</v>
      </c>
      <c r="H651" s="11">
        <v>100</v>
      </c>
      <c r="I651" s="11" t="e" cm="1">
        <f t="array" ref="I651">_xlfn.IFS(K651=2,CONCATENATE("比特币-",M651),K651=3,CONCATENATE("钞票-",M651),K651=4,CONCATENATE("玩家经验-",M651),K651=5,CONCATENATE(_xlfn.XLOOKUP(L651,'[1]item|道具'!$A:$A,'[1]item|道具'!$B:$B),"-",M651),K651=11,CONCATENATE(INDEX('[4]equip_data|装备数据'!$B:$B,MATCH(1,('[4]equip_data|装备数据'!$A:$A=ROUNDDOWN(L651/100,0))*('[4]equip_data|装备数据'!$D:$D=MOD(L651,100)),0)),"-",M651,"件"))</f>
        <v>#N/A</v>
      </c>
      <c r="J651" s="11" t="str">
        <f t="shared" si="59"/>
        <v>11;10402;1</v>
      </c>
      <c r="K651" s="11">
        <v>11</v>
      </c>
      <c r="L651" s="11">
        <v>10402</v>
      </c>
      <c r="M651" s="11">
        <v>1</v>
      </c>
    </row>
    <row r="652" spans="1:13">
      <c r="A652" s="11">
        <v>5010000</v>
      </c>
      <c r="B652" s="11" t="s">
        <v>260</v>
      </c>
      <c r="C652" s="11">
        <v>0</v>
      </c>
      <c r="D652" s="11">
        <f t="shared" si="60"/>
        <v>50100002</v>
      </c>
      <c r="E652" s="11">
        <v>286643</v>
      </c>
      <c r="F652" s="11" t="s">
        <v>262</v>
      </c>
      <c r="G652" s="11">
        <v>0</v>
      </c>
      <c r="H652" s="11">
        <v>100</v>
      </c>
      <c r="I652" s="11" t="e" cm="1">
        <f t="array" ref="I652">_xlfn.IFS(K652=2,CONCATENATE("比特币-",M652),K652=3,CONCATENATE("钞票-",M652),K652=4,CONCATENATE("玩家经验-",M652),K652=5,CONCATENATE(_xlfn.XLOOKUP(L652,'[1]item|道具'!$A:$A,'[1]item|道具'!$B:$B),"-",M652),K652=11,CONCATENATE(INDEX('[4]equip_data|装备数据'!$B:$B,MATCH(1,('[4]equip_data|装备数据'!$A:$A=ROUNDDOWN(L652/100,0))*('[4]equip_data|装备数据'!$D:$D=MOD(L652,100)),0)),"-",M652,"件"))</f>
        <v>#N/A</v>
      </c>
      <c r="J652" s="11" t="str">
        <f t="shared" si="59"/>
        <v>11;10502;1</v>
      </c>
      <c r="K652" s="11">
        <v>11</v>
      </c>
      <c r="L652" s="11">
        <v>10502</v>
      </c>
      <c r="M652" s="11">
        <v>1</v>
      </c>
    </row>
    <row r="653" spans="1:13">
      <c r="A653" s="11">
        <v>5010000</v>
      </c>
      <c r="B653" s="11" t="s">
        <v>260</v>
      </c>
      <c r="C653" s="11">
        <v>0</v>
      </c>
      <c r="D653" s="11">
        <f t="shared" si="60"/>
        <v>50100002</v>
      </c>
      <c r="E653" s="11">
        <v>286643</v>
      </c>
      <c r="F653" s="11" t="s">
        <v>262</v>
      </c>
      <c r="G653" s="11">
        <v>0</v>
      </c>
      <c r="H653" s="11">
        <v>100</v>
      </c>
      <c r="I653" s="11" t="e" cm="1">
        <f t="array" ref="I653">_xlfn.IFS(K653=2,CONCATENATE("比特币-",M653),K653=3,CONCATENATE("钞票-",M653),K653=4,CONCATENATE("玩家经验-",M653),K653=5,CONCATENATE(_xlfn.XLOOKUP(L653,'[1]item|道具'!$A:$A,'[1]item|道具'!$B:$B),"-",M653),K653=11,CONCATENATE(INDEX('[4]equip_data|装备数据'!$B:$B,MATCH(1,('[4]equip_data|装备数据'!$A:$A=ROUNDDOWN(L653/100,0))*('[4]equip_data|装备数据'!$D:$D=MOD(L653,100)),0)),"-",M653,"件"))</f>
        <v>#N/A</v>
      </c>
      <c r="J653" s="11" t="str">
        <f t="shared" si="59"/>
        <v>11;20102;1</v>
      </c>
      <c r="K653" s="11">
        <v>11</v>
      </c>
      <c r="L653" s="11">
        <v>20102</v>
      </c>
      <c r="M653" s="11">
        <v>1</v>
      </c>
    </row>
    <row r="654" spans="1:13">
      <c r="A654" s="11">
        <v>5010000</v>
      </c>
      <c r="B654" s="11" t="s">
        <v>260</v>
      </c>
      <c r="C654" s="11">
        <v>0</v>
      </c>
      <c r="D654" s="11">
        <f t="shared" si="60"/>
        <v>50100002</v>
      </c>
      <c r="E654" s="11">
        <v>286643</v>
      </c>
      <c r="F654" s="11" t="s">
        <v>262</v>
      </c>
      <c r="G654" s="11">
        <v>0</v>
      </c>
      <c r="H654" s="11">
        <v>100</v>
      </c>
      <c r="I654" s="11" t="e" cm="1">
        <f t="array" ref="I654">_xlfn.IFS(K654=2,CONCATENATE("比特币-",M654),K654=3,CONCATENATE("钞票-",M654),K654=4,CONCATENATE("玩家经验-",M654),K654=5,CONCATENATE(_xlfn.XLOOKUP(L654,'[1]item|道具'!$A:$A,'[1]item|道具'!$B:$B),"-",M654),K654=11,CONCATENATE(INDEX('[4]equip_data|装备数据'!$B:$B,MATCH(1,('[4]equip_data|装备数据'!$A:$A=ROUNDDOWN(L654/100,0))*('[4]equip_data|装备数据'!$D:$D=MOD(L654,100)),0)),"-",M654,"件"))</f>
        <v>#N/A</v>
      </c>
      <c r="J654" s="11" t="str">
        <f t="shared" si="59"/>
        <v>11;20202;1</v>
      </c>
      <c r="K654" s="11">
        <v>11</v>
      </c>
      <c r="L654" s="11">
        <v>20202</v>
      </c>
      <c r="M654" s="11">
        <v>1</v>
      </c>
    </row>
    <row r="655" spans="1:13">
      <c r="A655" s="11">
        <v>5010000</v>
      </c>
      <c r="B655" s="11" t="s">
        <v>260</v>
      </c>
      <c r="C655" s="11">
        <v>0</v>
      </c>
      <c r="D655" s="11">
        <f t="shared" si="60"/>
        <v>50100002</v>
      </c>
      <c r="E655" s="11">
        <v>286643</v>
      </c>
      <c r="F655" s="11" t="s">
        <v>262</v>
      </c>
      <c r="G655" s="11">
        <v>0</v>
      </c>
      <c r="H655" s="11">
        <v>100</v>
      </c>
      <c r="I655" s="11" t="e" cm="1">
        <f t="array" ref="I655">_xlfn.IFS(K655=2,CONCATENATE("比特币-",M655),K655=3,CONCATENATE("钞票-",M655),K655=4,CONCATENATE("玩家经验-",M655),K655=5,CONCATENATE(_xlfn.XLOOKUP(L655,'[1]item|道具'!$A:$A,'[1]item|道具'!$B:$B),"-",M655),K655=11,CONCATENATE(INDEX('[4]equip_data|装备数据'!$B:$B,MATCH(1,('[4]equip_data|装备数据'!$A:$A=ROUNDDOWN(L655/100,0))*('[4]equip_data|装备数据'!$D:$D=MOD(L655,100)),0)),"-",M655,"件"))</f>
        <v>#N/A</v>
      </c>
      <c r="J655" s="11" t="str">
        <f t="shared" si="59"/>
        <v>11;20302;1</v>
      </c>
      <c r="K655" s="11">
        <v>11</v>
      </c>
      <c r="L655" s="11">
        <v>20302</v>
      </c>
      <c r="M655" s="11">
        <v>1</v>
      </c>
    </row>
    <row r="656" spans="1:13">
      <c r="A656" s="11">
        <v>5010000</v>
      </c>
      <c r="B656" s="11" t="s">
        <v>260</v>
      </c>
      <c r="C656" s="11">
        <v>0</v>
      </c>
      <c r="D656" s="11">
        <f t="shared" si="60"/>
        <v>50100002</v>
      </c>
      <c r="E656" s="11">
        <v>286643</v>
      </c>
      <c r="F656" s="11" t="s">
        <v>262</v>
      </c>
      <c r="G656" s="11">
        <v>0</v>
      </c>
      <c r="H656" s="11">
        <v>100</v>
      </c>
      <c r="I656" s="11" t="e" cm="1">
        <f t="array" ref="I656">_xlfn.IFS(K656=2,CONCATENATE("比特币-",M656),K656=3,CONCATENATE("钞票-",M656),K656=4,CONCATENATE("玩家经验-",M656),K656=5,CONCATENATE(_xlfn.XLOOKUP(L656,'[1]item|道具'!$A:$A,'[1]item|道具'!$B:$B),"-",M656),K656=11,CONCATENATE(INDEX('[4]equip_data|装备数据'!$B:$B,MATCH(1,('[4]equip_data|装备数据'!$A:$A=ROUNDDOWN(L656/100,0))*('[4]equip_data|装备数据'!$D:$D=MOD(L656,100)),0)),"-",M656,"件"))</f>
        <v>#N/A</v>
      </c>
      <c r="J656" s="11" t="str">
        <f t="shared" si="59"/>
        <v>11;20402;1</v>
      </c>
      <c r="K656" s="11">
        <v>11</v>
      </c>
      <c r="L656" s="11">
        <v>20402</v>
      </c>
      <c r="M656" s="11">
        <v>1</v>
      </c>
    </row>
    <row r="657" spans="1:13">
      <c r="A657" s="11">
        <v>5010000</v>
      </c>
      <c r="B657" s="11" t="s">
        <v>260</v>
      </c>
      <c r="C657" s="11">
        <v>0</v>
      </c>
      <c r="D657" s="11">
        <f t="shared" si="60"/>
        <v>50100002</v>
      </c>
      <c r="E657" s="11">
        <v>286643</v>
      </c>
      <c r="F657" s="11" t="s">
        <v>262</v>
      </c>
      <c r="G657" s="11">
        <v>0</v>
      </c>
      <c r="H657" s="11">
        <v>100</v>
      </c>
      <c r="I657" s="11" t="e" cm="1">
        <f t="array" ref="I657">_xlfn.IFS(K657=2,CONCATENATE("比特币-",M657),K657=3,CONCATENATE("钞票-",M657),K657=4,CONCATENATE("玩家经验-",M657),K657=5,CONCATENATE(_xlfn.XLOOKUP(L657,'[1]item|道具'!$A:$A,'[1]item|道具'!$B:$B),"-",M657),K657=11,CONCATENATE(INDEX('[4]equip_data|装备数据'!$B:$B,MATCH(1,('[4]equip_data|装备数据'!$A:$A=ROUNDDOWN(L657/100,0))*('[4]equip_data|装备数据'!$D:$D=MOD(L657,100)),0)),"-",M657,"件"))</f>
        <v>#N/A</v>
      </c>
      <c r="J657" s="11" t="str">
        <f t="shared" si="59"/>
        <v>11;20502;1</v>
      </c>
      <c r="K657" s="11">
        <v>11</v>
      </c>
      <c r="L657" s="11">
        <v>20502</v>
      </c>
      <c r="M657" s="11">
        <v>1</v>
      </c>
    </row>
    <row r="658" spans="1:13">
      <c r="A658" s="11">
        <v>5010000</v>
      </c>
      <c r="B658" s="11" t="s">
        <v>260</v>
      </c>
      <c r="C658" s="11">
        <v>0</v>
      </c>
      <c r="D658" s="11">
        <f t="shared" si="60"/>
        <v>50100002</v>
      </c>
      <c r="E658" s="11">
        <v>286643</v>
      </c>
      <c r="F658" s="11" t="s">
        <v>262</v>
      </c>
      <c r="G658" s="11">
        <v>0</v>
      </c>
      <c r="H658" s="11">
        <v>100</v>
      </c>
      <c r="I658" s="11" t="e" cm="1">
        <f t="array" ref="I658">_xlfn.IFS(K658=2,CONCATENATE("比特币-",M658),K658=3,CONCATENATE("钞票-",M658),K658=4,CONCATENATE("玩家经验-",M658),K658=5,CONCATENATE(_xlfn.XLOOKUP(L658,'[1]item|道具'!$A:$A,'[1]item|道具'!$B:$B),"-",M658),K658=11,CONCATENATE(INDEX('[4]equip_data|装备数据'!$B:$B,MATCH(1,('[4]equip_data|装备数据'!$A:$A=ROUNDDOWN(L658/100,0))*('[4]equip_data|装备数据'!$D:$D=MOD(L658,100)),0)),"-",M658,"件"))</f>
        <v>#N/A</v>
      </c>
      <c r="J658" s="11" t="str">
        <f t="shared" si="59"/>
        <v>11;30102;1</v>
      </c>
      <c r="K658" s="11">
        <v>11</v>
      </c>
      <c r="L658" s="11">
        <v>30102</v>
      </c>
      <c r="M658" s="11">
        <v>1</v>
      </c>
    </row>
    <row r="659" spans="1:13">
      <c r="A659" s="11">
        <v>5010000</v>
      </c>
      <c r="B659" s="11" t="s">
        <v>260</v>
      </c>
      <c r="C659" s="11">
        <v>0</v>
      </c>
      <c r="D659" s="11">
        <f t="shared" si="60"/>
        <v>50100002</v>
      </c>
      <c r="E659" s="11">
        <v>286643</v>
      </c>
      <c r="F659" s="11" t="s">
        <v>262</v>
      </c>
      <c r="G659" s="11">
        <v>0</v>
      </c>
      <c r="H659" s="11">
        <v>100</v>
      </c>
      <c r="I659" s="11" t="e" cm="1">
        <f t="array" ref="I659">_xlfn.IFS(K659=2,CONCATENATE("比特币-",M659),K659=3,CONCATENATE("钞票-",M659),K659=4,CONCATENATE("玩家经验-",M659),K659=5,CONCATENATE(_xlfn.XLOOKUP(L659,'[1]item|道具'!$A:$A,'[1]item|道具'!$B:$B),"-",M659),K659=11,CONCATENATE(INDEX('[4]equip_data|装备数据'!$B:$B,MATCH(1,('[4]equip_data|装备数据'!$A:$A=ROUNDDOWN(L659/100,0))*('[4]equip_data|装备数据'!$D:$D=MOD(L659,100)),0)),"-",M659,"件"))</f>
        <v>#N/A</v>
      </c>
      <c r="J659" s="11" t="str">
        <f t="shared" si="59"/>
        <v>11;30202;1</v>
      </c>
      <c r="K659" s="11">
        <v>11</v>
      </c>
      <c r="L659" s="11">
        <v>30202</v>
      </c>
      <c r="M659" s="11">
        <v>1</v>
      </c>
    </row>
    <row r="660" spans="1:13">
      <c r="A660" s="11">
        <v>5010000</v>
      </c>
      <c r="B660" s="11" t="s">
        <v>260</v>
      </c>
      <c r="C660" s="11">
        <v>0</v>
      </c>
      <c r="D660" s="11">
        <f t="shared" si="60"/>
        <v>50100002</v>
      </c>
      <c r="E660" s="11">
        <v>286643</v>
      </c>
      <c r="F660" s="11" t="s">
        <v>262</v>
      </c>
      <c r="G660" s="11">
        <v>0</v>
      </c>
      <c r="H660" s="11">
        <v>100</v>
      </c>
      <c r="I660" s="11" t="e" cm="1">
        <f t="array" ref="I660">_xlfn.IFS(K660=2,CONCATENATE("比特币-",M660),K660=3,CONCATENATE("钞票-",M660),K660=4,CONCATENATE("玩家经验-",M660),K660=5,CONCATENATE(_xlfn.XLOOKUP(L660,'[1]item|道具'!$A:$A,'[1]item|道具'!$B:$B),"-",M660),K660=11,CONCATENATE(INDEX('[4]equip_data|装备数据'!$B:$B,MATCH(1,('[4]equip_data|装备数据'!$A:$A=ROUNDDOWN(L660/100,0))*('[4]equip_data|装备数据'!$D:$D=MOD(L660,100)),0)),"-",M660,"件"))</f>
        <v>#N/A</v>
      </c>
      <c r="J660" s="11" t="str">
        <f t="shared" si="59"/>
        <v>11;30302;1</v>
      </c>
      <c r="K660" s="11">
        <v>11</v>
      </c>
      <c r="L660" s="11">
        <v>30302</v>
      </c>
      <c r="M660" s="11">
        <v>1</v>
      </c>
    </row>
    <row r="661" spans="1:13">
      <c r="A661" s="11">
        <v>5010000</v>
      </c>
      <c r="B661" s="11" t="s">
        <v>260</v>
      </c>
      <c r="C661" s="11">
        <v>0</v>
      </c>
      <c r="D661" s="11">
        <f t="shared" si="60"/>
        <v>50100002</v>
      </c>
      <c r="E661" s="11">
        <v>286643</v>
      </c>
      <c r="F661" s="11" t="s">
        <v>262</v>
      </c>
      <c r="G661" s="11">
        <v>0</v>
      </c>
      <c r="H661" s="11">
        <v>100</v>
      </c>
      <c r="I661" s="11" t="e" cm="1">
        <f t="array" ref="I661">_xlfn.IFS(K661=2,CONCATENATE("比特币-",M661),K661=3,CONCATENATE("钞票-",M661),K661=4,CONCATENATE("玩家经验-",M661),K661=5,CONCATENATE(_xlfn.XLOOKUP(L661,'[1]item|道具'!$A:$A,'[1]item|道具'!$B:$B),"-",M661),K661=11,CONCATENATE(INDEX('[4]equip_data|装备数据'!$B:$B,MATCH(1,('[4]equip_data|装备数据'!$A:$A=ROUNDDOWN(L661/100,0))*('[4]equip_data|装备数据'!$D:$D=MOD(L661,100)),0)),"-",M661,"件"))</f>
        <v>#N/A</v>
      </c>
      <c r="J661" s="11" t="str">
        <f t="shared" si="59"/>
        <v>11;30402;1</v>
      </c>
      <c r="K661" s="11">
        <v>11</v>
      </c>
      <c r="L661" s="11">
        <v>30402</v>
      </c>
      <c r="M661" s="11">
        <v>1</v>
      </c>
    </row>
    <row r="662" spans="1:13">
      <c r="A662" s="11">
        <v>5010000</v>
      </c>
      <c r="B662" s="11" t="s">
        <v>260</v>
      </c>
      <c r="C662" s="11">
        <v>0</v>
      </c>
      <c r="D662" s="11">
        <f t="shared" si="60"/>
        <v>50100002</v>
      </c>
      <c r="E662" s="11">
        <v>286643</v>
      </c>
      <c r="F662" s="11" t="s">
        <v>262</v>
      </c>
      <c r="G662" s="11">
        <v>0</v>
      </c>
      <c r="H662" s="11">
        <v>100</v>
      </c>
      <c r="I662" s="11" t="e" cm="1">
        <f t="array" ref="I662">_xlfn.IFS(K662=2,CONCATENATE("比特币-",M662),K662=3,CONCATENATE("钞票-",M662),K662=4,CONCATENATE("玩家经验-",M662),K662=5,CONCATENATE(_xlfn.XLOOKUP(L662,'[1]item|道具'!$A:$A,'[1]item|道具'!$B:$B),"-",M662),K662=11,CONCATENATE(INDEX('[4]equip_data|装备数据'!$B:$B,MATCH(1,('[4]equip_data|装备数据'!$A:$A=ROUNDDOWN(L662/100,0))*('[4]equip_data|装备数据'!$D:$D=MOD(L662,100)),0)),"-",M662,"件"))</f>
        <v>#N/A</v>
      </c>
      <c r="J662" s="11" t="str">
        <f t="shared" si="59"/>
        <v>11;30502;1</v>
      </c>
      <c r="K662" s="11">
        <v>11</v>
      </c>
      <c r="L662" s="11">
        <v>30502</v>
      </c>
      <c r="M662" s="11">
        <v>1</v>
      </c>
    </row>
    <row r="663" spans="1:13">
      <c r="A663" s="11">
        <v>5010000</v>
      </c>
      <c r="B663" s="11" t="s">
        <v>260</v>
      </c>
      <c r="C663" s="11">
        <v>0</v>
      </c>
      <c r="D663" s="11">
        <f t="shared" si="60"/>
        <v>50100002</v>
      </c>
      <c r="E663" s="11">
        <v>286643</v>
      </c>
      <c r="F663" s="11" t="s">
        <v>262</v>
      </c>
      <c r="G663" s="11">
        <v>0</v>
      </c>
      <c r="H663" s="11">
        <v>100</v>
      </c>
      <c r="I663" s="11" t="e" cm="1">
        <f t="array" ref="I663">_xlfn.IFS(K663=2,CONCATENATE("比特币-",M663),K663=3,CONCATENATE("钞票-",M663),K663=4,CONCATENATE("玩家经验-",M663),K663=5,CONCATENATE(_xlfn.XLOOKUP(L663,'[1]item|道具'!$A:$A,'[1]item|道具'!$B:$B),"-",M663),K663=11,CONCATENATE(INDEX('[4]equip_data|装备数据'!$B:$B,MATCH(1,('[4]equip_data|装备数据'!$A:$A=ROUNDDOWN(L663/100,0))*('[4]equip_data|装备数据'!$D:$D=MOD(L663,100)),0)),"-",M663,"件"))</f>
        <v>#N/A</v>
      </c>
      <c r="J663" s="11" t="str">
        <f t="shared" si="59"/>
        <v>11;40102;1</v>
      </c>
      <c r="K663" s="11">
        <v>11</v>
      </c>
      <c r="L663" s="11">
        <v>40102</v>
      </c>
      <c r="M663" s="11">
        <v>1</v>
      </c>
    </row>
    <row r="664" spans="1:13">
      <c r="A664" s="11">
        <v>5010000</v>
      </c>
      <c r="B664" s="11" t="s">
        <v>260</v>
      </c>
      <c r="C664" s="11">
        <v>0</v>
      </c>
      <c r="D664" s="11">
        <f t="shared" si="60"/>
        <v>50100002</v>
      </c>
      <c r="E664" s="11">
        <v>286643</v>
      </c>
      <c r="F664" s="11" t="s">
        <v>262</v>
      </c>
      <c r="G664" s="11">
        <v>0</v>
      </c>
      <c r="H664" s="11">
        <v>100</v>
      </c>
      <c r="I664" s="11" t="e" cm="1">
        <f t="array" ref="I664">_xlfn.IFS(K664=2,CONCATENATE("比特币-",M664),K664=3,CONCATENATE("钞票-",M664),K664=4,CONCATENATE("玩家经验-",M664),K664=5,CONCATENATE(_xlfn.XLOOKUP(L664,'[1]item|道具'!$A:$A,'[1]item|道具'!$B:$B),"-",M664),K664=11,CONCATENATE(INDEX('[4]equip_data|装备数据'!$B:$B,MATCH(1,('[4]equip_data|装备数据'!$A:$A=ROUNDDOWN(L664/100,0))*('[4]equip_data|装备数据'!$D:$D=MOD(L664,100)),0)),"-",M664,"件"))</f>
        <v>#N/A</v>
      </c>
      <c r="J664" s="11" t="str">
        <f t="shared" si="59"/>
        <v>11;40202;1</v>
      </c>
      <c r="K664" s="11">
        <v>11</v>
      </c>
      <c r="L664" s="11">
        <v>40202</v>
      </c>
      <c r="M664" s="11">
        <v>1</v>
      </c>
    </row>
    <row r="665" spans="1:13">
      <c r="A665" s="11">
        <v>5010000</v>
      </c>
      <c r="B665" s="11" t="s">
        <v>260</v>
      </c>
      <c r="C665" s="11">
        <v>0</v>
      </c>
      <c r="D665" s="11">
        <f t="shared" si="60"/>
        <v>50100002</v>
      </c>
      <c r="E665" s="11">
        <v>286643</v>
      </c>
      <c r="F665" s="11" t="s">
        <v>262</v>
      </c>
      <c r="G665" s="11">
        <v>0</v>
      </c>
      <c r="H665" s="11">
        <v>100</v>
      </c>
      <c r="I665" s="11" t="e" cm="1">
        <f t="array" ref="I665">_xlfn.IFS(K665=2,CONCATENATE("比特币-",M665),K665=3,CONCATENATE("钞票-",M665),K665=4,CONCATENATE("玩家经验-",M665),K665=5,CONCATENATE(_xlfn.XLOOKUP(L665,'[1]item|道具'!$A:$A,'[1]item|道具'!$B:$B),"-",M665),K665=11,CONCATENATE(INDEX('[4]equip_data|装备数据'!$B:$B,MATCH(1,('[4]equip_data|装备数据'!$A:$A=ROUNDDOWN(L665/100,0))*('[4]equip_data|装备数据'!$D:$D=MOD(L665,100)),0)),"-",M665,"件"))</f>
        <v>#N/A</v>
      </c>
      <c r="J665" s="11" t="str">
        <f t="shared" si="59"/>
        <v>11;40302;1</v>
      </c>
      <c r="K665" s="11">
        <v>11</v>
      </c>
      <c r="L665" s="11">
        <v>40302</v>
      </c>
      <c r="M665" s="11">
        <v>1</v>
      </c>
    </row>
    <row r="666" spans="1:13">
      <c r="A666" s="11">
        <v>5010000</v>
      </c>
      <c r="B666" s="11" t="s">
        <v>260</v>
      </c>
      <c r="C666" s="11">
        <v>0</v>
      </c>
      <c r="D666" s="11">
        <f t="shared" si="60"/>
        <v>50100002</v>
      </c>
      <c r="E666" s="11">
        <v>286643</v>
      </c>
      <c r="F666" s="11" t="s">
        <v>262</v>
      </c>
      <c r="G666" s="11">
        <v>0</v>
      </c>
      <c r="H666" s="11">
        <v>100</v>
      </c>
      <c r="I666" s="11" t="e" cm="1">
        <f t="array" ref="I666">_xlfn.IFS(K666=2,CONCATENATE("比特币-",M666),K666=3,CONCATENATE("钞票-",M666),K666=4,CONCATENATE("玩家经验-",M666),K666=5,CONCATENATE(_xlfn.XLOOKUP(L666,'[1]item|道具'!$A:$A,'[1]item|道具'!$B:$B),"-",M666),K666=11,CONCATENATE(INDEX('[4]equip_data|装备数据'!$B:$B,MATCH(1,('[4]equip_data|装备数据'!$A:$A=ROUNDDOWN(L666/100,0))*('[4]equip_data|装备数据'!$D:$D=MOD(L666,100)),0)),"-",M666,"件"))</f>
        <v>#N/A</v>
      </c>
      <c r="J666" s="11" t="str">
        <f t="shared" si="59"/>
        <v>11;40402;1</v>
      </c>
      <c r="K666" s="11">
        <v>11</v>
      </c>
      <c r="L666" s="11">
        <v>40402</v>
      </c>
      <c r="M666" s="11">
        <v>1</v>
      </c>
    </row>
    <row r="667" spans="1:13">
      <c r="A667" s="11">
        <v>5010000</v>
      </c>
      <c r="B667" s="11" t="s">
        <v>260</v>
      </c>
      <c r="C667" s="11">
        <v>0</v>
      </c>
      <c r="D667" s="11">
        <f t="shared" si="60"/>
        <v>50100002</v>
      </c>
      <c r="E667" s="11">
        <v>286643</v>
      </c>
      <c r="F667" s="11" t="s">
        <v>262</v>
      </c>
      <c r="G667" s="11">
        <v>0</v>
      </c>
      <c r="H667" s="11">
        <v>100</v>
      </c>
      <c r="I667" s="11" t="e" cm="1">
        <f t="array" ref="I667">_xlfn.IFS(K667=2,CONCATENATE("比特币-",M667),K667=3,CONCATENATE("钞票-",M667),K667=4,CONCATENATE("玩家经验-",M667),K667=5,CONCATENATE(_xlfn.XLOOKUP(L667,'[1]item|道具'!$A:$A,'[1]item|道具'!$B:$B),"-",M667),K667=11,CONCATENATE(INDEX('[4]equip_data|装备数据'!$B:$B,MATCH(1,('[4]equip_data|装备数据'!$A:$A=ROUNDDOWN(L667/100,0))*('[4]equip_data|装备数据'!$D:$D=MOD(L667,100)),0)),"-",M667,"件"))</f>
        <v>#N/A</v>
      </c>
      <c r="J667" s="11" t="str">
        <f t="shared" si="59"/>
        <v>11;40502;1</v>
      </c>
      <c r="K667" s="11">
        <v>11</v>
      </c>
      <c r="L667" s="11">
        <v>40502</v>
      </c>
      <c r="M667" s="11">
        <v>1</v>
      </c>
    </row>
    <row r="668" spans="1:13">
      <c r="A668" s="11">
        <v>5010000</v>
      </c>
      <c r="B668" s="11" t="s">
        <v>260</v>
      </c>
      <c r="C668" s="11">
        <v>0</v>
      </c>
      <c r="D668" s="11">
        <f t="shared" si="60"/>
        <v>50100002</v>
      </c>
      <c r="E668" s="11">
        <v>286643</v>
      </c>
      <c r="F668" s="11" t="s">
        <v>262</v>
      </c>
      <c r="G668" s="11">
        <v>0</v>
      </c>
      <c r="H668" s="11">
        <v>100</v>
      </c>
      <c r="I668" s="11" t="e" cm="1">
        <f t="array" ref="I668">_xlfn.IFS(K668=2,CONCATENATE("比特币-",M668),K668=3,CONCATENATE("钞票-",M668),K668=4,CONCATENATE("玩家经验-",M668),K668=5,CONCATENATE(_xlfn.XLOOKUP(L668,'[1]item|道具'!$A:$A,'[1]item|道具'!$B:$B),"-",M668),K668=11,CONCATENATE(INDEX('[4]equip_data|装备数据'!$B:$B,MATCH(1,('[4]equip_data|装备数据'!$A:$A=ROUNDDOWN(L668/100,0))*('[4]equip_data|装备数据'!$D:$D=MOD(L668,100)),0)),"-",M668,"件"))</f>
        <v>#N/A</v>
      </c>
      <c r="J668" s="11" t="str">
        <f t="shared" si="59"/>
        <v>11;50102;1</v>
      </c>
      <c r="K668" s="11">
        <v>11</v>
      </c>
      <c r="L668" s="11">
        <v>50102</v>
      </c>
      <c r="M668" s="11">
        <v>1</v>
      </c>
    </row>
    <row r="669" spans="1:13">
      <c r="A669" s="11">
        <v>5010000</v>
      </c>
      <c r="B669" s="11" t="s">
        <v>260</v>
      </c>
      <c r="C669" s="11">
        <v>0</v>
      </c>
      <c r="D669" s="11">
        <f t="shared" si="60"/>
        <v>50100002</v>
      </c>
      <c r="E669" s="11">
        <v>286643</v>
      </c>
      <c r="F669" s="11" t="s">
        <v>262</v>
      </c>
      <c r="G669" s="11">
        <v>0</v>
      </c>
      <c r="H669" s="11">
        <v>100</v>
      </c>
      <c r="I669" s="11" t="e" cm="1">
        <f t="array" ref="I669">_xlfn.IFS(K669=2,CONCATENATE("比特币-",M669),K669=3,CONCATENATE("钞票-",M669),K669=4,CONCATENATE("玩家经验-",M669),K669=5,CONCATENATE(_xlfn.XLOOKUP(L669,'[1]item|道具'!$A:$A,'[1]item|道具'!$B:$B),"-",M669),K669=11,CONCATENATE(INDEX('[4]equip_data|装备数据'!$B:$B,MATCH(1,('[4]equip_data|装备数据'!$A:$A=ROUNDDOWN(L669/100,0))*('[4]equip_data|装备数据'!$D:$D=MOD(L669,100)),0)),"-",M669,"件"))</f>
        <v>#N/A</v>
      </c>
      <c r="J669" s="11" t="str">
        <f t="shared" si="59"/>
        <v>11;50202;1</v>
      </c>
      <c r="K669" s="11">
        <v>11</v>
      </c>
      <c r="L669" s="11">
        <v>50202</v>
      </c>
      <c r="M669" s="11">
        <v>1</v>
      </c>
    </row>
    <row r="670" spans="1:13">
      <c r="A670" s="11">
        <v>5010000</v>
      </c>
      <c r="B670" s="11" t="s">
        <v>260</v>
      </c>
      <c r="C670" s="11">
        <v>0</v>
      </c>
      <c r="D670" s="11">
        <f t="shared" si="60"/>
        <v>50100002</v>
      </c>
      <c r="E670" s="11">
        <v>286643</v>
      </c>
      <c r="F670" s="11" t="s">
        <v>262</v>
      </c>
      <c r="G670" s="11">
        <v>0</v>
      </c>
      <c r="H670" s="11">
        <v>100</v>
      </c>
      <c r="I670" s="11" t="e" cm="1">
        <f t="array" ref="I670">_xlfn.IFS(K670=2,CONCATENATE("比特币-",M670),K670=3,CONCATENATE("钞票-",M670),K670=4,CONCATENATE("玩家经验-",M670),K670=5,CONCATENATE(_xlfn.XLOOKUP(L670,'[1]item|道具'!$A:$A,'[1]item|道具'!$B:$B),"-",M670),K670=11,CONCATENATE(INDEX('[4]equip_data|装备数据'!$B:$B,MATCH(1,('[4]equip_data|装备数据'!$A:$A=ROUNDDOWN(L670/100,0))*('[4]equip_data|装备数据'!$D:$D=MOD(L670,100)),0)),"-",M670,"件"))</f>
        <v>#N/A</v>
      </c>
      <c r="J670" s="11" t="str">
        <f t="shared" si="59"/>
        <v>11;50302;1</v>
      </c>
      <c r="K670" s="11">
        <v>11</v>
      </c>
      <c r="L670" s="11">
        <v>50302</v>
      </c>
      <c r="M670" s="11">
        <v>1</v>
      </c>
    </row>
    <row r="671" spans="1:13">
      <c r="A671" s="11">
        <v>5010000</v>
      </c>
      <c r="B671" s="11" t="s">
        <v>260</v>
      </c>
      <c r="C671" s="11">
        <v>0</v>
      </c>
      <c r="D671" s="11">
        <f t="shared" si="60"/>
        <v>50100002</v>
      </c>
      <c r="E671" s="11">
        <v>286643</v>
      </c>
      <c r="F671" s="11" t="s">
        <v>262</v>
      </c>
      <c r="G671" s="11">
        <v>0</v>
      </c>
      <c r="H671" s="11">
        <v>100</v>
      </c>
      <c r="I671" s="11" t="e" cm="1">
        <f t="array" ref="I671">_xlfn.IFS(K671=2,CONCATENATE("比特币-",M671),K671=3,CONCATENATE("钞票-",M671),K671=4,CONCATENATE("玩家经验-",M671),K671=5,CONCATENATE(_xlfn.XLOOKUP(L671,'[1]item|道具'!$A:$A,'[1]item|道具'!$B:$B),"-",M671),K671=11,CONCATENATE(INDEX('[4]equip_data|装备数据'!$B:$B,MATCH(1,('[4]equip_data|装备数据'!$A:$A=ROUNDDOWN(L671/100,0))*('[4]equip_data|装备数据'!$D:$D=MOD(L671,100)),0)),"-",M671,"件"))</f>
        <v>#N/A</v>
      </c>
      <c r="J671" s="11" t="str">
        <f t="shared" ref="J671:J734" si="61">CONCATENATE(K671,";",L671,";",M671)</f>
        <v>11;50402;1</v>
      </c>
      <c r="K671" s="11">
        <v>11</v>
      </c>
      <c r="L671" s="11">
        <v>50402</v>
      </c>
      <c r="M671" s="11">
        <v>1</v>
      </c>
    </row>
    <row r="672" spans="1:13">
      <c r="A672" s="11">
        <v>5010000</v>
      </c>
      <c r="B672" s="11" t="s">
        <v>260</v>
      </c>
      <c r="C672" s="11">
        <v>0</v>
      </c>
      <c r="D672" s="11">
        <f t="shared" si="60"/>
        <v>50100002</v>
      </c>
      <c r="E672" s="11">
        <v>286643</v>
      </c>
      <c r="F672" s="11" t="s">
        <v>262</v>
      </c>
      <c r="G672" s="11">
        <v>0</v>
      </c>
      <c r="H672" s="11">
        <v>100</v>
      </c>
      <c r="I672" s="11" t="e" cm="1">
        <f t="array" ref="I672">_xlfn.IFS(K672=2,CONCATENATE("比特币-",M672),K672=3,CONCATENATE("钞票-",M672),K672=4,CONCATENATE("玩家经验-",M672),K672=5,CONCATENATE(_xlfn.XLOOKUP(L672,'[1]item|道具'!$A:$A,'[1]item|道具'!$B:$B),"-",M672),K672=11,CONCATENATE(INDEX('[4]equip_data|装备数据'!$B:$B,MATCH(1,('[4]equip_data|装备数据'!$A:$A=ROUNDDOWN(L672/100,0))*('[4]equip_data|装备数据'!$D:$D=MOD(L672,100)),0)),"-",M672,"件"))</f>
        <v>#N/A</v>
      </c>
      <c r="J672" s="11" t="str">
        <f t="shared" si="61"/>
        <v>11;50502;1</v>
      </c>
      <c r="K672" s="11">
        <v>11</v>
      </c>
      <c r="L672" s="11">
        <v>50502</v>
      </c>
      <c r="M672" s="11">
        <v>1</v>
      </c>
    </row>
    <row r="673" spans="1:13">
      <c r="A673" s="11">
        <v>5010000</v>
      </c>
      <c r="B673" s="11" t="s">
        <v>260</v>
      </c>
      <c r="C673" s="11">
        <v>0</v>
      </c>
      <c r="D673" s="11">
        <f t="shared" si="60"/>
        <v>50100002</v>
      </c>
      <c r="E673" s="11">
        <v>286643</v>
      </c>
      <c r="F673" s="11" t="s">
        <v>262</v>
      </c>
      <c r="G673" s="11">
        <v>0</v>
      </c>
      <c r="H673" s="11">
        <v>100</v>
      </c>
      <c r="I673" s="11" t="e" cm="1">
        <f t="array" ref="I673">_xlfn.IFS(K673=2,CONCATENATE("比特币-",M673),K673=3,CONCATENATE("钞票-",M673),K673=4,CONCATENATE("玩家经验-",M673),K673=5,CONCATENATE(_xlfn.XLOOKUP(L673,'[1]item|道具'!$A:$A,'[1]item|道具'!$B:$B),"-",M673),K673=11,CONCATENATE(INDEX('[4]equip_data|装备数据'!$B:$B,MATCH(1,('[4]equip_data|装备数据'!$A:$A=ROUNDDOWN(L673/100,0))*('[4]equip_data|装备数据'!$D:$D=MOD(L673,100)),0)),"-",M673,"件"))</f>
        <v>#N/A</v>
      </c>
      <c r="J673" s="11" t="str">
        <f t="shared" si="61"/>
        <v>11;60102;1</v>
      </c>
      <c r="K673" s="11">
        <v>11</v>
      </c>
      <c r="L673" s="11">
        <v>60102</v>
      </c>
      <c r="M673" s="11">
        <v>1</v>
      </c>
    </row>
    <row r="674" spans="1:13">
      <c r="A674" s="11">
        <v>5010000</v>
      </c>
      <c r="B674" s="11" t="s">
        <v>260</v>
      </c>
      <c r="C674" s="11">
        <v>0</v>
      </c>
      <c r="D674" s="11">
        <f t="shared" si="60"/>
        <v>50100002</v>
      </c>
      <c r="E674" s="11">
        <v>286643</v>
      </c>
      <c r="F674" s="11" t="s">
        <v>262</v>
      </c>
      <c r="G674" s="11">
        <v>0</v>
      </c>
      <c r="H674" s="11">
        <v>100</v>
      </c>
      <c r="I674" s="11" t="e" cm="1">
        <f t="array" ref="I674">_xlfn.IFS(K674=2,CONCATENATE("比特币-",M674),K674=3,CONCATENATE("钞票-",M674),K674=4,CONCATENATE("玩家经验-",M674),K674=5,CONCATENATE(_xlfn.XLOOKUP(L674,'[1]item|道具'!$A:$A,'[1]item|道具'!$B:$B),"-",M674),K674=11,CONCATENATE(INDEX('[4]equip_data|装备数据'!$B:$B,MATCH(1,('[4]equip_data|装备数据'!$A:$A=ROUNDDOWN(L674/100,0))*('[4]equip_data|装备数据'!$D:$D=MOD(L674,100)),0)),"-",M674,"件"))</f>
        <v>#N/A</v>
      </c>
      <c r="J674" s="11" t="str">
        <f t="shared" si="61"/>
        <v>11;60202;1</v>
      </c>
      <c r="K674" s="11">
        <v>11</v>
      </c>
      <c r="L674" s="11">
        <v>60202</v>
      </c>
      <c r="M674" s="11">
        <v>1</v>
      </c>
    </row>
    <row r="675" spans="1:13">
      <c r="A675" s="11">
        <v>5010000</v>
      </c>
      <c r="B675" s="11" t="s">
        <v>260</v>
      </c>
      <c r="C675" s="11">
        <v>0</v>
      </c>
      <c r="D675" s="11">
        <f t="shared" si="60"/>
        <v>50100002</v>
      </c>
      <c r="E675" s="11">
        <v>286643</v>
      </c>
      <c r="F675" s="11" t="s">
        <v>262</v>
      </c>
      <c r="G675" s="11">
        <v>0</v>
      </c>
      <c r="H675" s="11">
        <v>100</v>
      </c>
      <c r="I675" s="11" t="e" cm="1">
        <f t="array" ref="I675">_xlfn.IFS(K675=2,CONCATENATE("比特币-",M675),K675=3,CONCATENATE("钞票-",M675),K675=4,CONCATENATE("玩家经验-",M675),K675=5,CONCATENATE(_xlfn.XLOOKUP(L675,'[1]item|道具'!$A:$A,'[1]item|道具'!$B:$B),"-",M675),K675=11,CONCATENATE(INDEX('[4]equip_data|装备数据'!$B:$B,MATCH(1,('[4]equip_data|装备数据'!$A:$A=ROUNDDOWN(L675/100,0))*('[4]equip_data|装备数据'!$D:$D=MOD(L675,100)),0)),"-",M675,"件"))</f>
        <v>#N/A</v>
      </c>
      <c r="J675" s="11" t="str">
        <f t="shared" si="61"/>
        <v>11;60302;1</v>
      </c>
      <c r="K675" s="11">
        <v>11</v>
      </c>
      <c r="L675" s="11">
        <v>60302</v>
      </c>
      <c r="M675" s="11">
        <v>1</v>
      </c>
    </row>
    <row r="676" spans="1:13">
      <c r="A676" s="11">
        <v>5010000</v>
      </c>
      <c r="B676" s="11" t="s">
        <v>260</v>
      </c>
      <c r="C676" s="11">
        <v>0</v>
      </c>
      <c r="D676" s="11">
        <f t="shared" si="60"/>
        <v>50100002</v>
      </c>
      <c r="E676" s="11">
        <v>286643</v>
      </c>
      <c r="F676" s="11" t="s">
        <v>262</v>
      </c>
      <c r="G676" s="11">
        <v>0</v>
      </c>
      <c r="H676" s="11">
        <v>100</v>
      </c>
      <c r="I676" s="11" t="e" cm="1">
        <f t="array" ref="I676">_xlfn.IFS(K676=2,CONCATENATE("比特币-",M676),K676=3,CONCATENATE("钞票-",M676),K676=4,CONCATENATE("玩家经验-",M676),K676=5,CONCATENATE(_xlfn.XLOOKUP(L676,'[1]item|道具'!$A:$A,'[1]item|道具'!$B:$B),"-",M676),K676=11,CONCATENATE(INDEX('[4]equip_data|装备数据'!$B:$B,MATCH(1,('[4]equip_data|装备数据'!$A:$A=ROUNDDOWN(L676/100,0))*('[4]equip_data|装备数据'!$D:$D=MOD(L676,100)),0)),"-",M676,"件"))</f>
        <v>#N/A</v>
      </c>
      <c r="J676" s="11" t="str">
        <f t="shared" si="61"/>
        <v>11;60402;1</v>
      </c>
      <c r="K676" s="11">
        <v>11</v>
      </c>
      <c r="L676" s="11">
        <v>60402</v>
      </c>
      <c r="M676" s="11">
        <v>1</v>
      </c>
    </row>
    <row r="677" spans="1:13">
      <c r="A677" s="11">
        <v>5010000</v>
      </c>
      <c r="B677" s="11" t="s">
        <v>260</v>
      </c>
      <c r="C677" s="11">
        <v>0</v>
      </c>
      <c r="D677" s="11">
        <f t="shared" si="60"/>
        <v>50100002</v>
      </c>
      <c r="E677" s="11">
        <v>286643</v>
      </c>
      <c r="F677" s="11" t="s">
        <v>262</v>
      </c>
      <c r="G677" s="11">
        <v>0</v>
      </c>
      <c r="H677" s="11">
        <v>100</v>
      </c>
      <c r="I677" s="11" t="e" cm="1">
        <f t="array" ref="I677">_xlfn.IFS(K677=2,CONCATENATE("比特币-",M677),K677=3,CONCATENATE("钞票-",M677),K677=4,CONCATENATE("玩家经验-",M677),K677=5,CONCATENATE(_xlfn.XLOOKUP(L677,'[1]item|道具'!$A:$A,'[1]item|道具'!$B:$B),"-",M677),K677=11,CONCATENATE(INDEX('[4]equip_data|装备数据'!$B:$B,MATCH(1,('[4]equip_data|装备数据'!$A:$A=ROUNDDOWN(L677/100,0))*('[4]equip_data|装备数据'!$D:$D=MOD(L677,100)),0)),"-",M677,"件"))</f>
        <v>#N/A</v>
      </c>
      <c r="J677" s="11" t="str">
        <f t="shared" si="61"/>
        <v>11;60502;1</v>
      </c>
      <c r="K677" s="11">
        <v>11</v>
      </c>
      <c r="L677" s="11">
        <v>60502</v>
      </c>
      <c r="M677" s="11">
        <v>1</v>
      </c>
    </row>
    <row r="678" spans="1:13">
      <c r="A678" s="11">
        <v>5010000</v>
      </c>
      <c r="B678" s="11" t="s">
        <v>260</v>
      </c>
      <c r="C678" s="11">
        <v>0</v>
      </c>
      <c r="D678" s="11">
        <f t="shared" si="60"/>
        <v>50100003</v>
      </c>
      <c r="E678" s="11">
        <v>132661</v>
      </c>
      <c r="F678" s="11" t="s">
        <v>263</v>
      </c>
      <c r="G678" s="11">
        <v>0</v>
      </c>
      <c r="H678" s="11">
        <v>100</v>
      </c>
      <c r="I678" s="11" t="e" cm="1">
        <f t="array" ref="I678">_xlfn.IFS(K678=2,CONCATENATE("比特币-",M678),K678=3,CONCATENATE("钞票-",M678),K678=4,CONCATENATE("玩家经验-",M678),K678=5,CONCATENATE(_xlfn.XLOOKUP(L678,'[1]item|道具'!$A:$A,'[1]item|道具'!$B:$B),"-",M678),K678=11,CONCATENATE(INDEX('[4]equip_data|装备数据'!$B:$B,MATCH(1,('[4]equip_data|装备数据'!$A:$A=ROUNDDOWN(L678/100,0))*('[4]equip_data|装备数据'!$D:$D=MOD(L678,100)),0)),"-",M678,"件"))</f>
        <v>#N/A</v>
      </c>
      <c r="J678" s="11" t="str">
        <f t="shared" si="61"/>
        <v>11;10103;1</v>
      </c>
      <c r="K678" s="11">
        <v>11</v>
      </c>
      <c r="L678" s="11">
        <v>10103</v>
      </c>
      <c r="M678" s="11">
        <v>1</v>
      </c>
    </row>
    <row r="679" spans="1:13">
      <c r="A679" s="11">
        <v>5010000</v>
      </c>
      <c r="B679" s="11" t="s">
        <v>260</v>
      </c>
      <c r="C679" s="11">
        <v>0</v>
      </c>
      <c r="D679" s="11">
        <f t="shared" si="60"/>
        <v>50100003</v>
      </c>
      <c r="E679" s="11">
        <v>132661</v>
      </c>
      <c r="F679" s="11" t="s">
        <v>263</v>
      </c>
      <c r="G679" s="11">
        <v>0</v>
      </c>
      <c r="H679" s="11">
        <v>100</v>
      </c>
      <c r="I679" s="11" t="e" cm="1">
        <f t="array" ref="I679">_xlfn.IFS(K679=2,CONCATENATE("比特币-",M679),K679=3,CONCATENATE("钞票-",M679),K679=4,CONCATENATE("玩家经验-",M679),K679=5,CONCATENATE(_xlfn.XLOOKUP(L679,'[1]item|道具'!$A:$A,'[1]item|道具'!$B:$B),"-",M679),K679=11,CONCATENATE(INDEX('[4]equip_data|装备数据'!$B:$B,MATCH(1,('[4]equip_data|装备数据'!$A:$A=ROUNDDOWN(L679/100,0))*('[4]equip_data|装备数据'!$D:$D=MOD(L679,100)),0)),"-",M679,"件"))</f>
        <v>#N/A</v>
      </c>
      <c r="J679" s="11" t="str">
        <f t="shared" si="61"/>
        <v>11;10203;1</v>
      </c>
      <c r="K679" s="11">
        <v>11</v>
      </c>
      <c r="L679" s="11">
        <v>10203</v>
      </c>
      <c r="M679" s="11">
        <v>1</v>
      </c>
    </row>
    <row r="680" spans="1:13">
      <c r="A680" s="11">
        <v>5010000</v>
      </c>
      <c r="B680" s="11" t="s">
        <v>260</v>
      </c>
      <c r="C680" s="11">
        <v>0</v>
      </c>
      <c r="D680" s="11">
        <f t="shared" si="60"/>
        <v>50100003</v>
      </c>
      <c r="E680" s="11">
        <v>132661</v>
      </c>
      <c r="F680" s="11" t="s">
        <v>263</v>
      </c>
      <c r="G680" s="11">
        <v>0</v>
      </c>
      <c r="H680" s="11">
        <v>100</v>
      </c>
      <c r="I680" s="11" t="e" cm="1">
        <f t="array" ref="I680">_xlfn.IFS(K680=2,CONCATENATE("比特币-",M680),K680=3,CONCATENATE("钞票-",M680),K680=4,CONCATENATE("玩家经验-",M680),K680=5,CONCATENATE(_xlfn.XLOOKUP(L680,'[1]item|道具'!$A:$A,'[1]item|道具'!$B:$B),"-",M680),K680=11,CONCATENATE(INDEX('[4]equip_data|装备数据'!$B:$B,MATCH(1,('[4]equip_data|装备数据'!$A:$A=ROUNDDOWN(L680/100,0))*('[4]equip_data|装备数据'!$D:$D=MOD(L680,100)),0)),"-",M680,"件"))</f>
        <v>#N/A</v>
      </c>
      <c r="J680" s="11" t="str">
        <f t="shared" si="61"/>
        <v>11;10303;1</v>
      </c>
      <c r="K680" s="11">
        <v>11</v>
      </c>
      <c r="L680" s="11">
        <v>10303</v>
      </c>
      <c r="M680" s="11">
        <v>1</v>
      </c>
    </row>
    <row r="681" spans="1:13">
      <c r="A681" s="11">
        <v>5010000</v>
      </c>
      <c r="B681" s="11" t="s">
        <v>260</v>
      </c>
      <c r="C681" s="11">
        <v>0</v>
      </c>
      <c r="D681" s="11">
        <f t="shared" si="60"/>
        <v>50100003</v>
      </c>
      <c r="E681" s="11">
        <v>132661</v>
      </c>
      <c r="F681" s="11" t="s">
        <v>263</v>
      </c>
      <c r="G681" s="11">
        <v>0</v>
      </c>
      <c r="H681" s="11">
        <v>100</v>
      </c>
      <c r="I681" s="11" t="e" cm="1">
        <f t="array" ref="I681">_xlfn.IFS(K681=2,CONCATENATE("比特币-",M681),K681=3,CONCATENATE("钞票-",M681),K681=4,CONCATENATE("玩家经验-",M681),K681=5,CONCATENATE(_xlfn.XLOOKUP(L681,'[1]item|道具'!$A:$A,'[1]item|道具'!$B:$B),"-",M681),K681=11,CONCATENATE(INDEX('[4]equip_data|装备数据'!$B:$B,MATCH(1,('[4]equip_data|装备数据'!$A:$A=ROUNDDOWN(L681/100,0))*('[4]equip_data|装备数据'!$D:$D=MOD(L681,100)),0)),"-",M681,"件"))</f>
        <v>#N/A</v>
      </c>
      <c r="J681" s="11" t="str">
        <f t="shared" si="61"/>
        <v>11;10403;1</v>
      </c>
      <c r="K681" s="11">
        <v>11</v>
      </c>
      <c r="L681" s="11">
        <v>10403</v>
      </c>
      <c r="M681" s="11">
        <v>1</v>
      </c>
    </row>
    <row r="682" spans="1:13">
      <c r="A682" s="11">
        <v>5010000</v>
      </c>
      <c r="B682" s="11" t="s">
        <v>260</v>
      </c>
      <c r="C682" s="11">
        <v>0</v>
      </c>
      <c r="D682" s="11">
        <f t="shared" si="60"/>
        <v>50100003</v>
      </c>
      <c r="E682" s="11">
        <v>132661</v>
      </c>
      <c r="F682" s="11" t="s">
        <v>263</v>
      </c>
      <c r="G682" s="11">
        <v>0</v>
      </c>
      <c r="H682" s="11">
        <v>100</v>
      </c>
      <c r="I682" s="11" t="e" cm="1">
        <f t="array" ref="I682">_xlfn.IFS(K682=2,CONCATENATE("比特币-",M682),K682=3,CONCATENATE("钞票-",M682),K682=4,CONCATENATE("玩家经验-",M682),K682=5,CONCATENATE(_xlfn.XLOOKUP(L682,'[1]item|道具'!$A:$A,'[1]item|道具'!$B:$B),"-",M682),K682=11,CONCATENATE(INDEX('[4]equip_data|装备数据'!$B:$B,MATCH(1,('[4]equip_data|装备数据'!$A:$A=ROUNDDOWN(L682/100,0))*('[4]equip_data|装备数据'!$D:$D=MOD(L682,100)),0)),"-",M682,"件"))</f>
        <v>#N/A</v>
      </c>
      <c r="J682" s="11" t="str">
        <f t="shared" si="61"/>
        <v>11;10503;1</v>
      </c>
      <c r="K682" s="11">
        <v>11</v>
      </c>
      <c r="L682" s="11">
        <v>10503</v>
      </c>
      <c r="M682" s="11">
        <v>1</v>
      </c>
    </row>
    <row r="683" spans="1:13">
      <c r="A683" s="11">
        <v>5010000</v>
      </c>
      <c r="B683" s="11" t="s">
        <v>260</v>
      </c>
      <c r="C683" s="11">
        <v>0</v>
      </c>
      <c r="D683" s="11">
        <f t="shared" si="60"/>
        <v>50100003</v>
      </c>
      <c r="E683" s="11">
        <v>132661</v>
      </c>
      <c r="F683" s="11" t="s">
        <v>263</v>
      </c>
      <c r="G683" s="11">
        <v>0</v>
      </c>
      <c r="H683" s="11">
        <v>100</v>
      </c>
      <c r="I683" s="11" t="e" cm="1">
        <f t="array" ref="I683">_xlfn.IFS(K683=2,CONCATENATE("比特币-",M683),K683=3,CONCATENATE("钞票-",M683),K683=4,CONCATENATE("玩家经验-",M683),K683=5,CONCATENATE(_xlfn.XLOOKUP(L683,'[1]item|道具'!$A:$A,'[1]item|道具'!$B:$B),"-",M683),K683=11,CONCATENATE(INDEX('[4]equip_data|装备数据'!$B:$B,MATCH(1,('[4]equip_data|装备数据'!$A:$A=ROUNDDOWN(L683/100,0))*('[4]equip_data|装备数据'!$D:$D=MOD(L683,100)),0)),"-",M683,"件"))</f>
        <v>#N/A</v>
      </c>
      <c r="J683" s="11" t="str">
        <f t="shared" si="61"/>
        <v>11;20103;1</v>
      </c>
      <c r="K683" s="11">
        <v>11</v>
      </c>
      <c r="L683" s="11">
        <v>20103</v>
      </c>
      <c r="M683" s="11">
        <v>1</v>
      </c>
    </row>
    <row r="684" spans="1:13">
      <c r="A684" s="11">
        <v>5010000</v>
      </c>
      <c r="B684" s="11" t="s">
        <v>260</v>
      </c>
      <c r="C684" s="11">
        <v>0</v>
      </c>
      <c r="D684" s="11">
        <f t="shared" si="60"/>
        <v>50100003</v>
      </c>
      <c r="E684" s="11">
        <v>132661</v>
      </c>
      <c r="F684" s="11" t="s">
        <v>263</v>
      </c>
      <c r="G684" s="11">
        <v>0</v>
      </c>
      <c r="H684" s="11">
        <v>100</v>
      </c>
      <c r="I684" s="11" t="e" cm="1">
        <f t="array" ref="I684">_xlfn.IFS(K684=2,CONCATENATE("比特币-",M684),K684=3,CONCATENATE("钞票-",M684),K684=4,CONCATENATE("玩家经验-",M684),K684=5,CONCATENATE(_xlfn.XLOOKUP(L684,'[1]item|道具'!$A:$A,'[1]item|道具'!$B:$B),"-",M684),K684=11,CONCATENATE(INDEX('[4]equip_data|装备数据'!$B:$B,MATCH(1,('[4]equip_data|装备数据'!$A:$A=ROUNDDOWN(L684/100,0))*('[4]equip_data|装备数据'!$D:$D=MOD(L684,100)),0)),"-",M684,"件"))</f>
        <v>#N/A</v>
      </c>
      <c r="J684" s="11" t="str">
        <f t="shared" si="61"/>
        <v>11;20203;1</v>
      </c>
      <c r="K684" s="11">
        <v>11</v>
      </c>
      <c r="L684" s="11">
        <v>20203</v>
      </c>
      <c r="M684" s="11">
        <v>1</v>
      </c>
    </row>
    <row r="685" spans="1:13">
      <c r="A685" s="11">
        <v>5010000</v>
      </c>
      <c r="B685" s="11" t="s">
        <v>260</v>
      </c>
      <c r="C685" s="11">
        <v>0</v>
      </c>
      <c r="D685" s="11">
        <f t="shared" si="60"/>
        <v>50100003</v>
      </c>
      <c r="E685" s="11">
        <v>132661</v>
      </c>
      <c r="F685" s="11" t="s">
        <v>263</v>
      </c>
      <c r="G685" s="11">
        <v>0</v>
      </c>
      <c r="H685" s="11">
        <v>100</v>
      </c>
      <c r="I685" s="11" t="e" cm="1">
        <f t="array" ref="I685">_xlfn.IFS(K685=2,CONCATENATE("比特币-",M685),K685=3,CONCATENATE("钞票-",M685),K685=4,CONCATENATE("玩家经验-",M685),K685=5,CONCATENATE(_xlfn.XLOOKUP(L685,'[1]item|道具'!$A:$A,'[1]item|道具'!$B:$B),"-",M685),K685=11,CONCATENATE(INDEX('[4]equip_data|装备数据'!$B:$B,MATCH(1,('[4]equip_data|装备数据'!$A:$A=ROUNDDOWN(L685/100,0))*('[4]equip_data|装备数据'!$D:$D=MOD(L685,100)),0)),"-",M685,"件"))</f>
        <v>#N/A</v>
      </c>
      <c r="J685" s="11" t="str">
        <f t="shared" si="61"/>
        <v>11;20303;1</v>
      </c>
      <c r="K685" s="11">
        <v>11</v>
      </c>
      <c r="L685" s="11">
        <v>20303</v>
      </c>
      <c r="M685" s="11">
        <v>1</v>
      </c>
    </row>
    <row r="686" spans="1:13">
      <c r="A686" s="11">
        <v>5010000</v>
      </c>
      <c r="B686" s="11" t="s">
        <v>260</v>
      </c>
      <c r="C686" s="11">
        <v>0</v>
      </c>
      <c r="D686" s="11">
        <f t="shared" si="60"/>
        <v>50100003</v>
      </c>
      <c r="E686" s="11">
        <v>132661</v>
      </c>
      <c r="F686" s="11" t="s">
        <v>263</v>
      </c>
      <c r="G686" s="11">
        <v>0</v>
      </c>
      <c r="H686" s="11">
        <v>100</v>
      </c>
      <c r="I686" s="11" t="e" cm="1">
        <f t="array" ref="I686">_xlfn.IFS(K686=2,CONCATENATE("比特币-",M686),K686=3,CONCATENATE("钞票-",M686),K686=4,CONCATENATE("玩家经验-",M686),K686=5,CONCATENATE(_xlfn.XLOOKUP(L686,'[1]item|道具'!$A:$A,'[1]item|道具'!$B:$B),"-",M686),K686=11,CONCATENATE(INDEX('[4]equip_data|装备数据'!$B:$B,MATCH(1,('[4]equip_data|装备数据'!$A:$A=ROUNDDOWN(L686/100,0))*('[4]equip_data|装备数据'!$D:$D=MOD(L686,100)),0)),"-",M686,"件"))</f>
        <v>#N/A</v>
      </c>
      <c r="J686" s="11" t="str">
        <f t="shared" si="61"/>
        <v>11;20403;1</v>
      </c>
      <c r="K686" s="11">
        <v>11</v>
      </c>
      <c r="L686" s="11">
        <v>20403</v>
      </c>
      <c r="M686" s="11">
        <v>1</v>
      </c>
    </row>
    <row r="687" spans="1:13">
      <c r="A687" s="11">
        <v>5010000</v>
      </c>
      <c r="B687" s="11" t="s">
        <v>260</v>
      </c>
      <c r="C687" s="11">
        <v>0</v>
      </c>
      <c r="D687" s="11">
        <f t="shared" si="60"/>
        <v>50100003</v>
      </c>
      <c r="E687" s="11">
        <v>132661</v>
      </c>
      <c r="F687" s="11" t="s">
        <v>263</v>
      </c>
      <c r="G687" s="11">
        <v>0</v>
      </c>
      <c r="H687" s="11">
        <v>100</v>
      </c>
      <c r="I687" s="11" t="e" cm="1">
        <f t="array" ref="I687">_xlfn.IFS(K687=2,CONCATENATE("比特币-",M687),K687=3,CONCATENATE("钞票-",M687),K687=4,CONCATENATE("玩家经验-",M687),K687=5,CONCATENATE(_xlfn.XLOOKUP(L687,'[1]item|道具'!$A:$A,'[1]item|道具'!$B:$B),"-",M687),K687=11,CONCATENATE(INDEX('[4]equip_data|装备数据'!$B:$B,MATCH(1,('[4]equip_data|装备数据'!$A:$A=ROUNDDOWN(L687/100,0))*('[4]equip_data|装备数据'!$D:$D=MOD(L687,100)),0)),"-",M687,"件"))</f>
        <v>#N/A</v>
      </c>
      <c r="J687" s="11" t="str">
        <f t="shared" si="61"/>
        <v>11;20503;1</v>
      </c>
      <c r="K687" s="11">
        <v>11</v>
      </c>
      <c r="L687" s="11">
        <v>20503</v>
      </c>
      <c r="M687" s="11">
        <v>1</v>
      </c>
    </row>
    <row r="688" spans="1:13">
      <c r="A688" s="11">
        <v>5010000</v>
      </c>
      <c r="B688" s="11" t="s">
        <v>260</v>
      </c>
      <c r="C688" s="11">
        <v>0</v>
      </c>
      <c r="D688" s="11">
        <f t="shared" si="60"/>
        <v>50100003</v>
      </c>
      <c r="E688" s="11">
        <v>132661</v>
      </c>
      <c r="F688" s="11" t="s">
        <v>263</v>
      </c>
      <c r="G688" s="11">
        <v>0</v>
      </c>
      <c r="H688" s="11">
        <v>100</v>
      </c>
      <c r="I688" s="11" t="e" cm="1">
        <f t="array" ref="I688">_xlfn.IFS(K688=2,CONCATENATE("比特币-",M688),K688=3,CONCATENATE("钞票-",M688),K688=4,CONCATENATE("玩家经验-",M688),K688=5,CONCATENATE(_xlfn.XLOOKUP(L688,'[1]item|道具'!$A:$A,'[1]item|道具'!$B:$B),"-",M688),K688=11,CONCATENATE(INDEX('[4]equip_data|装备数据'!$B:$B,MATCH(1,('[4]equip_data|装备数据'!$A:$A=ROUNDDOWN(L688/100,0))*('[4]equip_data|装备数据'!$D:$D=MOD(L688,100)),0)),"-",M688,"件"))</f>
        <v>#N/A</v>
      </c>
      <c r="J688" s="11" t="str">
        <f t="shared" si="61"/>
        <v>11;30103;1</v>
      </c>
      <c r="K688" s="11">
        <v>11</v>
      </c>
      <c r="L688" s="11">
        <v>30103</v>
      </c>
      <c r="M688" s="11">
        <v>1</v>
      </c>
    </row>
    <row r="689" spans="1:13">
      <c r="A689" s="11">
        <v>5010000</v>
      </c>
      <c r="B689" s="11" t="s">
        <v>260</v>
      </c>
      <c r="C689" s="11">
        <v>0</v>
      </c>
      <c r="D689" s="11">
        <f t="shared" si="60"/>
        <v>50100003</v>
      </c>
      <c r="E689" s="11">
        <v>132661</v>
      </c>
      <c r="F689" s="11" t="s">
        <v>263</v>
      </c>
      <c r="G689" s="11">
        <v>0</v>
      </c>
      <c r="H689" s="11">
        <v>100</v>
      </c>
      <c r="I689" s="11" t="e" cm="1">
        <f t="array" ref="I689">_xlfn.IFS(K689=2,CONCATENATE("比特币-",M689),K689=3,CONCATENATE("钞票-",M689),K689=4,CONCATENATE("玩家经验-",M689),K689=5,CONCATENATE(_xlfn.XLOOKUP(L689,'[1]item|道具'!$A:$A,'[1]item|道具'!$B:$B),"-",M689),K689=11,CONCATENATE(INDEX('[4]equip_data|装备数据'!$B:$B,MATCH(1,('[4]equip_data|装备数据'!$A:$A=ROUNDDOWN(L689/100,0))*('[4]equip_data|装备数据'!$D:$D=MOD(L689,100)),0)),"-",M689,"件"))</f>
        <v>#N/A</v>
      </c>
      <c r="J689" s="11" t="str">
        <f t="shared" si="61"/>
        <v>11;30203;1</v>
      </c>
      <c r="K689" s="11">
        <v>11</v>
      </c>
      <c r="L689" s="11">
        <v>30203</v>
      </c>
      <c r="M689" s="11">
        <v>1</v>
      </c>
    </row>
    <row r="690" spans="1:13">
      <c r="A690" s="11">
        <v>5010000</v>
      </c>
      <c r="B690" s="11" t="s">
        <v>260</v>
      </c>
      <c r="C690" s="11">
        <v>0</v>
      </c>
      <c r="D690" s="11">
        <f t="shared" si="60"/>
        <v>50100003</v>
      </c>
      <c r="E690" s="11">
        <v>132661</v>
      </c>
      <c r="F690" s="11" t="s">
        <v>263</v>
      </c>
      <c r="G690" s="11">
        <v>0</v>
      </c>
      <c r="H690" s="11">
        <v>100</v>
      </c>
      <c r="I690" s="11" t="e" cm="1">
        <f t="array" ref="I690">_xlfn.IFS(K690=2,CONCATENATE("比特币-",M690),K690=3,CONCATENATE("钞票-",M690),K690=4,CONCATENATE("玩家经验-",M690),K690=5,CONCATENATE(_xlfn.XLOOKUP(L690,'[1]item|道具'!$A:$A,'[1]item|道具'!$B:$B),"-",M690),K690=11,CONCATENATE(INDEX('[4]equip_data|装备数据'!$B:$B,MATCH(1,('[4]equip_data|装备数据'!$A:$A=ROUNDDOWN(L690/100,0))*('[4]equip_data|装备数据'!$D:$D=MOD(L690,100)),0)),"-",M690,"件"))</f>
        <v>#N/A</v>
      </c>
      <c r="J690" s="11" t="str">
        <f t="shared" si="61"/>
        <v>11;30303;1</v>
      </c>
      <c r="K690" s="11">
        <v>11</v>
      </c>
      <c r="L690" s="11">
        <v>30303</v>
      </c>
      <c r="M690" s="11">
        <v>1</v>
      </c>
    </row>
    <row r="691" spans="1:13">
      <c r="A691" s="11">
        <v>5010000</v>
      </c>
      <c r="B691" s="11" t="s">
        <v>260</v>
      </c>
      <c r="C691" s="11">
        <v>0</v>
      </c>
      <c r="D691" s="11">
        <f t="shared" si="60"/>
        <v>50100003</v>
      </c>
      <c r="E691" s="11">
        <v>132661</v>
      </c>
      <c r="F691" s="11" t="s">
        <v>263</v>
      </c>
      <c r="G691" s="11">
        <v>0</v>
      </c>
      <c r="H691" s="11">
        <v>100</v>
      </c>
      <c r="I691" s="11" t="e" cm="1">
        <f t="array" ref="I691">_xlfn.IFS(K691=2,CONCATENATE("比特币-",M691),K691=3,CONCATENATE("钞票-",M691),K691=4,CONCATENATE("玩家经验-",M691),K691=5,CONCATENATE(_xlfn.XLOOKUP(L691,'[1]item|道具'!$A:$A,'[1]item|道具'!$B:$B),"-",M691),K691=11,CONCATENATE(INDEX('[4]equip_data|装备数据'!$B:$B,MATCH(1,('[4]equip_data|装备数据'!$A:$A=ROUNDDOWN(L691/100,0))*('[4]equip_data|装备数据'!$D:$D=MOD(L691,100)),0)),"-",M691,"件"))</f>
        <v>#N/A</v>
      </c>
      <c r="J691" s="11" t="str">
        <f t="shared" si="61"/>
        <v>11;30403;1</v>
      </c>
      <c r="K691" s="11">
        <v>11</v>
      </c>
      <c r="L691" s="11">
        <v>30403</v>
      </c>
      <c r="M691" s="11">
        <v>1</v>
      </c>
    </row>
    <row r="692" spans="1:13">
      <c r="A692" s="11">
        <v>5010000</v>
      </c>
      <c r="B692" s="11" t="s">
        <v>260</v>
      </c>
      <c r="C692" s="11">
        <v>0</v>
      </c>
      <c r="D692" s="11">
        <f t="shared" si="60"/>
        <v>50100003</v>
      </c>
      <c r="E692" s="11">
        <v>132661</v>
      </c>
      <c r="F692" s="11" t="s">
        <v>263</v>
      </c>
      <c r="G692" s="11">
        <v>0</v>
      </c>
      <c r="H692" s="11">
        <v>100</v>
      </c>
      <c r="I692" s="11" t="e" cm="1">
        <f t="array" ref="I692">_xlfn.IFS(K692=2,CONCATENATE("比特币-",M692),K692=3,CONCATENATE("钞票-",M692),K692=4,CONCATENATE("玩家经验-",M692),K692=5,CONCATENATE(_xlfn.XLOOKUP(L692,'[1]item|道具'!$A:$A,'[1]item|道具'!$B:$B),"-",M692),K692=11,CONCATENATE(INDEX('[4]equip_data|装备数据'!$B:$B,MATCH(1,('[4]equip_data|装备数据'!$A:$A=ROUNDDOWN(L692/100,0))*('[4]equip_data|装备数据'!$D:$D=MOD(L692,100)),0)),"-",M692,"件"))</f>
        <v>#N/A</v>
      </c>
      <c r="J692" s="11" t="str">
        <f t="shared" si="61"/>
        <v>11;30503;1</v>
      </c>
      <c r="K692" s="11">
        <v>11</v>
      </c>
      <c r="L692" s="11">
        <v>30503</v>
      </c>
      <c r="M692" s="11">
        <v>1</v>
      </c>
    </row>
    <row r="693" spans="1:13">
      <c r="A693" s="11">
        <v>5010000</v>
      </c>
      <c r="B693" s="11" t="s">
        <v>260</v>
      </c>
      <c r="C693" s="11">
        <v>0</v>
      </c>
      <c r="D693" s="11">
        <f t="shared" si="60"/>
        <v>50100003</v>
      </c>
      <c r="E693" s="11">
        <v>132661</v>
      </c>
      <c r="F693" s="11" t="s">
        <v>263</v>
      </c>
      <c r="G693" s="11">
        <v>0</v>
      </c>
      <c r="H693" s="11">
        <v>100</v>
      </c>
      <c r="I693" s="11" t="e" cm="1">
        <f t="array" ref="I693">_xlfn.IFS(K693=2,CONCATENATE("比特币-",M693),K693=3,CONCATENATE("钞票-",M693),K693=4,CONCATENATE("玩家经验-",M693),K693=5,CONCATENATE(_xlfn.XLOOKUP(L693,'[1]item|道具'!$A:$A,'[1]item|道具'!$B:$B),"-",M693),K693=11,CONCATENATE(INDEX('[4]equip_data|装备数据'!$B:$B,MATCH(1,('[4]equip_data|装备数据'!$A:$A=ROUNDDOWN(L693/100,0))*('[4]equip_data|装备数据'!$D:$D=MOD(L693,100)),0)),"-",M693,"件"))</f>
        <v>#N/A</v>
      </c>
      <c r="J693" s="11" t="str">
        <f t="shared" si="61"/>
        <v>11;40103;1</v>
      </c>
      <c r="K693" s="11">
        <v>11</v>
      </c>
      <c r="L693" s="11">
        <v>40103</v>
      </c>
      <c r="M693" s="11">
        <v>1</v>
      </c>
    </row>
    <row r="694" spans="1:13">
      <c r="A694" s="11">
        <v>5010000</v>
      </c>
      <c r="B694" s="11" t="s">
        <v>260</v>
      </c>
      <c r="C694" s="11">
        <v>0</v>
      </c>
      <c r="D694" s="11">
        <f t="shared" si="60"/>
        <v>50100003</v>
      </c>
      <c r="E694" s="11">
        <v>132661</v>
      </c>
      <c r="F694" s="11" t="s">
        <v>263</v>
      </c>
      <c r="G694" s="11">
        <v>0</v>
      </c>
      <c r="H694" s="11">
        <v>100</v>
      </c>
      <c r="I694" s="11" t="e" cm="1">
        <f t="array" ref="I694">_xlfn.IFS(K694=2,CONCATENATE("比特币-",M694),K694=3,CONCATENATE("钞票-",M694),K694=4,CONCATENATE("玩家经验-",M694),K694=5,CONCATENATE(_xlfn.XLOOKUP(L694,'[1]item|道具'!$A:$A,'[1]item|道具'!$B:$B),"-",M694),K694=11,CONCATENATE(INDEX('[4]equip_data|装备数据'!$B:$B,MATCH(1,('[4]equip_data|装备数据'!$A:$A=ROUNDDOWN(L694/100,0))*('[4]equip_data|装备数据'!$D:$D=MOD(L694,100)),0)),"-",M694,"件"))</f>
        <v>#N/A</v>
      </c>
      <c r="J694" s="11" t="str">
        <f t="shared" si="61"/>
        <v>11;40203;1</v>
      </c>
      <c r="K694" s="11">
        <v>11</v>
      </c>
      <c r="L694" s="11">
        <v>40203</v>
      </c>
      <c r="M694" s="11">
        <v>1</v>
      </c>
    </row>
    <row r="695" spans="1:13">
      <c r="A695" s="11">
        <v>5010000</v>
      </c>
      <c r="B695" s="11" t="s">
        <v>260</v>
      </c>
      <c r="C695" s="11">
        <v>0</v>
      </c>
      <c r="D695" s="11">
        <f t="shared" si="60"/>
        <v>50100003</v>
      </c>
      <c r="E695" s="11">
        <v>132661</v>
      </c>
      <c r="F695" s="11" t="s">
        <v>263</v>
      </c>
      <c r="G695" s="11">
        <v>0</v>
      </c>
      <c r="H695" s="11">
        <v>100</v>
      </c>
      <c r="I695" s="11" t="e" cm="1">
        <f t="array" ref="I695">_xlfn.IFS(K695=2,CONCATENATE("比特币-",M695),K695=3,CONCATENATE("钞票-",M695),K695=4,CONCATENATE("玩家经验-",M695),K695=5,CONCATENATE(_xlfn.XLOOKUP(L695,'[1]item|道具'!$A:$A,'[1]item|道具'!$B:$B),"-",M695),K695=11,CONCATENATE(INDEX('[4]equip_data|装备数据'!$B:$B,MATCH(1,('[4]equip_data|装备数据'!$A:$A=ROUNDDOWN(L695/100,0))*('[4]equip_data|装备数据'!$D:$D=MOD(L695,100)),0)),"-",M695,"件"))</f>
        <v>#N/A</v>
      </c>
      <c r="J695" s="11" t="str">
        <f t="shared" si="61"/>
        <v>11;40303;1</v>
      </c>
      <c r="K695" s="11">
        <v>11</v>
      </c>
      <c r="L695" s="11">
        <v>40303</v>
      </c>
      <c r="M695" s="11">
        <v>1</v>
      </c>
    </row>
    <row r="696" spans="1:13">
      <c r="A696" s="11">
        <v>5010000</v>
      </c>
      <c r="B696" s="11" t="s">
        <v>260</v>
      </c>
      <c r="C696" s="11">
        <v>0</v>
      </c>
      <c r="D696" s="11">
        <f t="shared" si="60"/>
        <v>50100003</v>
      </c>
      <c r="E696" s="11">
        <v>132661</v>
      </c>
      <c r="F696" s="11" t="s">
        <v>263</v>
      </c>
      <c r="G696" s="11">
        <v>0</v>
      </c>
      <c r="H696" s="11">
        <v>100</v>
      </c>
      <c r="I696" s="11" t="e" cm="1">
        <f t="array" ref="I696">_xlfn.IFS(K696=2,CONCATENATE("比特币-",M696),K696=3,CONCATENATE("钞票-",M696),K696=4,CONCATENATE("玩家经验-",M696),K696=5,CONCATENATE(_xlfn.XLOOKUP(L696,'[1]item|道具'!$A:$A,'[1]item|道具'!$B:$B),"-",M696),K696=11,CONCATENATE(INDEX('[4]equip_data|装备数据'!$B:$B,MATCH(1,('[4]equip_data|装备数据'!$A:$A=ROUNDDOWN(L696/100,0))*('[4]equip_data|装备数据'!$D:$D=MOD(L696,100)),0)),"-",M696,"件"))</f>
        <v>#N/A</v>
      </c>
      <c r="J696" s="11" t="str">
        <f t="shared" si="61"/>
        <v>11;40403;1</v>
      </c>
      <c r="K696" s="11">
        <v>11</v>
      </c>
      <c r="L696" s="11">
        <v>40403</v>
      </c>
      <c r="M696" s="11">
        <v>1</v>
      </c>
    </row>
    <row r="697" spans="1:13">
      <c r="A697" s="11">
        <v>5010000</v>
      </c>
      <c r="B697" s="11" t="s">
        <v>260</v>
      </c>
      <c r="C697" s="11">
        <v>0</v>
      </c>
      <c r="D697" s="11">
        <f t="shared" si="60"/>
        <v>50100003</v>
      </c>
      <c r="E697" s="11">
        <v>132661</v>
      </c>
      <c r="F697" s="11" t="s">
        <v>263</v>
      </c>
      <c r="G697" s="11">
        <v>0</v>
      </c>
      <c r="H697" s="11">
        <v>100</v>
      </c>
      <c r="I697" s="11" t="e" cm="1">
        <f t="array" ref="I697">_xlfn.IFS(K697=2,CONCATENATE("比特币-",M697),K697=3,CONCATENATE("钞票-",M697),K697=4,CONCATENATE("玩家经验-",M697),K697=5,CONCATENATE(_xlfn.XLOOKUP(L697,'[1]item|道具'!$A:$A,'[1]item|道具'!$B:$B),"-",M697),K697=11,CONCATENATE(INDEX('[4]equip_data|装备数据'!$B:$B,MATCH(1,('[4]equip_data|装备数据'!$A:$A=ROUNDDOWN(L697/100,0))*('[4]equip_data|装备数据'!$D:$D=MOD(L697,100)),0)),"-",M697,"件"))</f>
        <v>#N/A</v>
      </c>
      <c r="J697" s="11" t="str">
        <f t="shared" si="61"/>
        <v>11;40503;1</v>
      </c>
      <c r="K697" s="11">
        <v>11</v>
      </c>
      <c r="L697" s="11">
        <v>40503</v>
      </c>
      <c r="M697" s="11">
        <v>1</v>
      </c>
    </row>
    <row r="698" spans="1:13">
      <c r="A698" s="11">
        <v>5010000</v>
      </c>
      <c r="B698" s="11" t="s">
        <v>260</v>
      </c>
      <c r="C698" s="11">
        <v>0</v>
      </c>
      <c r="D698" s="11">
        <f t="shared" si="60"/>
        <v>50100003</v>
      </c>
      <c r="E698" s="11">
        <v>132661</v>
      </c>
      <c r="F698" s="11" t="s">
        <v>263</v>
      </c>
      <c r="G698" s="11">
        <v>0</v>
      </c>
      <c r="H698" s="11">
        <v>100</v>
      </c>
      <c r="I698" s="11" t="e" cm="1">
        <f t="array" ref="I698">_xlfn.IFS(K698=2,CONCATENATE("比特币-",M698),K698=3,CONCATENATE("钞票-",M698),K698=4,CONCATENATE("玩家经验-",M698),K698=5,CONCATENATE(_xlfn.XLOOKUP(L698,'[1]item|道具'!$A:$A,'[1]item|道具'!$B:$B),"-",M698),K698=11,CONCATENATE(INDEX('[4]equip_data|装备数据'!$B:$B,MATCH(1,('[4]equip_data|装备数据'!$A:$A=ROUNDDOWN(L698/100,0))*('[4]equip_data|装备数据'!$D:$D=MOD(L698,100)),0)),"-",M698,"件"))</f>
        <v>#N/A</v>
      </c>
      <c r="J698" s="11" t="str">
        <f t="shared" si="61"/>
        <v>11;50103;1</v>
      </c>
      <c r="K698" s="11">
        <v>11</v>
      </c>
      <c r="L698" s="11">
        <v>50103</v>
      </c>
      <c r="M698" s="11">
        <v>1</v>
      </c>
    </row>
    <row r="699" spans="1:13">
      <c r="A699" s="11">
        <v>5010000</v>
      </c>
      <c r="B699" s="11" t="s">
        <v>260</v>
      </c>
      <c r="C699" s="11">
        <v>0</v>
      </c>
      <c r="D699" s="11">
        <f t="shared" si="60"/>
        <v>50100003</v>
      </c>
      <c r="E699" s="11">
        <v>132661</v>
      </c>
      <c r="F699" s="11" t="s">
        <v>263</v>
      </c>
      <c r="G699" s="11">
        <v>0</v>
      </c>
      <c r="H699" s="11">
        <v>100</v>
      </c>
      <c r="I699" s="11" t="e" cm="1">
        <f t="array" ref="I699">_xlfn.IFS(K699=2,CONCATENATE("比特币-",M699),K699=3,CONCATENATE("钞票-",M699),K699=4,CONCATENATE("玩家经验-",M699),K699=5,CONCATENATE(_xlfn.XLOOKUP(L699,'[1]item|道具'!$A:$A,'[1]item|道具'!$B:$B),"-",M699),K699=11,CONCATENATE(INDEX('[4]equip_data|装备数据'!$B:$B,MATCH(1,('[4]equip_data|装备数据'!$A:$A=ROUNDDOWN(L699/100,0))*('[4]equip_data|装备数据'!$D:$D=MOD(L699,100)),0)),"-",M699,"件"))</f>
        <v>#N/A</v>
      </c>
      <c r="J699" s="11" t="str">
        <f t="shared" si="61"/>
        <v>11;50203;1</v>
      </c>
      <c r="K699" s="11">
        <v>11</v>
      </c>
      <c r="L699" s="11">
        <v>50203</v>
      </c>
      <c r="M699" s="11">
        <v>1</v>
      </c>
    </row>
    <row r="700" spans="1:13">
      <c r="A700" s="11">
        <v>5010000</v>
      </c>
      <c r="B700" s="11" t="s">
        <v>260</v>
      </c>
      <c r="C700" s="11">
        <v>0</v>
      </c>
      <c r="D700" s="11">
        <f t="shared" si="60"/>
        <v>50100003</v>
      </c>
      <c r="E700" s="11">
        <v>132661</v>
      </c>
      <c r="F700" s="11" t="s">
        <v>263</v>
      </c>
      <c r="G700" s="11">
        <v>0</v>
      </c>
      <c r="H700" s="11">
        <v>100</v>
      </c>
      <c r="I700" s="11" t="e" cm="1">
        <f t="array" ref="I700">_xlfn.IFS(K700=2,CONCATENATE("比特币-",M700),K700=3,CONCATENATE("钞票-",M700),K700=4,CONCATENATE("玩家经验-",M700),K700=5,CONCATENATE(_xlfn.XLOOKUP(L700,'[1]item|道具'!$A:$A,'[1]item|道具'!$B:$B),"-",M700),K700=11,CONCATENATE(INDEX('[4]equip_data|装备数据'!$B:$B,MATCH(1,('[4]equip_data|装备数据'!$A:$A=ROUNDDOWN(L700/100,0))*('[4]equip_data|装备数据'!$D:$D=MOD(L700,100)),0)),"-",M700,"件"))</f>
        <v>#N/A</v>
      </c>
      <c r="J700" s="11" t="str">
        <f t="shared" si="61"/>
        <v>11;50303;1</v>
      </c>
      <c r="K700" s="11">
        <v>11</v>
      </c>
      <c r="L700" s="11">
        <v>50303</v>
      </c>
      <c r="M700" s="11">
        <v>1</v>
      </c>
    </row>
    <row r="701" spans="1:13">
      <c r="A701" s="11">
        <v>5010000</v>
      </c>
      <c r="B701" s="11" t="s">
        <v>260</v>
      </c>
      <c r="C701" s="11">
        <v>0</v>
      </c>
      <c r="D701" s="11">
        <f t="shared" si="60"/>
        <v>50100003</v>
      </c>
      <c r="E701" s="11">
        <v>132661</v>
      </c>
      <c r="F701" s="11" t="s">
        <v>263</v>
      </c>
      <c r="G701" s="11">
        <v>0</v>
      </c>
      <c r="H701" s="11">
        <v>100</v>
      </c>
      <c r="I701" s="11" t="e" cm="1">
        <f t="array" ref="I701">_xlfn.IFS(K701=2,CONCATENATE("比特币-",M701),K701=3,CONCATENATE("钞票-",M701),K701=4,CONCATENATE("玩家经验-",M701),K701=5,CONCATENATE(_xlfn.XLOOKUP(L701,'[1]item|道具'!$A:$A,'[1]item|道具'!$B:$B),"-",M701),K701=11,CONCATENATE(INDEX('[4]equip_data|装备数据'!$B:$B,MATCH(1,('[4]equip_data|装备数据'!$A:$A=ROUNDDOWN(L701/100,0))*('[4]equip_data|装备数据'!$D:$D=MOD(L701,100)),0)),"-",M701,"件"))</f>
        <v>#N/A</v>
      </c>
      <c r="J701" s="11" t="str">
        <f t="shared" si="61"/>
        <v>11;50403;1</v>
      </c>
      <c r="K701" s="11">
        <v>11</v>
      </c>
      <c r="L701" s="11">
        <v>50403</v>
      </c>
      <c r="M701" s="11">
        <v>1</v>
      </c>
    </row>
    <row r="702" spans="1:13">
      <c r="A702" s="11">
        <v>5010000</v>
      </c>
      <c r="B702" s="11" t="s">
        <v>260</v>
      </c>
      <c r="C702" s="11">
        <v>0</v>
      </c>
      <c r="D702" s="11">
        <f t="shared" si="60"/>
        <v>50100003</v>
      </c>
      <c r="E702" s="11">
        <v>132661</v>
      </c>
      <c r="F702" s="11" t="s">
        <v>263</v>
      </c>
      <c r="G702" s="11">
        <v>0</v>
      </c>
      <c r="H702" s="11">
        <v>100</v>
      </c>
      <c r="I702" s="11" t="e" cm="1">
        <f t="array" ref="I702">_xlfn.IFS(K702=2,CONCATENATE("比特币-",M702),K702=3,CONCATENATE("钞票-",M702),K702=4,CONCATENATE("玩家经验-",M702),K702=5,CONCATENATE(_xlfn.XLOOKUP(L702,'[1]item|道具'!$A:$A,'[1]item|道具'!$B:$B),"-",M702),K702=11,CONCATENATE(INDEX('[4]equip_data|装备数据'!$B:$B,MATCH(1,('[4]equip_data|装备数据'!$A:$A=ROUNDDOWN(L702/100,0))*('[4]equip_data|装备数据'!$D:$D=MOD(L702,100)),0)),"-",M702,"件"))</f>
        <v>#N/A</v>
      </c>
      <c r="J702" s="11" t="str">
        <f t="shared" si="61"/>
        <v>11;50503;1</v>
      </c>
      <c r="K702" s="11">
        <v>11</v>
      </c>
      <c r="L702" s="11">
        <v>50503</v>
      </c>
      <c r="M702" s="11">
        <v>1</v>
      </c>
    </row>
    <row r="703" spans="1:13">
      <c r="A703" s="11">
        <v>5010000</v>
      </c>
      <c r="B703" s="11" t="s">
        <v>260</v>
      </c>
      <c r="C703" s="11">
        <v>0</v>
      </c>
      <c r="D703" s="11">
        <f t="shared" si="60"/>
        <v>50100003</v>
      </c>
      <c r="E703" s="11">
        <v>132661</v>
      </c>
      <c r="F703" s="11" t="s">
        <v>263</v>
      </c>
      <c r="G703" s="11">
        <v>0</v>
      </c>
      <c r="H703" s="11">
        <v>100</v>
      </c>
      <c r="I703" s="11" t="e" cm="1">
        <f t="array" ref="I703">_xlfn.IFS(K703=2,CONCATENATE("比特币-",M703),K703=3,CONCATENATE("钞票-",M703),K703=4,CONCATENATE("玩家经验-",M703),K703=5,CONCATENATE(_xlfn.XLOOKUP(L703,'[1]item|道具'!$A:$A,'[1]item|道具'!$B:$B),"-",M703),K703=11,CONCATENATE(INDEX('[4]equip_data|装备数据'!$B:$B,MATCH(1,('[4]equip_data|装备数据'!$A:$A=ROUNDDOWN(L703/100,0))*('[4]equip_data|装备数据'!$D:$D=MOD(L703,100)),0)),"-",M703,"件"))</f>
        <v>#N/A</v>
      </c>
      <c r="J703" s="11" t="str">
        <f t="shared" si="61"/>
        <v>11;60103;1</v>
      </c>
      <c r="K703" s="11">
        <v>11</v>
      </c>
      <c r="L703" s="11">
        <v>60103</v>
      </c>
      <c r="M703" s="11">
        <v>1</v>
      </c>
    </row>
    <row r="704" spans="1:13">
      <c r="A704" s="11">
        <v>5010000</v>
      </c>
      <c r="B704" s="11" t="s">
        <v>260</v>
      </c>
      <c r="C704" s="11">
        <v>0</v>
      </c>
      <c r="D704" s="11">
        <f t="shared" si="60"/>
        <v>50100003</v>
      </c>
      <c r="E704" s="11">
        <v>132661</v>
      </c>
      <c r="F704" s="11" t="s">
        <v>263</v>
      </c>
      <c r="G704" s="11">
        <v>0</v>
      </c>
      <c r="H704" s="11">
        <v>100</v>
      </c>
      <c r="I704" s="11" t="e" cm="1">
        <f t="array" ref="I704">_xlfn.IFS(K704=2,CONCATENATE("比特币-",M704),K704=3,CONCATENATE("钞票-",M704),K704=4,CONCATENATE("玩家经验-",M704),K704=5,CONCATENATE(_xlfn.XLOOKUP(L704,'[1]item|道具'!$A:$A,'[1]item|道具'!$B:$B),"-",M704),K704=11,CONCATENATE(INDEX('[4]equip_data|装备数据'!$B:$B,MATCH(1,('[4]equip_data|装备数据'!$A:$A=ROUNDDOWN(L704/100,0))*('[4]equip_data|装备数据'!$D:$D=MOD(L704,100)),0)),"-",M704,"件"))</f>
        <v>#N/A</v>
      </c>
      <c r="J704" s="11" t="str">
        <f t="shared" si="61"/>
        <v>11;60203;1</v>
      </c>
      <c r="K704" s="11">
        <v>11</v>
      </c>
      <c r="L704" s="11">
        <v>60203</v>
      </c>
      <c r="M704" s="11">
        <v>1</v>
      </c>
    </row>
    <row r="705" spans="1:13">
      <c r="A705" s="11">
        <v>5010000</v>
      </c>
      <c r="B705" s="11" t="s">
        <v>260</v>
      </c>
      <c r="C705" s="11">
        <v>0</v>
      </c>
      <c r="D705" s="11">
        <f t="shared" si="60"/>
        <v>50100003</v>
      </c>
      <c r="E705" s="11">
        <v>132661</v>
      </c>
      <c r="F705" s="11" t="s">
        <v>263</v>
      </c>
      <c r="G705" s="11">
        <v>0</v>
      </c>
      <c r="H705" s="11">
        <v>100</v>
      </c>
      <c r="I705" s="11" t="e" cm="1">
        <f t="array" ref="I705">_xlfn.IFS(K705=2,CONCATENATE("比特币-",M705),K705=3,CONCATENATE("钞票-",M705),K705=4,CONCATENATE("玩家经验-",M705),K705=5,CONCATENATE(_xlfn.XLOOKUP(L705,'[1]item|道具'!$A:$A,'[1]item|道具'!$B:$B),"-",M705),K705=11,CONCATENATE(INDEX('[4]equip_data|装备数据'!$B:$B,MATCH(1,('[4]equip_data|装备数据'!$A:$A=ROUNDDOWN(L705/100,0))*('[4]equip_data|装备数据'!$D:$D=MOD(L705,100)),0)),"-",M705,"件"))</f>
        <v>#N/A</v>
      </c>
      <c r="J705" s="11" t="str">
        <f t="shared" si="61"/>
        <v>11;60303;1</v>
      </c>
      <c r="K705" s="11">
        <v>11</v>
      </c>
      <c r="L705" s="11">
        <v>60303</v>
      </c>
      <c r="M705" s="11">
        <v>1</v>
      </c>
    </row>
    <row r="706" spans="1:13">
      <c r="A706" s="11">
        <v>5010000</v>
      </c>
      <c r="B706" s="11" t="s">
        <v>260</v>
      </c>
      <c r="C706" s="11">
        <v>0</v>
      </c>
      <c r="D706" s="11">
        <f t="shared" si="60"/>
        <v>50100003</v>
      </c>
      <c r="E706" s="11">
        <v>132661</v>
      </c>
      <c r="F706" s="11" t="s">
        <v>263</v>
      </c>
      <c r="G706" s="11">
        <v>0</v>
      </c>
      <c r="H706" s="11">
        <v>100</v>
      </c>
      <c r="I706" s="11" t="e" cm="1">
        <f t="array" ref="I706">_xlfn.IFS(K706=2,CONCATENATE("比特币-",M706),K706=3,CONCATENATE("钞票-",M706),K706=4,CONCATENATE("玩家经验-",M706),K706=5,CONCATENATE(_xlfn.XLOOKUP(L706,'[1]item|道具'!$A:$A,'[1]item|道具'!$B:$B),"-",M706),K706=11,CONCATENATE(INDEX('[4]equip_data|装备数据'!$B:$B,MATCH(1,('[4]equip_data|装备数据'!$A:$A=ROUNDDOWN(L706/100,0))*('[4]equip_data|装备数据'!$D:$D=MOD(L706,100)),0)),"-",M706,"件"))</f>
        <v>#N/A</v>
      </c>
      <c r="J706" s="11" t="str">
        <f t="shared" si="61"/>
        <v>11;60403;1</v>
      </c>
      <c r="K706" s="11">
        <v>11</v>
      </c>
      <c r="L706" s="11">
        <v>60403</v>
      </c>
      <c r="M706" s="11">
        <v>1</v>
      </c>
    </row>
    <row r="707" spans="1:13">
      <c r="A707" s="11">
        <v>5010000</v>
      </c>
      <c r="B707" s="11" t="s">
        <v>260</v>
      </c>
      <c r="C707" s="11">
        <v>0</v>
      </c>
      <c r="D707" s="11">
        <f t="shared" si="60"/>
        <v>50100003</v>
      </c>
      <c r="E707" s="11">
        <v>132661</v>
      </c>
      <c r="F707" s="11" t="s">
        <v>263</v>
      </c>
      <c r="G707" s="11">
        <v>0</v>
      </c>
      <c r="H707" s="11">
        <v>100</v>
      </c>
      <c r="I707" s="11" t="e" cm="1">
        <f t="array" ref="I707">_xlfn.IFS(K707=2,CONCATENATE("比特币-",M707),K707=3,CONCATENATE("钞票-",M707),K707=4,CONCATENATE("玩家经验-",M707),K707=5,CONCATENATE(_xlfn.XLOOKUP(L707,'[1]item|道具'!$A:$A,'[1]item|道具'!$B:$B),"-",M707),K707=11,CONCATENATE(INDEX('[4]equip_data|装备数据'!$B:$B,MATCH(1,('[4]equip_data|装备数据'!$A:$A=ROUNDDOWN(L707/100,0))*('[4]equip_data|装备数据'!$D:$D=MOD(L707,100)),0)),"-",M707,"件"))</f>
        <v>#N/A</v>
      </c>
      <c r="J707" s="11" t="str">
        <f t="shared" si="61"/>
        <v>11;60503;1</v>
      </c>
      <c r="K707" s="11">
        <v>11</v>
      </c>
      <c r="L707" s="11">
        <v>60503</v>
      </c>
      <c r="M707" s="11">
        <v>1</v>
      </c>
    </row>
    <row r="708" spans="1:13">
      <c r="A708" s="11">
        <v>5010000</v>
      </c>
      <c r="B708" s="11" t="s">
        <v>260</v>
      </c>
      <c r="C708" s="11">
        <v>0</v>
      </c>
      <c r="D708" s="11">
        <f t="shared" si="60"/>
        <v>50100004</v>
      </c>
      <c r="E708" s="11">
        <v>7409</v>
      </c>
      <c r="F708" s="11" t="s">
        <v>264</v>
      </c>
      <c r="G708" s="11">
        <v>0</v>
      </c>
      <c r="H708" s="11">
        <v>100</v>
      </c>
      <c r="I708" s="11" t="e" cm="1">
        <f t="array" ref="I708">_xlfn.IFS(K708=2,CONCATENATE("比特币-",M708),K708=3,CONCATENATE("钞票-",M708),K708=4,CONCATENATE("玩家经验-",M708),K708=5,CONCATENATE(_xlfn.XLOOKUP(L708,'[1]item|道具'!$A:$A,'[1]item|道具'!$B:$B),"-",M708),K708=11,CONCATENATE(INDEX('[4]equip_data|装备数据'!$B:$B,MATCH(1,('[4]equip_data|装备数据'!$A:$A=ROUNDDOWN(L708/100,0))*('[4]equip_data|装备数据'!$D:$D=MOD(L708,100)),0)),"-",M708,"件"))</f>
        <v>#N/A</v>
      </c>
      <c r="J708" s="11" t="str">
        <f t="shared" si="61"/>
        <v>11;10104;1</v>
      </c>
      <c r="K708" s="11">
        <v>11</v>
      </c>
      <c r="L708" s="11">
        <v>10104</v>
      </c>
      <c r="M708" s="11">
        <v>1</v>
      </c>
    </row>
    <row r="709" spans="1:13">
      <c r="A709" s="11">
        <v>5010000</v>
      </c>
      <c r="B709" s="11" t="s">
        <v>260</v>
      </c>
      <c r="C709" s="11">
        <v>0</v>
      </c>
      <c r="D709" s="11">
        <f t="shared" si="60"/>
        <v>50100004</v>
      </c>
      <c r="E709" s="11">
        <v>7409</v>
      </c>
      <c r="F709" s="11" t="s">
        <v>264</v>
      </c>
      <c r="G709" s="11">
        <v>0</v>
      </c>
      <c r="H709" s="11">
        <v>100</v>
      </c>
      <c r="I709" s="11" t="e" cm="1">
        <f t="array" ref="I709">_xlfn.IFS(K709=2,CONCATENATE("比特币-",M709),K709=3,CONCATENATE("钞票-",M709),K709=4,CONCATENATE("玩家经验-",M709),K709=5,CONCATENATE(_xlfn.XLOOKUP(L709,'[1]item|道具'!$A:$A,'[1]item|道具'!$B:$B),"-",M709),K709=11,CONCATENATE(INDEX('[4]equip_data|装备数据'!$B:$B,MATCH(1,('[4]equip_data|装备数据'!$A:$A=ROUNDDOWN(L709/100,0))*('[4]equip_data|装备数据'!$D:$D=MOD(L709,100)),0)),"-",M709,"件"))</f>
        <v>#N/A</v>
      </c>
      <c r="J709" s="11" t="str">
        <f t="shared" si="61"/>
        <v>11;10204;1</v>
      </c>
      <c r="K709" s="11">
        <v>11</v>
      </c>
      <c r="L709" s="11">
        <v>10204</v>
      </c>
      <c r="M709" s="11">
        <v>1</v>
      </c>
    </row>
    <row r="710" spans="1:13">
      <c r="A710" s="11">
        <v>5010000</v>
      </c>
      <c r="B710" s="11" t="s">
        <v>260</v>
      </c>
      <c r="C710" s="11">
        <v>0</v>
      </c>
      <c r="D710" s="11">
        <f t="shared" si="60"/>
        <v>50100004</v>
      </c>
      <c r="E710" s="11">
        <v>7409</v>
      </c>
      <c r="F710" s="11" t="s">
        <v>264</v>
      </c>
      <c r="G710" s="11">
        <v>0</v>
      </c>
      <c r="H710" s="11">
        <v>100</v>
      </c>
      <c r="I710" s="11" t="e" cm="1">
        <f t="array" ref="I710">_xlfn.IFS(K710=2,CONCATENATE("比特币-",M710),K710=3,CONCATENATE("钞票-",M710),K710=4,CONCATENATE("玩家经验-",M710),K710=5,CONCATENATE(_xlfn.XLOOKUP(L710,'[1]item|道具'!$A:$A,'[1]item|道具'!$B:$B),"-",M710),K710=11,CONCATENATE(INDEX('[4]equip_data|装备数据'!$B:$B,MATCH(1,('[4]equip_data|装备数据'!$A:$A=ROUNDDOWN(L710/100,0))*('[4]equip_data|装备数据'!$D:$D=MOD(L710,100)),0)),"-",M710,"件"))</f>
        <v>#N/A</v>
      </c>
      <c r="J710" s="11" t="str">
        <f t="shared" si="61"/>
        <v>11;10304;1</v>
      </c>
      <c r="K710" s="11">
        <v>11</v>
      </c>
      <c r="L710" s="11">
        <v>10304</v>
      </c>
      <c r="M710" s="11">
        <v>1</v>
      </c>
    </row>
    <row r="711" spans="1:13">
      <c r="A711" s="11">
        <v>5010000</v>
      </c>
      <c r="B711" s="11" t="s">
        <v>260</v>
      </c>
      <c r="C711" s="11">
        <v>0</v>
      </c>
      <c r="D711" s="11">
        <f t="shared" si="60"/>
        <v>50100004</v>
      </c>
      <c r="E711" s="11">
        <v>7409</v>
      </c>
      <c r="F711" s="11" t="s">
        <v>264</v>
      </c>
      <c r="G711" s="11">
        <v>0</v>
      </c>
      <c r="H711" s="11">
        <v>100</v>
      </c>
      <c r="I711" s="11" t="e" cm="1">
        <f t="array" ref="I711">_xlfn.IFS(K711=2,CONCATENATE("比特币-",M711),K711=3,CONCATENATE("钞票-",M711),K711=4,CONCATENATE("玩家经验-",M711),K711=5,CONCATENATE(_xlfn.XLOOKUP(L711,'[1]item|道具'!$A:$A,'[1]item|道具'!$B:$B),"-",M711),K711=11,CONCATENATE(INDEX('[4]equip_data|装备数据'!$B:$B,MATCH(1,('[4]equip_data|装备数据'!$A:$A=ROUNDDOWN(L711/100,0))*('[4]equip_data|装备数据'!$D:$D=MOD(L711,100)),0)),"-",M711,"件"))</f>
        <v>#N/A</v>
      </c>
      <c r="J711" s="11" t="str">
        <f t="shared" si="61"/>
        <v>11;10404;1</v>
      </c>
      <c r="K711" s="11">
        <v>11</v>
      </c>
      <c r="L711" s="11">
        <v>10404</v>
      </c>
      <c r="M711" s="11">
        <v>1</v>
      </c>
    </row>
    <row r="712" spans="1:13">
      <c r="A712" s="11">
        <v>5010000</v>
      </c>
      <c r="B712" s="11" t="s">
        <v>260</v>
      </c>
      <c r="C712" s="11">
        <v>0</v>
      </c>
      <c r="D712" s="11">
        <f t="shared" ref="D712:D738" si="62">D682+1</f>
        <v>50100004</v>
      </c>
      <c r="E712" s="11">
        <v>7409</v>
      </c>
      <c r="F712" s="11" t="s">
        <v>264</v>
      </c>
      <c r="G712" s="11">
        <v>0</v>
      </c>
      <c r="H712" s="11">
        <v>100</v>
      </c>
      <c r="I712" s="11" t="e" cm="1">
        <f t="array" ref="I712">_xlfn.IFS(K712=2,CONCATENATE("比特币-",M712),K712=3,CONCATENATE("钞票-",M712),K712=4,CONCATENATE("玩家经验-",M712),K712=5,CONCATENATE(_xlfn.XLOOKUP(L712,'[1]item|道具'!$A:$A,'[1]item|道具'!$B:$B),"-",M712),K712=11,CONCATENATE(INDEX('[4]equip_data|装备数据'!$B:$B,MATCH(1,('[4]equip_data|装备数据'!$A:$A=ROUNDDOWN(L712/100,0))*('[4]equip_data|装备数据'!$D:$D=MOD(L712,100)),0)),"-",M712,"件"))</f>
        <v>#N/A</v>
      </c>
      <c r="J712" s="11" t="str">
        <f t="shared" si="61"/>
        <v>11;10504;1</v>
      </c>
      <c r="K712" s="11">
        <v>11</v>
      </c>
      <c r="L712" s="11">
        <v>10504</v>
      </c>
      <c r="M712" s="11">
        <v>1</v>
      </c>
    </row>
    <row r="713" spans="1:13">
      <c r="A713" s="11">
        <v>5010000</v>
      </c>
      <c r="B713" s="11" t="s">
        <v>260</v>
      </c>
      <c r="C713" s="11">
        <v>0</v>
      </c>
      <c r="D713" s="11">
        <f t="shared" si="62"/>
        <v>50100004</v>
      </c>
      <c r="E713" s="11">
        <v>7409</v>
      </c>
      <c r="F713" s="11" t="s">
        <v>264</v>
      </c>
      <c r="G713" s="11">
        <v>0</v>
      </c>
      <c r="H713" s="11">
        <v>100</v>
      </c>
      <c r="I713" s="11" t="e" cm="1">
        <f t="array" ref="I713">_xlfn.IFS(K713=2,CONCATENATE("比特币-",M713),K713=3,CONCATENATE("钞票-",M713),K713=4,CONCATENATE("玩家经验-",M713),K713=5,CONCATENATE(_xlfn.XLOOKUP(L713,'[1]item|道具'!$A:$A,'[1]item|道具'!$B:$B),"-",M713),K713=11,CONCATENATE(INDEX('[4]equip_data|装备数据'!$B:$B,MATCH(1,('[4]equip_data|装备数据'!$A:$A=ROUNDDOWN(L713/100,0))*('[4]equip_data|装备数据'!$D:$D=MOD(L713,100)),0)),"-",M713,"件"))</f>
        <v>#N/A</v>
      </c>
      <c r="J713" s="11" t="str">
        <f t="shared" si="61"/>
        <v>11;20104;1</v>
      </c>
      <c r="K713" s="11">
        <v>11</v>
      </c>
      <c r="L713" s="11">
        <v>20104</v>
      </c>
      <c r="M713" s="11">
        <v>1</v>
      </c>
    </row>
    <row r="714" spans="1:13">
      <c r="A714" s="11">
        <v>5010000</v>
      </c>
      <c r="B714" s="11" t="s">
        <v>260</v>
      </c>
      <c r="C714" s="11">
        <v>0</v>
      </c>
      <c r="D714" s="11">
        <f t="shared" si="62"/>
        <v>50100004</v>
      </c>
      <c r="E714" s="11">
        <v>7409</v>
      </c>
      <c r="F714" s="11" t="s">
        <v>264</v>
      </c>
      <c r="G714" s="11">
        <v>0</v>
      </c>
      <c r="H714" s="11">
        <v>100</v>
      </c>
      <c r="I714" s="11" t="e" cm="1">
        <f t="array" ref="I714">_xlfn.IFS(K714=2,CONCATENATE("比特币-",M714),K714=3,CONCATENATE("钞票-",M714),K714=4,CONCATENATE("玩家经验-",M714),K714=5,CONCATENATE(_xlfn.XLOOKUP(L714,'[1]item|道具'!$A:$A,'[1]item|道具'!$B:$B),"-",M714),K714=11,CONCATENATE(INDEX('[4]equip_data|装备数据'!$B:$B,MATCH(1,('[4]equip_data|装备数据'!$A:$A=ROUNDDOWN(L714/100,0))*('[4]equip_data|装备数据'!$D:$D=MOD(L714,100)),0)),"-",M714,"件"))</f>
        <v>#N/A</v>
      </c>
      <c r="J714" s="11" t="str">
        <f t="shared" si="61"/>
        <v>11;20204;1</v>
      </c>
      <c r="K714" s="11">
        <v>11</v>
      </c>
      <c r="L714" s="11">
        <v>20204</v>
      </c>
      <c r="M714" s="11">
        <v>1</v>
      </c>
    </row>
    <row r="715" spans="1:13">
      <c r="A715" s="11">
        <v>5010000</v>
      </c>
      <c r="B715" s="11" t="s">
        <v>260</v>
      </c>
      <c r="C715" s="11">
        <v>0</v>
      </c>
      <c r="D715" s="11">
        <f t="shared" si="62"/>
        <v>50100004</v>
      </c>
      <c r="E715" s="11">
        <v>7409</v>
      </c>
      <c r="F715" s="11" t="s">
        <v>264</v>
      </c>
      <c r="G715" s="11">
        <v>0</v>
      </c>
      <c r="H715" s="11">
        <v>100</v>
      </c>
      <c r="I715" s="11" t="e" cm="1">
        <f t="array" ref="I715">_xlfn.IFS(K715=2,CONCATENATE("比特币-",M715),K715=3,CONCATENATE("钞票-",M715),K715=4,CONCATENATE("玩家经验-",M715),K715=5,CONCATENATE(_xlfn.XLOOKUP(L715,'[1]item|道具'!$A:$A,'[1]item|道具'!$B:$B),"-",M715),K715=11,CONCATENATE(INDEX('[4]equip_data|装备数据'!$B:$B,MATCH(1,('[4]equip_data|装备数据'!$A:$A=ROUNDDOWN(L715/100,0))*('[4]equip_data|装备数据'!$D:$D=MOD(L715,100)),0)),"-",M715,"件"))</f>
        <v>#N/A</v>
      </c>
      <c r="J715" s="11" t="str">
        <f t="shared" si="61"/>
        <v>11;20304;1</v>
      </c>
      <c r="K715" s="11">
        <v>11</v>
      </c>
      <c r="L715" s="11">
        <v>20304</v>
      </c>
      <c r="M715" s="11">
        <v>1</v>
      </c>
    </row>
    <row r="716" spans="1:13">
      <c r="A716" s="11">
        <v>5010000</v>
      </c>
      <c r="B716" s="11" t="s">
        <v>260</v>
      </c>
      <c r="C716" s="11">
        <v>0</v>
      </c>
      <c r="D716" s="11">
        <f t="shared" si="62"/>
        <v>50100004</v>
      </c>
      <c r="E716" s="11">
        <v>7409</v>
      </c>
      <c r="F716" s="11" t="s">
        <v>264</v>
      </c>
      <c r="G716" s="11">
        <v>0</v>
      </c>
      <c r="H716" s="11">
        <v>100</v>
      </c>
      <c r="I716" s="11" t="e" cm="1">
        <f t="array" ref="I716">_xlfn.IFS(K716=2,CONCATENATE("比特币-",M716),K716=3,CONCATENATE("钞票-",M716),K716=4,CONCATENATE("玩家经验-",M716),K716=5,CONCATENATE(_xlfn.XLOOKUP(L716,'[1]item|道具'!$A:$A,'[1]item|道具'!$B:$B),"-",M716),K716=11,CONCATENATE(INDEX('[4]equip_data|装备数据'!$B:$B,MATCH(1,('[4]equip_data|装备数据'!$A:$A=ROUNDDOWN(L716/100,0))*('[4]equip_data|装备数据'!$D:$D=MOD(L716,100)),0)),"-",M716,"件"))</f>
        <v>#N/A</v>
      </c>
      <c r="J716" s="11" t="str">
        <f t="shared" si="61"/>
        <v>11;20404;1</v>
      </c>
      <c r="K716" s="11">
        <v>11</v>
      </c>
      <c r="L716" s="11">
        <v>20404</v>
      </c>
      <c r="M716" s="11">
        <v>1</v>
      </c>
    </row>
    <row r="717" spans="1:13">
      <c r="A717" s="11">
        <v>5010000</v>
      </c>
      <c r="B717" s="11" t="s">
        <v>260</v>
      </c>
      <c r="C717" s="11">
        <v>0</v>
      </c>
      <c r="D717" s="11">
        <f t="shared" si="62"/>
        <v>50100004</v>
      </c>
      <c r="E717" s="11">
        <v>7409</v>
      </c>
      <c r="F717" s="11" t="s">
        <v>264</v>
      </c>
      <c r="G717" s="11">
        <v>0</v>
      </c>
      <c r="H717" s="11">
        <v>100</v>
      </c>
      <c r="I717" s="11" t="e" cm="1">
        <f t="array" ref="I717">_xlfn.IFS(K717=2,CONCATENATE("比特币-",M717),K717=3,CONCATENATE("钞票-",M717),K717=4,CONCATENATE("玩家经验-",M717),K717=5,CONCATENATE(_xlfn.XLOOKUP(L717,'[1]item|道具'!$A:$A,'[1]item|道具'!$B:$B),"-",M717),K717=11,CONCATENATE(INDEX('[4]equip_data|装备数据'!$B:$B,MATCH(1,('[4]equip_data|装备数据'!$A:$A=ROUNDDOWN(L717/100,0))*('[4]equip_data|装备数据'!$D:$D=MOD(L717,100)),0)),"-",M717,"件"))</f>
        <v>#N/A</v>
      </c>
      <c r="J717" s="11" t="str">
        <f t="shared" si="61"/>
        <v>11;20504;1</v>
      </c>
      <c r="K717" s="11">
        <v>11</v>
      </c>
      <c r="L717" s="11">
        <v>20504</v>
      </c>
      <c r="M717" s="11">
        <v>1</v>
      </c>
    </row>
    <row r="718" spans="1:13">
      <c r="A718" s="11">
        <v>5010000</v>
      </c>
      <c r="B718" s="11" t="s">
        <v>260</v>
      </c>
      <c r="C718" s="11">
        <v>0</v>
      </c>
      <c r="D718" s="11">
        <f t="shared" si="62"/>
        <v>50100004</v>
      </c>
      <c r="E718" s="11">
        <v>7409</v>
      </c>
      <c r="F718" s="11" t="s">
        <v>264</v>
      </c>
      <c r="G718" s="11">
        <v>0</v>
      </c>
      <c r="H718" s="11">
        <v>100</v>
      </c>
      <c r="I718" s="11" t="e" cm="1">
        <f t="array" ref="I718">_xlfn.IFS(K718=2,CONCATENATE("比特币-",M718),K718=3,CONCATENATE("钞票-",M718),K718=4,CONCATENATE("玩家经验-",M718),K718=5,CONCATENATE(_xlfn.XLOOKUP(L718,'[1]item|道具'!$A:$A,'[1]item|道具'!$B:$B),"-",M718),K718=11,CONCATENATE(INDEX('[4]equip_data|装备数据'!$B:$B,MATCH(1,('[4]equip_data|装备数据'!$A:$A=ROUNDDOWN(L718/100,0))*('[4]equip_data|装备数据'!$D:$D=MOD(L718,100)),0)),"-",M718,"件"))</f>
        <v>#N/A</v>
      </c>
      <c r="J718" s="11" t="str">
        <f t="shared" si="61"/>
        <v>11;30104;1</v>
      </c>
      <c r="K718" s="11">
        <v>11</v>
      </c>
      <c r="L718" s="11">
        <v>30104</v>
      </c>
      <c r="M718" s="11">
        <v>1</v>
      </c>
    </row>
    <row r="719" spans="1:13">
      <c r="A719" s="11">
        <v>5010000</v>
      </c>
      <c r="B719" s="11" t="s">
        <v>260</v>
      </c>
      <c r="C719" s="11">
        <v>0</v>
      </c>
      <c r="D719" s="11">
        <f t="shared" si="62"/>
        <v>50100004</v>
      </c>
      <c r="E719" s="11">
        <v>7409</v>
      </c>
      <c r="F719" s="11" t="s">
        <v>264</v>
      </c>
      <c r="G719" s="11">
        <v>0</v>
      </c>
      <c r="H719" s="11">
        <v>100</v>
      </c>
      <c r="I719" s="11" t="e" cm="1">
        <f t="array" ref="I719">_xlfn.IFS(K719=2,CONCATENATE("比特币-",M719),K719=3,CONCATENATE("钞票-",M719),K719=4,CONCATENATE("玩家经验-",M719),K719=5,CONCATENATE(_xlfn.XLOOKUP(L719,'[1]item|道具'!$A:$A,'[1]item|道具'!$B:$B),"-",M719),K719=11,CONCATENATE(INDEX('[4]equip_data|装备数据'!$B:$B,MATCH(1,('[4]equip_data|装备数据'!$A:$A=ROUNDDOWN(L719/100,0))*('[4]equip_data|装备数据'!$D:$D=MOD(L719,100)),0)),"-",M719,"件"))</f>
        <v>#N/A</v>
      </c>
      <c r="J719" s="11" t="str">
        <f t="shared" si="61"/>
        <v>11;30204;1</v>
      </c>
      <c r="K719" s="11">
        <v>11</v>
      </c>
      <c r="L719" s="11">
        <v>30204</v>
      </c>
      <c r="M719" s="11">
        <v>1</v>
      </c>
    </row>
    <row r="720" spans="1:13">
      <c r="A720" s="11">
        <v>5010000</v>
      </c>
      <c r="B720" s="11" t="s">
        <v>260</v>
      </c>
      <c r="C720" s="11">
        <v>0</v>
      </c>
      <c r="D720" s="11">
        <f t="shared" si="62"/>
        <v>50100004</v>
      </c>
      <c r="E720" s="11">
        <v>7409</v>
      </c>
      <c r="F720" s="11" t="s">
        <v>264</v>
      </c>
      <c r="G720" s="11">
        <v>0</v>
      </c>
      <c r="H720" s="11">
        <v>100</v>
      </c>
      <c r="I720" s="11" t="e" cm="1">
        <f t="array" ref="I720">_xlfn.IFS(K720=2,CONCATENATE("比特币-",M720),K720=3,CONCATENATE("钞票-",M720),K720=4,CONCATENATE("玩家经验-",M720),K720=5,CONCATENATE(_xlfn.XLOOKUP(L720,'[1]item|道具'!$A:$A,'[1]item|道具'!$B:$B),"-",M720),K720=11,CONCATENATE(INDEX('[4]equip_data|装备数据'!$B:$B,MATCH(1,('[4]equip_data|装备数据'!$A:$A=ROUNDDOWN(L720/100,0))*('[4]equip_data|装备数据'!$D:$D=MOD(L720,100)),0)),"-",M720,"件"))</f>
        <v>#N/A</v>
      </c>
      <c r="J720" s="11" t="str">
        <f t="shared" si="61"/>
        <v>11;30304;1</v>
      </c>
      <c r="K720" s="11">
        <v>11</v>
      </c>
      <c r="L720" s="11">
        <v>30304</v>
      </c>
      <c r="M720" s="11">
        <v>1</v>
      </c>
    </row>
    <row r="721" spans="1:13">
      <c r="A721" s="11">
        <v>5010000</v>
      </c>
      <c r="B721" s="11" t="s">
        <v>260</v>
      </c>
      <c r="C721" s="11">
        <v>0</v>
      </c>
      <c r="D721" s="11">
        <f t="shared" si="62"/>
        <v>50100004</v>
      </c>
      <c r="E721" s="11">
        <v>7409</v>
      </c>
      <c r="F721" s="11" t="s">
        <v>264</v>
      </c>
      <c r="G721" s="11">
        <v>0</v>
      </c>
      <c r="H721" s="11">
        <v>100</v>
      </c>
      <c r="I721" s="11" t="e" cm="1">
        <f t="array" ref="I721">_xlfn.IFS(K721=2,CONCATENATE("比特币-",M721),K721=3,CONCATENATE("钞票-",M721),K721=4,CONCATENATE("玩家经验-",M721),K721=5,CONCATENATE(_xlfn.XLOOKUP(L721,'[1]item|道具'!$A:$A,'[1]item|道具'!$B:$B),"-",M721),K721=11,CONCATENATE(INDEX('[4]equip_data|装备数据'!$B:$B,MATCH(1,('[4]equip_data|装备数据'!$A:$A=ROUNDDOWN(L721/100,0))*('[4]equip_data|装备数据'!$D:$D=MOD(L721,100)),0)),"-",M721,"件"))</f>
        <v>#N/A</v>
      </c>
      <c r="J721" s="11" t="str">
        <f t="shared" si="61"/>
        <v>11;30404;1</v>
      </c>
      <c r="K721" s="11">
        <v>11</v>
      </c>
      <c r="L721" s="11">
        <v>30404</v>
      </c>
      <c r="M721" s="11">
        <v>1</v>
      </c>
    </row>
    <row r="722" spans="1:13">
      <c r="A722" s="11">
        <v>5010000</v>
      </c>
      <c r="B722" s="11" t="s">
        <v>260</v>
      </c>
      <c r="C722" s="11">
        <v>0</v>
      </c>
      <c r="D722" s="11">
        <f t="shared" si="62"/>
        <v>50100004</v>
      </c>
      <c r="E722" s="11">
        <v>7409</v>
      </c>
      <c r="F722" s="11" t="s">
        <v>264</v>
      </c>
      <c r="G722" s="11">
        <v>0</v>
      </c>
      <c r="H722" s="11">
        <v>100</v>
      </c>
      <c r="I722" s="11" t="e" cm="1">
        <f t="array" ref="I722">_xlfn.IFS(K722=2,CONCATENATE("比特币-",M722),K722=3,CONCATENATE("钞票-",M722),K722=4,CONCATENATE("玩家经验-",M722),K722=5,CONCATENATE(_xlfn.XLOOKUP(L722,'[1]item|道具'!$A:$A,'[1]item|道具'!$B:$B),"-",M722),K722=11,CONCATENATE(INDEX('[4]equip_data|装备数据'!$B:$B,MATCH(1,('[4]equip_data|装备数据'!$A:$A=ROUNDDOWN(L722/100,0))*('[4]equip_data|装备数据'!$D:$D=MOD(L722,100)),0)),"-",M722,"件"))</f>
        <v>#N/A</v>
      </c>
      <c r="J722" s="11" t="str">
        <f t="shared" si="61"/>
        <v>11;30504;1</v>
      </c>
      <c r="K722" s="11">
        <v>11</v>
      </c>
      <c r="L722" s="11">
        <v>30504</v>
      </c>
      <c r="M722" s="11">
        <v>1</v>
      </c>
    </row>
    <row r="723" spans="1:13">
      <c r="A723" s="11">
        <v>5010000</v>
      </c>
      <c r="B723" s="11" t="s">
        <v>260</v>
      </c>
      <c r="C723" s="11">
        <v>0</v>
      </c>
      <c r="D723" s="11">
        <f t="shared" si="62"/>
        <v>50100004</v>
      </c>
      <c r="E723" s="11">
        <v>7409</v>
      </c>
      <c r="F723" s="11" t="s">
        <v>264</v>
      </c>
      <c r="G723" s="11">
        <v>0</v>
      </c>
      <c r="H723" s="11">
        <v>100</v>
      </c>
      <c r="I723" s="11" t="e" cm="1">
        <f t="array" ref="I723">_xlfn.IFS(K723=2,CONCATENATE("比特币-",M723),K723=3,CONCATENATE("钞票-",M723),K723=4,CONCATENATE("玩家经验-",M723),K723=5,CONCATENATE(_xlfn.XLOOKUP(L723,'[1]item|道具'!$A:$A,'[1]item|道具'!$B:$B),"-",M723),K723=11,CONCATENATE(INDEX('[4]equip_data|装备数据'!$B:$B,MATCH(1,('[4]equip_data|装备数据'!$A:$A=ROUNDDOWN(L723/100,0))*('[4]equip_data|装备数据'!$D:$D=MOD(L723,100)),0)),"-",M723,"件"))</f>
        <v>#N/A</v>
      </c>
      <c r="J723" s="11" t="str">
        <f t="shared" si="61"/>
        <v>11;40104;1</v>
      </c>
      <c r="K723" s="11">
        <v>11</v>
      </c>
      <c r="L723" s="11">
        <v>40104</v>
      </c>
      <c r="M723" s="11">
        <v>1</v>
      </c>
    </row>
    <row r="724" spans="1:13">
      <c r="A724" s="11">
        <v>5010000</v>
      </c>
      <c r="B724" s="11" t="s">
        <v>260</v>
      </c>
      <c r="C724" s="11">
        <v>0</v>
      </c>
      <c r="D724" s="11">
        <f t="shared" si="62"/>
        <v>50100004</v>
      </c>
      <c r="E724" s="11">
        <v>7409</v>
      </c>
      <c r="F724" s="11" t="s">
        <v>264</v>
      </c>
      <c r="G724" s="11">
        <v>0</v>
      </c>
      <c r="H724" s="11">
        <v>100</v>
      </c>
      <c r="I724" s="11" t="e" cm="1">
        <f t="array" ref="I724">_xlfn.IFS(K724=2,CONCATENATE("比特币-",M724),K724=3,CONCATENATE("钞票-",M724),K724=4,CONCATENATE("玩家经验-",M724),K724=5,CONCATENATE(_xlfn.XLOOKUP(L724,'[1]item|道具'!$A:$A,'[1]item|道具'!$B:$B),"-",M724),K724=11,CONCATENATE(INDEX('[4]equip_data|装备数据'!$B:$B,MATCH(1,('[4]equip_data|装备数据'!$A:$A=ROUNDDOWN(L724/100,0))*('[4]equip_data|装备数据'!$D:$D=MOD(L724,100)),0)),"-",M724,"件"))</f>
        <v>#N/A</v>
      </c>
      <c r="J724" s="11" t="str">
        <f t="shared" si="61"/>
        <v>11;40204;1</v>
      </c>
      <c r="K724" s="11">
        <v>11</v>
      </c>
      <c r="L724" s="11">
        <v>40204</v>
      </c>
      <c r="M724" s="11">
        <v>1</v>
      </c>
    </row>
    <row r="725" spans="1:13">
      <c r="A725" s="11">
        <v>5010000</v>
      </c>
      <c r="B725" s="11" t="s">
        <v>260</v>
      </c>
      <c r="C725" s="11">
        <v>0</v>
      </c>
      <c r="D725" s="11">
        <f t="shared" si="62"/>
        <v>50100004</v>
      </c>
      <c r="E725" s="11">
        <v>7409</v>
      </c>
      <c r="F725" s="11" t="s">
        <v>264</v>
      </c>
      <c r="G725" s="11">
        <v>0</v>
      </c>
      <c r="H725" s="11">
        <v>100</v>
      </c>
      <c r="I725" s="11" t="e" cm="1">
        <f t="array" ref="I725">_xlfn.IFS(K725=2,CONCATENATE("比特币-",M725),K725=3,CONCATENATE("钞票-",M725),K725=4,CONCATENATE("玩家经验-",M725),K725=5,CONCATENATE(_xlfn.XLOOKUP(L725,'[1]item|道具'!$A:$A,'[1]item|道具'!$B:$B),"-",M725),K725=11,CONCATENATE(INDEX('[4]equip_data|装备数据'!$B:$B,MATCH(1,('[4]equip_data|装备数据'!$A:$A=ROUNDDOWN(L725/100,0))*('[4]equip_data|装备数据'!$D:$D=MOD(L725,100)),0)),"-",M725,"件"))</f>
        <v>#N/A</v>
      </c>
      <c r="J725" s="11" t="str">
        <f t="shared" si="61"/>
        <v>11;40304;1</v>
      </c>
      <c r="K725" s="11">
        <v>11</v>
      </c>
      <c r="L725" s="11">
        <v>40304</v>
      </c>
      <c r="M725" s="11">
        <v>1</v>
      </c>
    </row>
    <row r="726" spans="1:13">
      <c r="A726" s="11">
        <v>5010000</v>
      </c>
      <c r="B726" s="11" t="s">
        <v>260</v>
      </c>
      <c r="C726" s="11">
        <v>0</v>
      </c>
      <c r="D726" s="11">
        <f t="shared" si="62"/>
        <v>50100004</v>
      </c>
      <c r="E726" s="11">
        <v>7409</v>
      </c>
      <c r="F726" s="11" t="s">
        <v>264</v>
      </c>
      <c r="G726" s="11">
        <v>0</v>
      </c>
      <c r="H726" s="11">
        <v>100</v>
      </c>
      <c r="I726" s="11" t="e" cm="1">
        <f t="array" ref="I726">_xlfn.IFS(K726=2,CONCATENATE("比特币-",M726),K726=3,CONCATENATE("钞票-",M726),K726=4,CONCATENATE("玩家经验-",M726),K726=5,CONCATENATE(_xlfn.XLOOKUP(L726,'[1]item|道具'!$A:$A,'[1]item|道具'!$B:$B),"-",M726),K726=11,CONCATENATE(INDEX('[4]equip_data|装备数据'!$B:$B,MATCH(1,('[4]equip_data|装备数据'!$A:$A=ROUNDDOWN(L726/100,0))*('[4]equip_data|装备数据'!$D:$D=MOD(L726,100)),0)),"-",M726,"件"))</f>
        <v>#N/A</v>
      </c>
      <c r="J726" s="11" t="str">
        <f t="shared" si="61"/>
        <v>11;40404;1</v>
      </c>
      <c r="K726" s="11">
        <v>11</v>
      </c>
      <c r="L726" s="11">
        <v>40404</v>
      </c>
      <c r="M726" s="11">
        <v>1</v>
      </c>
    </row>
    <row r="727" spans="1:13">
      <c r="A727" s="11">
        <v>5010000</v>
      </c>
      <c r="B727" s="11" t="s">
        <v>260</v>
      </c>
      <c r="C727" s="11">
        <v>0</v>
      </c>
      <c r="D727" s="11">
        <f t="shared" si="62"/>
        <v>50100004</v>
      </c>
      <c r="E727" s="11">
        <v>7409</v>
      </c>
      <c r="F727" s="11" t="s">
        <v>264</v>
      </c>
      <c r="G727" s="11">
        <v>0</v>
      </c>
      <c r="H727" s="11">
        <v>100</v>
      </c>
      <c r="I727" s="11" t="e" cm="1">
        <f t="array" ref="I727">_xlfn.IFS(K727=2,CONCATENATE("比特币-",M727),K727=3,CONCATENATE("钞票-",M727),K727=4,CONCATENATE("玩家经验-",M727),K727=5,CONCATENATE(_xlfn.XLOOKUP(L727,'[1]item|道具'!$A:$A,'[1]item|道具'!$B:$B),"-",M727),K727=11,CONCATENATE(INDEX('[4]equip_data|装备数据'!$B:$B,MATCH(1,('[4]equip_data|装备数据'!$A:$A=ROUNDDOWN(L727/100,0))*('[4]equip_data|装备数据'!$D:$D=MOD(L727,100)),0)),"-",M727,"件"))</f>
        <v>#N/A</v>
      </c>
      <c r="J727" s="11" t="str">
        <f t="shared" si="61"/>
        <v>11;40504;1</v>
      </c>
      <c r="K727" s="11">
        <v>11</v>
      </c>
      <c r="L727" s="11">
        <v>40504</v>
      </c>
      <c r="M727" s="11">
        <v>1</v>
      </c>
    </row>
    <row r="728" spans="1:13">
      <c r="A728" s="11">
        <v>5010000</v>
      </c>
      <c r="B728" s="11" t="s">
        <v>260</v>
      </c>
      <c r="C728" s="11">
        <v>0</v>
      </c>
      <c r="D728" s="11">
        <f t="shared" si="62"/>
        <v>50100004</v>
      </c>
      <c r="E728" s="11">
        <v>7409</v>
      </c>
      <c r="F728" s="11" t="s">
        <v>264</v>
      </c>
      <c r="G728" s="11">
        <v>0</v>
      </c>
      <c r="H728" s="11">
        <v>100</v>
      </c>
      <c r="I728" s="11" t="e" cm="1">
        <f t="array" ref="I728">_xlfn.IFS(K728=2,CONCATENATE("比特币-",M728),K728=3,CONCATENATE("钞票-",M728),K728=4,CONCATENATE("玩家经验-",M728),K728=5,CONCATENATE(_xlfn.XLOOKUP(L728,'[1]item|道具'!$A:$A,'[1]item|道具'!$B:$B),"-",M728),K728=11,CONCATENATE(INDEX('[4]equip_data|装备数据'!$B:$B,MATCH(1,('[4]equip_data|装备数据'!$A:$A=ROUNDDOWN(L728/100,0))*('[4]equip_data|装备数据'!$D:$D=MOD(L728,100)),0)),"-",M728,"件"))</f>
        <v>#N/A</v>
      </c>
      <c r="J728" s="11" t="str">
        <f t="shared" si="61"/>
        <v>11;50104;1</v>
      </c>
      <c r="K728" s="11">
        <v>11</v>
      </c>
      <c r="L728" s="11">
        <v>50104</v>
      </c>
      <c r="M728" s="11">
        <v>1</v>
      </c>
    </row>
    <row r="729" spans="1:13">
      <c r="A729" s="11">
        <v>5010000</v>
      </c>
      <c r="B729" s="11" t="s">
        <v>260</v>
      </c>
      <c r="C729" s="11">
        <v>0</v>
      </c>
      <c r="D729" s="11">
        <f t="shared" si="62"/>
        <v>50100004</v>
      </c>
      <c r="E729" s="11">
        <v>7409</v>
      </c>
      <c r="F729" s="11" t="s">
        <v>264</v>
      </c>
      <c r="G729" s="11">
        <v>0</v>
      </c>
      <c r="H729" s="11">
        <v>100</v>
      </c>
      <c r="I729" s="11" t="e" cm="1">
        <f t="array" ref="I729">_xlfn.IFS(K729=2,CONCATENATE("比特币-",M729),K729=3,CONCATENATE("钞票-",M729),K729=4,CONCATENATE("玩家经验-",M729),K729=5,CONCATENATE(_xlfn.XLOOKUP(L729,'[1]item|道具'!$A:$A,'[1]item|道具'!$B:$B),"-",M729),K729=11,CONCATENATE(INDEX('[4]equip_data|装备数据'!$B:$B,MATCH(1,('[4]equip_data|装备数据'!$A:$A=ROUNDDOWN(L729/100,0))*('[4]equip_data|装备数据'!$D:$D=MOD(L729,100)),0)),"-",M729,"件"))</f>
        <v>#N/A</v>
      </c>
      <c r="J729" s="11" t="str">
        <f t="shared" si="61"/>
        <v>11;50204;1</v>
      </c>
      <c r="K729" s="11">
        <v>11</v>
      </c>
      <c r="L729" s="11">
        <v>50204</v>
      </c>
      <c r="M729" s="11">
        <v>1</v>
      </c>
    </row>
    <row r="730" spans="1:13">
      <c r="A730" s="11">
        <v>5010000</v>
      </c>
      <c r="B730" s="11" t="s">
        <v>260</v>
      </c>
      <c r="C730" s="11">
        <v>0</v>
      </c>
      <c r="D730" s="11">
        <f t="shared" si="62"/>
        <v>50100004</v>
      </c>
      <c r="E730" s="11">
        <v>7409</v>
      </c>
      <c r="F730" s="11" t="s">
        <v>264</v>
      </c>
      <c r="G730" s="11">
        <v>0</v>
      </c>
      <c r="H730" s="11">
        <v>100</v>
      </c>
      <c r="I730" s="11" t="e" cm="1">
        <f t="array" ref="I730">_xlfn.IFS(K730=2,CONCATENATE("比特币-",M730),K730=3,CONCATENATE("钞票-",M730),K730=4,CONCATENATE("玩家经验-",M730),K730=5,CONCATENATE(_xlfn.XLOOKUP(L730,'[1]item|道具'!$A:$A,'[1]item|道具'!$B:$B),"-",M730),K730=11,CONCATENATE(INDEX('[4]equip_data|装备数据'!$B:$B,MATCH(1,('[4]equip_data|装备数据'!$A:$A=ROUNDDOWN(L730/100,0))*('[4]equip_data|装备数据'!$D:$D=MOD(L730,100)),0)),"-",M730,"件"))</f>
        <v>#N/A</v>
      </c>
      <c r="J730" s="11" t="str">
        <f t="shared" si="61"/>
        <v>11;50304;1</v>
      </c>
      <c r="K730" s="11">
        <v>11</v>
      </c>
      <c r="L730" s="11">
        <v>50304</v>
      </c>
      <c r="M730" s="11">
        <v>1</v>
      </c>
    </row>
    <row r="731" spans="1:13">
      <c r="A731" s="11">
        <v>5010000</v>
      </c>
      <c r="B731" s="11" t="s">
        <v>260</v>
      </c>
      <c r="C731" s="11">
        <v>0</v>
      </c>
      <c r="D731" s="11">
        <f t="shared" si="62"/>
        <v>50100004</v>
      </c>
      <c r="E731" s="11">
        <v>7409</v>
      </c>
      <c r="F731" s="11" t="s">
        <v>264</v>
      </c>
      <c r="G731" s="11">
        <v>0</v>
      </c>
      <c r="H731" s="11">
        <v>100</v>
      </c>
      <c r="I731" s="11" t="e" cm="1">
        <f t="array" ref="I731">_xlfn.IFS(K731=2,CONCATENATE("比特币-",M731),K731=3,CONCATENATE("钞票-",M731),K731=4,CONCATENATE("玩家经验-",M731),K731=5,CONCATENATE(_xlfn.XLOOKUP(L731,'[1]item|道具'!$A:$A,'[1]item|道具'!$B:$B),"-",M731),K731=11,CONCATENATE(INDEX('[4]equip_data|装备数据'!$B:$B,MATCH(1,('[4]equip_data|装备数据'!$A:$A=ROUNDDOWN(L731/100,0))*('[4]equip_data|装备数据'!$D:$D=MOD(L731,100)),0)),"-",M731,"件"))</f>
        <v>#N/A</v>
      </c>
      <c r="J731" s="11" t="str">
        <f t="shared" si="61"/>
        <v>11;50404;1</v>
      </c>
      <c r="K731" s="11">
        <v>11</v>
      </c>
      <c r="L731" s="11">
        <v>50404</v>
      </c>
      <c r="M731" s="11">
        <v>1</v>
      </c>
    </row>
    <row r="732" spans="1:13">
      <c r="A732" s="11">
        <v>5010000</v>
      </c>
      <c r="B732" s="11" t="s">
        <v>260</v>
      </c>
      <c r="C732" s="11">
        <v>0</v>
      </c>
      <c r="D732" s="11">
        <f t="shared" si="62"/>
        <v>50100004</v>
      </c>
      <c r="E732" s="11">
        <v>7409</v>
      </c>
      <c r="F732" s="11" t="s">
        <v>264</v>
      </c>
      <c r="G732" s="11">
        <v>0</v>
      </c>
      <c r="H732" s="11">
        <v>100</v>
      </c>
      <c r="I732" s="11" t="e" cm="1">
        <f t="array" ref="I732">_xlfn.IFS(K732=2,CONCATENATE("比特币-",M732),K732=3,CONCATENATE("钞票-",M732),K732=4,CONCATENATE("玩家经验-",M732),K732=5,CONCATENATE(_xlfn.XLOOKUP(L732,'[1]item|道具'!$A:$A,'[1]item|道具'!$B:$B),"-",M732),K732=11,CONCATENATE(INDEX('[4]equip_data|装备数据'!$B:$B,MATCH(1,('[4]equip_data|装备数据'!$A:$A=ROUNDDOWN(L732/100,0))*('[4]equip_data|装备数据'!$D:$D=MOD(L732,100)),0)),"-",M732,"件"))</f>
        <v>#N/A</v>
      </c>
      <c r="J732" s="11" t="str">
        <f t="shared" si="61"/>
        <v>11;50504;1</v>
      </c>
      <c r="K732" s="11">
        <v>11</v>
      </c>
      <c r="L732" s="11">
        <v>50504</v>
      </c>
      <c r="M732" s="11">
        <v>1</v>
      </c>
    </row>
    <row r="733" spans="1:13">
      <c r="A733" s="11">
        <v>5010000</v>
      </c>
      <c r="B733" s="11" t="s">
        <v>260</v>
      </c>
      <c r="C733" s="11">
        <v>0</v>
      </c>
      <c r="D733" s="11">
        <f t="shared" si="62"/>
        <v>50100004</v>
      </c>
      <c r="E733" s="11">
        <v>7409</v>
      </c>
      <c r="F733" s="11" t="s">
        <v>264</v>
      </c>
      <c r="G733" s="11">
        <v>0</v>
      </c>
      <c r="H733" s="11">
        <v>100</v>
      </c>
      <c r="I733" s="11" t="e" cm="1">
        <f t="array" ref="I733">_xlfn.IFS(K733=2,CONCATENATE("比特币-",M733),K733=3,CONCATENATE("钞票-",M733),K733=4,CONCATENATE("玩家经验-",M733),K733=5,CONCATENATE(_xlfn.XLOOKUP(L733,'[1]item|道具'!$A:$A,'[1]item|道具'!$B:$B),"-",M733),K733=11,CONCATENATE(INDEX('[4]equip_data|装备数据'!$B:$B,MATCH(1,('[4]equip_data|装备数据'!$A:$A=ROUNDDOWN(L733/100,0))*('[4]equip_data|装备数据'!$D:$D=MOD(L733,100)),0)),"-",M733,"件"))</f>
        <v>#N/A</v>
      </c>
      <c r="J733" s="11" t="str">
        <f t="shared" si="61"/>
        <v>11;60104;1</v>
      </c>
      <c r="K733" s="11">
        <v>11</v>
      </c>
      <c r="L733" s="11">
        <v>60104</v>
      </c>
      <c r="M733" s="11">
        <v>1</v>
      </c>
    </row>
    <row r="734" spans="1:13">
      <c r="A734" s="11">
        <v>5010000</v>
      </c>
      <c r="B734" s="11" t="s">
        <v>260</v>
      </c>
      <c r="C734" s="11">
        <v>0</v>
      </c>
      <c r="D734" s="11">
        <f t="shared" si="62"/>
        <v>50100004</v>
      </c>
      <c r="E734" s="11">
        <v>7409</v>
      </c>
      <c r="F734" s="11" t="s">
        <v>264</v>
      </c>
      <c r="G734" s="11">
        <v>0</v>
      </c>
      <c r="H734" s="11">
        <v>100</v>
      </c>
      <c r="I734" s="11" t="e" cm="1">
        <f t="array" ref="I734">_xlfn.IFS(K734=2,CONCATENATE("比特币-",M734),K734=3,CONCATENATE("钞票-",M734),K734=4,CONCATENATE("玩家经验-",M734),K734=5,CONCATENATE(_xlfn.XLOOKUP(L734,'[1]item|道具'!$A:$A,'[1]item|道具'!$B:$B),"-",M734),K734=11,CONCATENATE(INDEX('[4]equip_data|装备数据'!$B:$B,MATCH(1,('[4]equip_data|装备数据'!$A:$A=ROUNDDOWN(L734/100,0))*('[4]equip_data|装备数据'!$D:$D=MOD(L734,100)),0)),"-",M734,"件"))</f>
        <v>#N/A</v>
      </c>
      <c r="J734" s="11" t="str">
        <f t="shared" si="61"/>
        <v>11;60204;1</v>
      </c>
      <c r="K734" s="11">
        <v>11</v>
      </c>
      <c r="L734" s="11">
        <v>60204</v>
      </c>
      <c r="M734" s="11">
        <v>1</v>
      </c>
    </row>
    <row r="735" spans="1:13">
      <c r="A735" s="11">
        <v>5010000</v>
      </c>
      <c r="B735" s="11" t="s">
        <v>260</v>
      </c>
      <c r="C735" s="11">
        <v>0</v>
      </c>
      <c r="D735" s="11">
        <f t="shared" si="62"/>
        <v>50100004</v>
      </c>
      <c r="E735" s="11">
        <v>7409</v>
      </c>
      <c r="F735" s="11" t="s">
        <v>264</v>
      </c>
      <c r="G735" s="11">
        <v>0</v>
      </c>
      <c r="H735" s="11">
        <v>100</v>
      </c>
      <c r="I735" s="11" t="e" cm="1">
        <f t="array" ref="I735">_xlfn.IFS(K735=2,CONCATENATE("比特币-",M735),K735=3,CONCATENATE("钞票-",M735),K735=4,CONCATENATE("玩家经验-",M735),K735=5,CONCATENATE(_xlfn.XLOOKUP(L735,'[1]item|道具'!$A:$A,'[1]item|道具'!$B:$B),"-",M735),K735=11,CONCATENATE(INDEX('[4]equip_data|装备数据'!$B:$B,MATCH(1,('[4]equip_data|装备数据'!$A:$A=ROUNDDOWN(L735/100,0))*('[4]equip_data|装备数据'!$D:$D=MOD(L735,100)),0)),"-",M735,"件"))</f>
        <v>#N/A</v>
      </c>
      <c r="J735" s="11" t="str">
        <f t="shared" ref="J735:J798" si="63">CONCATENATE(K735,";",L735,";",M735)</f>
        <v>11;60304;1</v>
      </c>
      <c r="K735" s="11">
        <v>11</v>
      </c>
      <c r="L735" s="11">
        <v>60304</v>
      </c>
      <c r="M735" s="11">
        <v>1</v>
      </c>
    </row>
    <row r="736" spans="1:13">
      <c r="A736" s="11">
        <v>5010000</v>
      </c>
      <c r="B736" s="11" t="s">
        <v>260</v>
      </c>
      <c r="C736" s="11">
        <v>0</v>
      </c>
      <c r="D736" s="11">
        <f t="shared" si="62"/>
        <v>50100004</v>
      </c>
      <c r="E736" s="11">
        <v>7409</v>
      </c>
      <c r="F736" s="11" t="s">
        <v>264</v>
      </c>
      <c r="G736" s="11">
        <v>0</v>
      </c>
      <c r="H736" s="11">
        <v>100</v>
      </c>
      <c r="I736" s="11" t="e" cm="1">
        <f t="array" ref="I736">_xlfn.IFS(K736=2,CONCATENATE("比特币-",M736),K736=3,CONCATENATE("钞票-",M736),K736=4,CONCATENATE("玩家经验-",M736),K736=5,CONCATENATE(_xlfn.XLOOKUP(L736,'[1]item|道具'!$A:$A,'[1]item|道具'!$B:$B),"-",M736),K736=11,CONCATENATE(INDEX('[4]equip_data|装备数据'!$B:$B,MATCH(1,('[4]equip_data|装备数据'!$A:$A=ROUNDDOWN(L736/100,0))*('[4]equip_data|装备数据'!$D:$D=MOD(L736,100)),0)),"-",M736,"件"))</f>
        <v>#N/A</v>
      </c>
      <c r="J736" s="11" t="str">
        <f t="shared" si="63"/>
        <v>11;60404;1</v>
      </c>
      <c r="K736" s="11">
        <v>11</v>
      </c>
      <c r="L736" s="11">
        <v>60404</v>
      </c>
      <c r="M736" s="11">
        <v>1</v>
      </c>
    </row>
    <row r="737" spans="1:13">
      <c r="A737" s="11">
        <v>5010000</v>
      </c>
      <c r="B737" s="11" t="s">
        <v>260</v>
      </c>
      <c r="C737" s="11">
        <v>0</v>
      </c>
      <c r="D737" s="11">
        <f t="shared" si="62"/>
        <v>50100004</v>
      </c>
      <c r="E737" s="11">
        <v>7409</v>
      </c>
      <c r="F737" s="11" t="s">
        <v>264</v>
      </c>
      <c r="G737" s="11">
        <v>0</v>
      </c>
      <c r="H737" s="11">
        <v>100</v>
      </c>
      <c r="I737" s="11" t="e" cm="1">
        <f t="array" ref="I737">_xlfn.IFS(K737=2,CONCATENATE("比特币-",M737),K737=3,CONCATENATE("钞票-",M737),K737=4,CONCATENATE("玩家经验-",M737),K737=5,CONCATENATE(_xlfn.XLOOKUP(L737,'[1]item|道具'!$A:$A,'[1]item|道具'!$B:$B),"-",M737),K737=11,CONCATENATE(INDEX('[4]equip_data|装备数据'!$B:$B,MATCH(1,('[4]equip_data|装备数据'!$A:$A=ROUNDDOWN(L737/100,0))*('[4]equip_data|装备数据'!$D:$D=MOD(L737,100)),0)),"-",M737,"件"))</f>
        <v>#N/A</v>
      </c>
      <c r="J737" s="11" t="str">
        <f t="shared" si="63"/>
        <v>11;60504;1</v>
      </c>
      <c r="K737" s="11">
        <v>11</v>
      </c>
      <c r="L737" s="11">
        <v>60504</v>
      </c>
      <c r="M737" s="11">
        <v>1</v>
      </c>
    </row>
    <row r="738" spans="1:13">
      <c r="A738" s="11">
        <v>5010001</v>
      </c>
      <c r="B738" s="11" t="s">
        <v>265</v>
      </c>
      <c r="C738" s="11">
        <v>1</v>
      </c>
      <c r="D738" s="11">
        <f t="shared" ref="D738:D801" si="64">A738*10+1</f>
        <v>50100011</v>
      </c>
      <c r="E738" s="11">
        <v>1000000</v>
      </c>
      <c r="F738" s="11" t="s">
        <v>265</v>
      </c>
      <c r="G738" s="11">
        <v>0</v>
      </c>
      <c r="H738" s="11">
        <v>100</v>
      </c>
      <c r="I738" s="11" t="e" cm="1">
        <f t="array" ref="I738">_xlfn.IFS(K738=2,CONCATENATE("比特币-",M738),K738=3,CONCATENATE("钞票-",M738),K738=4,CONCATENATE("玩家经验-",M738),K738=5,CONCATENATE(_xlfn.XLOOKUP(L738,'[1]item|道具'!$A:$A,'[1]item|道具'!$B:$B),"-",M738),K738=11,CONCATENATE(INDEX('[4]equip_data|装备数据'!$B:$B,MATCH(1,('[4]equip_data|装备数据'!$A:$A=ROUNDDOWN(L738/100,0))*('[4]equip_data|装备数据'!$D:$D=MOD(L738,100)),0)),"-",M738,"件"))</f>
        <v>#N/A</v>
      </c>
      <c r="J738" s="11" t="str">
        <f t="shared" si="63"/>
        <v>11;10101;1</v>
      </c>
      <c r="K738" s="11">
        <v>11</v>
      </c>
      <c r="L738" s="11">
        <v>10101</v>
      </c>
      <c r="M738" s="11">
        <v>1</v>
      </c>
    </row>
    <row r="739" spans="1:13">
      <c r="A739" s="11">
        <v>5010001</v>
      </c>
      <c r="B739" s="11" t="s">
        <v>265</v>
      </c>
      <c r="C739" s="11">
        <v>1</v>
      </c>
      <c r="D739" s="11">
        <f t="shared" si="64"/>
        <v>50100011</v>
      </c>
      <c r="E739" s="11">
        <v>1000000</v>
      </c>
      <c r="F739" s="11" t="s">
        <v>265</v>
      </c>
      <c r="G739" s="11">
        <v>0</v>
      </c>
      <c r="H739" s="11">
        <v>100</v>
      </c>
      <c r="I739" s="11" t="e" cm="1">
        <f t="array" ref="I739">_xlfn.IFS(K739=2,CONCATENATE("比特币-",M739),K739=3,CONCATENATE("钞票-",M739),K739=4,CONCATENATE("玩家经验-",M739),K739=5,CONCATENATE(_xlfn.XLOOKUP(L739,'[1]item|道具'!$A:$A,'[1]item|道具'!$B:$B),"-",M739),K739=11,CONCATENATE(INDEX('[4]equip_data|装备数据'!$B:$B,MATCH(1,('[4]equip_data|装备数据'!$A:$A=ROUNDDOWN(L739/100,0))*('[4]equip_data|装备数据'!$D:$D=MOD(L739,100)),0)),"-",M739,"件"))</f>
        <v>#N/A</v>
      </c>
      <c r="J739" s="11" t="str">
        <f t="shared" si="63"/>
        <v>11;10201;1</v>
      </c>
      <c r="K739" s="11">
        <v>11</v>
      </c>
      <c r="L739" s="11">
        <v>10201</v>
      </c>
      <c r="M739" s="11">
        <v>1</v>
      </c>
    </row>
    <row r="740" spans="1:13">
      <c r="A740" s="11">
        <v>5010001</v>
      </c>
      <c r="B740" s="11" t="s">
        <v>265</v>
      </c>
      <c r="C740" s="11">
        <v>1</v>
      </c>
      <c r="D740" s="11">
        <f t="shared" si="64"/>
        <v>50100011</v>
      </c>
      <c r="E740" s="11">
        <v>1000000</v>
      </c>
      <c r="F740" s="11" t="s">
        <v>265</v>
      </c>
      <c r="G740" s="11">
        <v>0</v>
      </c>
      <c r="H740" s="11">
        <v>100</v>
      </c>
      <c r="I740" s="11" t="e" cm="1">
        <f t="array" ref="I740">_xlfn.IFS(K740=2,CONCATENATE("比特币-",M740),K740=3,CONCATENATE("钞票-",M740),K740=4,CONCATENATE("玩家经验-",M740),K740=5,CONCATENATE(_xlfn.XLOOKUP(L740,'[1]item|道具'!$A:$A,'[1]item|道具'!$B:$B),"-",M740),K740=11,CONCATENATE(INDEX('[4]equip_data|装备数据'!$B:$B,MATCH(1,('[4]equip_data|装备数据'!$A:$A=ROUNDDOWN(L740/100,0))*('[4]equip_data|装备数据'!$D:$D=MOD(L740,100)),0)),"-",M740,"件"))</f>
        <v>#N/A</v>
      </c>
      <c r="J740" s="11" t="str">
        <f t="shared" si="63"/>
        <v>11;10301;1</v>
      </c>
      <c r="K740" s="11">
        <v>11</v>
      </c>
      <c r="L740" s="11">
        <v>10301</v>
      </c>
      <c r="M740" s="11">
        <v>1</v>
      </c>
    </row>
    <row r="741" spans="1:13">
      <c r="A741" s="11">
        <v>5010001</v>
      </c>
      <c r="B741" s="11" t="s">
        <v>265</v>
      </c>
      <c r="C741" s="11">
        <v>1</v>
      </c>
      <c r="D741" s="11">
        <f t="shared" si="64"/>
        <v>50100011</v>
      </c>
      <c r="E741" s="11">
        <v>1000000</v>
      </c>
      <c r="F741" s="11" t="s">
        <v>265</v>
      </c>
      <c r="G741" s="11">
        <v>0</v>
      </c>
      <c r="H741" s="11">
        <v>100</v>
      </c>
      <c r="I741" s="11" t="e" cm="1">
        <f t="array" ref="I741">_xlfn.IFS(K741=2,CONCATENATE("比特币-",M741),K741=3,CONCATENATE("钞票-",M741),K741=4,CONCATENATE("玩家经验-",M741),K741=5,CONCATENATE(_xlfn.XLOOKUP(L741,'[1]item|道具'!$A:$A,'[1]item|道具'!$B:$B),"-",M741),K741=11,CONCATENATE(INDEX('[4]equip_data|装备数据'!$B:$B,MATCH(1,('[4]equip_data|装备数据'!$A:$A=ROUNDDOWN(L741/100,0))*('[4]equip_data|装备数据'!$D:$D=MOD(L741,100)),0)),"-",M741,"件"))</f>
        <v>#N/A</v>
      </c>
      <c r="J741" s="11" t="str">
        <f t="shared" si="63"/>
        <v>11;10401;1</v>
      </c>
      <c r="K741" s="11">
        <v>11</v>
      </c>
      <c r="L741" s="11">
        <v>10401</v>
      </c>
      <c r="M741" s="11">
        <v>1</v>
      </c>
    </row>
    <row r="742" spans="1:13">
      <c r="A742" s="11">
        <v>5010001</v>
      </c>
      <c r="B742" s="11" t="s">
        <v>265</v>
      </c>
      <c r="C742" s="11">
        <v>1</v>
      </c>
      <c r="D742" s="11">
        <f t="shared" si="64"/>
        <v>50100011</v>
      </c>
      <c r="E742" s="11">
        <v>1000000</v>
      </c>
      <c r="F742" s="11" t="s">
        <v>265</v>
      </c>
      <c r="G742" s="11">
        <v>0</v>
      </c>
      <c r="H742" s="11">
        <v>100</v>
      </c>
      <c r="I742" s="11" t="e" cm="1">
        <f t="array" ref="I742">_xlfn.IFS(K742=2,CONCATENATE("比特币-",M742),K742=3,CONCATENATE("钞票-",M742),K742=4,CONCATENATE("玩家经验-",M742),K742=5,CONCATENATE(_xlfn.XLOOKUP(L742,'[1]item|道具'!$A:$A,'[1]item|道具'!$B:$B),"-",M742),K742=11,CONCATENATE(INDEX('[4]equip_data|装备数据'!$B:$B,MATCH(1,('[4]equip_data|装备数据'!$A:$A=ROUNDDOWN(L742/100,0))*('[4]equip_data|装备数据'!$D:$D=MOD(L742,100)),0)),"-",M742,"件"))</f>
        <v>#N/A</v>
      </c>
      <c r="J742" s="11" t="str">
        <f t="shared" si="63"/>
        <v>11;10501;1</v>
      </c>
      <c r="K742" s="11">
        <v>11</v>
      </c>
      <c r="L742" s="11">
        <v>10501</v>
      </c>
      <c r="M742" s="11">
        <v>1</v>
      </c>
    </row>
    <row r="743" spans="1:13">
      <c r="A743" s="11">
        <v>5010001</v>
      </c>
      <c r="B743" s="11" t="s">
        <v>265</v>
      </c>
      <c r="C743" s="11">
        <v>1</v>
      </c>
      <c r="D743" s="11">
        <f t="shared" si="64"/>
        <v>50100011</v>
      </c>
      <c r="E743" s="11">
        <v>1000000</v>
      </c>
      <c r="F743" s="11" t="s">
        <v>265</v>
      </c>
      <c r="G743" s="11">
        <v>0</v>
      </c>
      <c r="H743" s="11">
        <v>100</v>
      </c>
      <c r="I743" s="11" t="e" cm="1">
        <f t="array" ref="I743">_xlfn.IFS(K743=2,CONCATENATE("比特币-",M743),K743=3,CONCATENATE("钞票-",M743),K743=4,CONCATENATE("玩家经验-",M743),K743=5,CONCATENATE(_xlfn.XLOOKUP(L743,'[1]item|道具'!$A:$A,'[1]item|道具'!$B:$B),"-",M743),K743=11,CONCATENATE(INDEX('[4]equip_data|装备数据'!$B:$B,MATCH(1,('[4]equip_data|装备数据'!$A:$A=ROUNDDOWN(L743/100,0))*('[4]equip_data|装备数据'!$D:$D=MOD(L743,100)),0)),"-",M743,"件"))</f>
        <v>#N/A</v>
      </c>
      <c r="J743" s="11" t="str">
        <f t="shared" si="63"/>
        <v>11;20101;1</v>
      </c>
      <c r="K743" s="11">
        <v>11</v>
      </c>
      <c r="L743" s="11">
        <v>20101</v>
      </c>
      <c r="M743" s="11">
        <v>1</v>
      </c>
    </row>
    <row r="744" spans="1:13">
      <c r="A744" s="11">
        <v>5010001</v>
      </c>
      <c r="B744" s="11" t="s">
        <v>265</v>
      </c>
      <c r="C744" s="11">
        <v>1</v>
      </c>
      <c r="D744" s="11">
        <f t="shared" si="64"/>
        <v>50100011</v>
      </c>
      <c r="E744" s="11">
        <v>1000000</v>
      </c>
      <c r="F744" s="11" t="s">
        <v>265</v>
      </c>
      <c r="G744" s="11">
        <v>0</v>
      </c>
      <c r="H744" s="11">
        <v>100</v>
      </c>
      <c r="I744" s="11" t="e" cm="1">
        <f t="array" ref="I744">_xlfn.IFS(K744=2,CONCATENATE("比特币-",M744),K744=3,CONCATENATE("钞票-",M744),K744=4,CONCATENATE("玩家经验-",M744),K744=5,CONCATENATE(_xlfn.XLOOKUP(L744,'[1]item|道具'!$A:$A,'[1]item|道具'!$B:$B),"-",M744),K744=11,CONCATENATE(INDEX('[4]equip_data|装备数据'!$B:$B,MATCH(1,('[4]equip_data|装备数据'!$A:$A=ROUNDDOWN(L744/100,0))*('[4]equip_data|装备数据'!$D:$D=MOD(L744,100)),0)),"-",M744,"件"))</f>
        <v>#N/A</v>
      </c>
      <c r="J744" s="11" t="str">
        <f t="shared" si="63"/>
        <v>11;20201;1</v>
      </c>
      <c r="K744" s="11">
        <v>11</v>
      </c>
      <c r="L744" s="11">
        <v>20201</v>
      </c>
      <c r="M744" s="11">
        <v>1</v>
      </c>
    </row>
    <row r="745" spans="1:13">
      <c r="A745" s="11">
        <v>5010001</v>
      </c>
      <c r="B745" s="11" t="s">
        <v>265</v>
      </c>
      <c r="C745" s="11">
        <v>1</v>
      </c>
      <c r="D745" s="11">
        <f t="shared" si="64"/>
        <v>50100011</v>
      </c>
      <c r="E745" s="11">
        <v>1000000</v>
      </c>
      <c r="F745" s="11" t="s">
        <v>265</v>
      </c>
      <c r="G745" s="11">
        <v>0</v>
      </c>
      <c r="H745" s="11">
        <v>100</v>
      </c>
      <c r="I745" s="11" t="e" cm="1">
        <f t="array" ref="I745">_xlfn.IFS(K745=2,CONCATENATE("比特币-",M745),K745=3,CONCATENATE("钞票-",M745),K745=4,CONCATENATE("玩家经验-",M745),K745=5,CONCATENATE(_xlfn.XLOOKUP(L745,'[1]item|道具'!$A:$A,'[1]item|道具'!$B:$B),"-",M745),K745=11,CONCATENATE(INDEX('[4]equip_data|装备数据'!$B:$B,MATCH(1,('[4]equip_data|装备数据'!$A:$A=ROUNDDOWN(L745/100,0))*('[4]equip_data|装备数据'!$D:$D=MOD(L745,100)),0)),"-",M745,"件"))</f>
        <v>#N/A</v>
      </c>
      <c r="J745" s="11" t="str">
        <f t="shared" si="63"/>
        <v>11;20301;1</v>
      </c>
      <c r="K745" s="11">
        <v>11</v>
      </c>
      <c r="L745" s="11">
        <v>20301</v>
      </c>
      <c r="M745" s="11">
        <v>1</v>
      </c>
    </row>
    <row r="746" spans="1:13">
      <c r="A746" s="11">
        <v>5010001</v>
      </c>
      <c r="B746" s="11" t="s">
        <v>265</v>
      </c>
      <c r="C746" s="11">
        <v>1</v>
      </c>
      <c r="D746" s="11">
        <f t="shared" si="64"/>
        <v>50100011</v>
      </c>
      <c r="E746" s="11">
        <v>1000000</v>
      </c>
      <c r="F746" s="11" t="s">
        <v>265</v>
      </c>
      <c r="G746" s="11">
        <v>0</v>
      </c>
      <c r="H746" s="11">
        <v>100</v>
      </c>
      <c r="I746" s="11" t="e" cm="1">
        <f t="array" ref="I746">_xlfn.IFS(K746=2,CONCATENATE("比特币-",M746),K746=3,CONCATENATE("钞票-",M746),K746=4,CONCATENATE("玩家经验-",M746),K746=5,CONCATENATE(_xlfn.XLOOKUP(L746,'[1]item|道具'!$A:$A,'[1]item|道具'!$B:$B),"-",M746),K746=11,CONCATENATE(INDEX('[4]equip_data|装备数据'!$B:$B,MATCH(1,('[4]equip_data|装备数据'!$A:$A=ROUNDDOWN(L746/100,0))*('[4]equip_data|装备数据'!$D:$D=MOD(L746,100)),0)),"-",M746,"件"))</f>
        <v>#N/A</v>
      </c>
      <c r="J746" s="11" t="str">
        <f t="shared" si="63"/>
        <v>11;20401;1</v>
      </c>
      <c r="K746" s="11">
        <v>11</v>
      </c>
      <c r="L746" s="11">
        <v>20401</v>
      </c>
      <c r="M746" s="11">
        <v>1</v>
      </c>
    </row>
    <row r="747" spans="1:13">
      <c r="A747" s="11">
        <v>5010001</v>
      </c>
      <c r="B747" s="11" t="s">
        <v>265</v>
      </c>
      <c r="C747" s="11">
        <v>1</v>
      </c>
      <c r="D747" s="11">
        <f t="shared" si="64"/>
        <v>50100011</v>
      </c>
      <c r="E747" s="11">
        <v>1000000</v>
      </c>
      <c r="F747" s="11" t="s">
        <v>265</v>
      </c>
      <c r="G747" s="11">
        <v>0</v>
      </c>
      <c r="H747" s="11">
        <v>100</v>
      </c>
      <c r="I747" s="11" t="e" cm="1">
        <f t="array" ref="I747">_xlfn.IFS(K747=2,CONCATENATE("比特币-",M747),K747=3,CONCATENATE("钞票-",M747),K747=4,CONCATENATE("玩家经验-",M747),K747=5,CONCATENATE(_xlfn.XLOOKUP(L747,'[1]item|道具'!$A:$A,'[1]item|道具'!$B:$B),"-",M747),K747=11,CONCATENATE(INDEX('[4]equip_data|装备数据'!$B:$B,MATCH(1,('[4]equip_data|装备数据'!$A:$A=ROUNDDOWN(L747/100,0))*('[4]equip_data|装备数据'!$D:$D=MOD(L747,100)),0)),"-",M747,"件"))</f>
        <v>#N/A</v>
      </c>
      <c r="J747" s="11" t="str">
        <f t="shared" si="63"/>
        <v>11;20501;1</v>
      </c>
      <c r="K747" s="11">
        <v>11</v>
      </c>
      <c r="L747" s="11">
        <v>20501</v>
      </c>
      <c r="M747" s="11">
        <v>1</v>
      </c>
    </row>
    <row r="748" spans="1:13">
      <c r="A748" s="11">
        <v>5010001</v>
      </c>
      <c r="B748" s="11" t="s">
        <v>265</v>
      </c>
      <c r="C748" s="11">
        <v>1</v>
      </c>
      <c r="D748" s="11">
        <f t="shared" si="64"/>
        <v>50100011</v>
      </c>
      <c r="E748" s="11">
        <v>1000000</v>
      </c>
      <c r="F748" s="11" t="s">
        <v>265</v>
      </c>
      <c r="G748" s="11">
        <v>0</v>
      </c>
      <c r="H748" s="11">
        <v>100</v>
      </c>
      <c r="I748" s="11" t="e" cm="1">
        <f t="array" ref="I748">_xlfn.IFS(K748=2,CONCATENATE("比特币-",M748),K748=3,CONCATENATE("钞票-",M748),K748=4,CONCATENATE("玩家经验-",M748),K748=5,CONCATENATE(_xlfn.XLOOKUP(L748,'[1]item|道具'!$A:$A,'[1]item|道具'!$B:$B),"-",M748),K748=11,CONCATENATE(INDEX('[4]equip_data|装备数据'!$B:$B,MATCH(1,('[4]equip_data|装备数据'!$A:$A=ROUNDDOWN(L748/100,0))*('[4]equip_data|装备数据'!$D:$D=MOD(L748,100)),0)),"-",M748,"件"))</f>
        <v>#N/A</v>
      </c>
      <c r="J748" s="11" t="str">
        <f t="shared" si="63"/>
        <v>11;30101;1</v>
      </c>
      <c r="K748" s="11">
        <v>11</v>
      </c>
      <c r="L748" s="11">
        <v>30101</v>
      </c>
      <c r="M748" s="11">
        <v>1</v>
      </c>
    </row>
    <row r="749" spans="1:13">
      <c r="A749" s="11">
        <v>5010001</v>
      </c>
      <c r="B749" s="11" t="s">
        <v>265</v>
      </c>
      <c r="C749" s="11">
        <v>1</v>
      </c>
      <c r="D749" s="11">
        <f t="shared" si="64"/>
        <v>50100011</v>
      </c>
      <c r="E749" s="11">
        <v>1000000</v>
      </c>
      <c r="F749" s="11" t="s">
        <v>265</v>
      </c>
      <c r="G749" s="11">
        <v>0</v>
      </c>
      <c r="H749" s="11">
        <v>100</v>
      </c>
      <c r="I749" s="11" t="e" cm="1">
        <f t="array" ref="I749">_xlfn.IFS(K749=2,CONCATENATE("比特币-",M749),K749=3,CONCATENATE("钞票-",M749),K749=4,CONCATENATE("玩家经验-",M749),K749=5,CONCATENATE(_xlfn.XLOOKUP(L749,'[1]item|道具'!$A:$A,'[1]item|道具'!$B:$B),"-",M749),K749=11,CONCATENATE(INDEX('[4]equip_data|装备数据'!$B:$B,MATCH(1,('[4]equip_data|装备数据'!$A:$A=ROUNDDOWN(L749/100,0))*('[4]equip_data|装备数据'!$D:$D=MOD(L749,100)),0)),"-",M749,"件"))</f>
        <v>#N/A</v>
      </c>
      <c r="J749" s="11" t="str">
        <f t="shared" si="63"/>
        <v>11;30201;1</v>
      </c>
      <c r="K749" s="11">
        <v>11</v>
      </c>
      <c r="L749" s="11">
        <v>30201</v>
      </c>
      <c r="M749" s="11">
        <v>1</v>
      </c>
    </row>
    <row r="750" spans="1:13">
      <c r="A750" s="11">
        <v>5010001</v>
      </c>
      <c r="B750" s="11" t="s">
        <v>265</v>
      </c>
      <c r="C750" s="11">
        <v>1</v>
      </c>
      <c r="D750" s="11">
        <f t="shared" si="64"/>
        <v>50100011</v>
      </c>
      <c r="E750" s="11">
        <v>1000000</v>
      </c>
      <c r="F750" s="11" t="s">
        <v>265</v>
      </c>
      <c r="G750" s="11">
        <v>0</v>
      </c>
      <c r="H750" s="11">
        <v>100</v>
      </c>
      <c r="I750" s="11" t="e" cm="1">
        <f t="array" ref="I750">_xlfn.IFS(K750=2,CONCATENATE("比特币-",M750),K750=3,CONCATENATE("钞票-",M750),K750=4,CONCATENATE("玩家经验-",M750),K750=5,CONCATENATE(_xlfn.XLOOKUP(L750,'[1]item|道具'!$A:$A,'[1]item|道具'!$B:$B),"-",M750),K750=11,CONCATENATE(INDEX('[4]equip_data|装备数据'!$B:$B,MATCH(1,('[4]equip_data|装备数据'!$A:$A=ROUNDDOWN(L750/100,0))*('[4]equip_data|装备数据'!$D:$D=MOD(L750,100)),0)),"-",M750,"件"))</f>
        <v>#N/A</v>
      </c>
      <c r="J750" s="11" t="str">
        <f t="shared" si="63"/>
        <v>11;30301;1</v>
      </c>
      <c r="K750" s="11">
        <v>11</v>
      </c>
      <c r="L750" s="11">
        <v>30301</v>
      </c>
      <c r="M750" s="11">
        <v>1</v>
      </c>
    </row>
    <row r="751" spans="1:13">
      <c r="A751" s="11">
        <v>5010001</v>
      </c>
      <c r="B751" s="11" t="s">
        <v>265</v>
      </c>
      <c r="C751" s="11">
        <v>1</v>
      </c>
      <c r="D751" s="11">
        <f t="shared" si="64"/>
        <v>50100011</v>
      </c>
      <c r="E751" s="11">
        <v>1000000</v>
      </c>
      <c r="F751" s="11" t="s">
        <v>265</v>
      </c>
      <c r="G751" s="11">
        <v>0</v>
      </c>
      <c r="H751" s="11">
        <v>100</v>
      </c>
      <c r="I751" s="11" t="e" cm="1">
        <f t="array" ref="I751">_xlfn.IFS(K751=2,CONCATENATE("比特币-",M751),K751=3,CONCATENATE("钞票-",M751),K751=4,CONCATENATE("玩家经验-",M751),K751=5,CONCATENATE(_xlfn.XLOOKUP(L751,'[1]item|道具'!$A:$A,'[1]item|道具'!$B:$B),"-",M751),K751=11,CONCATENATE(INDEX('[4]equip_data|装备数据'!$B:$B,MATCH(1,('[4]equip_data|装备数据'!$A:$A=ROUNDDOWN(L751/100,0))*('[4]equip_data|装备数据'!$D:$D=MOD(L751,100)),0)),"-",M751,"件"))</f>
        <v>#N/A</v>
      </c>
      <c r="J751" s="11" t="str">
        <f t="shared" si="63"/>
        <v>11;30401;1</v>
      </c>
      <c r="K751" s="11">
        <v>11</v>
      </c>
      <c r="L751" s="11">
        <v>30401</v>
      </c>
      <c r="M751" s="11">
        <v>1</v>
      </c>
    </row>
    <row r="752" spans="1:13">
      <c r="A752" s="11">
        <v>5010001</v>
      </c>
      <c r="B752" s="11" t="s">
        <v>265</v>
      </c>
      <c r="C752" s="11">
        <v>1</v>
      </c>
      <c r="D752" s="11">
        <f t="shared" si="64"/>
        <v>50100011</v>
      </c>
      <c r="E752" s="11">
        <v>1000000</v>
      </c>
      <c r="F752" s="11" t="s">
        <v>265</v>
      </c>
      <c r="G752" s="11">
        <v>0</v>
      </c>
      <c r="H752" s="11">
        <v>100</v>
      </c>
      <c r="I752" s="11" t="e" cm="1">
        <f t="array" ref="I752">_xlfn.IFS(K752=2,CONCATENATE("比特币-",M752),K752=3,CONCATENATE("钞票-",M752),K752=4,CONCATENATE("玩家经验-",M752),K752=5,CONCATENATE(_xlfn.XLOOKUP(L752,'[1]item|道具'!$A:$A,'[1]item|道具'!$B:$B),"-",M752),K752=11,CONCATENATE(INDEX('[4]equip_data|装备数据'!$B:$B,MATCH(1,('[4]equip_data|装备数据'!$A:$A=ROUNDDOWN(L752/100,0))*('[4]equip_data|装备数据'!$D:$D=MOD(L752,100)),0)),"-",M752,"件"))</f>
        <v>#N/A</v>
      </c>
      <c r="J752" s="11" t="str">
        <f t="shared" si="63"/>
        <v>11;30501;1</v>
      </c>
      <c r="K752" s="11">
        <v>11</v>
      </c>
      <c r="L752" s="11">
        <v>30501</v>
      </c>
      <c r="M752" s="11">
        <v>1</v>
      </c>
    </row>
    <row r="753" spans="1:13">
      <c r="A753" s="11">
        <v>5010001</v>
      </c>
      <c r="B753" s="11" t="s">
        <v>265</v>
      </c>
      <c r="C753" s="11">
        <v>1</v>
      </c>
      <c r="D753" s="11">
        <f t="shared" si="64"/>
        <v>50100011</v>
      </c>
      <c r="E753" s="11">
        <v>1000000</v>
      </c>
      <c r="F753" s="11" t="s">
        <v>265</v>
      </c>
      <c r="G753" s="11">
        <v>0</v>
      </c>
      <c r="H753" s="11">
        <v>100</v>
      </c>
      <c r="I753" s="11" t="e" cm="1">
        <f t="array" ref="I753">_xlfn.IFS(K753=2,CONCATENATE("比特币-",M753),K753=3,CONCATENATE("钞票-",M753),K753=4,CONCATENATE("玩家经验-",M753),K753=5,CONCATENATE(_xlfn.XLOOKUP(L753,'[1]item|道具'!$A:$A,'[1]item|道具'!$B:$B),"-",M753),K753=11,CONCATENATE(INDEX('[4]equip_data|装备数据'!$B:$B,MATCH(1,('[4]equip_data|装备数据'!$A:$A=ROUNDDOWN(L753/100,0))*('[4]equip_data|装备数据'!$D:$D=MOD(L753,100)),0)),"-",M753,"件"))</f>
        <v>#N/A</v>
      </c>
      <c r="J753" s="11" t="str">
        <f t="shared" si="63"/>
        <v>11;40101;1</v>
      </c>
      <c r="K753" s="11">
        <v>11</v>
      </c>
      <c r="L753" s="11">
        <v>40101</v>
      </c>
      <c r="M753" s="11">
        <v>1</v>
      </c>
    </row>
    <row r="754" spans="1:13">
      <c r="A754" s="11">
        <v>5010001</v>
      </c>
      <c r="B754" s="11" t="s">
        <v>265</v>
      </c>
      <c r="C754" s="11">
        <v>1</v>
      </c>
      <c r="D754" s="11">
        <f t="shared" si="64"/>
        <v>50100011</v>
      </c>
      <c r="E754" s="11">
        <v>1000000</v>
      </c>
      <c r="F754" s="11" t="s">
        <v>265</v>
      </c>
      <c r="G754" s="11">
        <v>0</v>
      </c>
      <c r="H754" s="11">
        <v>100</v>
      </c>
      <c r="I754" s="11" t="e" cm="1">
        <f t="array" ref="I754">_xlfn.IFS(K754=2,CONCATENATE("比特币-",M754),K754=3,CONCATENATE("钞票-",M754),K754=4,CONCATENATE("玩家经验-",M754),K754=5,CONCATENATE(_xlfn.XLOOKUP(L754,'[1]item|道具'!$A:$A,'[1]item|道具'!$B:$B),"-",M754),K754=11,CONCATENATE(INDEX('[4]equip_data|装备数据'!$B:$B,MATCH(1,('[4]equip_data|装备数据'!$A:$A=ROUNDDOWN(L754/100,0))*('[4]equip_data|装备数据'!$D:$D=MOD(L754,100)),0)),"-",M754,"件"))</f>
        <v>#N/A</v>
      </c>
      <c r="J754" s="11" t="str">
        <f t="shared" si="63"/>
        <v>11;40201;1</v>
      </c>
      <c r="K754" s="11">
        <v>11</v>
      </c>
      <c r="L754" s="11">
        <v>40201</v>
      </c>
      <c r="M754" s="11">
        <v>1</v>
      </c>
    </row>
    <row r="755" spans="1:13">
      <c r="A755" s="11">
        <v>5010001</v>
      </c>
      <c r="B755" s="11" t="s">
        <v>265</v>
      </c>
      <c r="C755" s="11">
        <v>1</v>
      </c>
      <c r="D755" s="11">
        <f t="shared" si="64"/>
        <v>50100011</v>
      </c>
      <c r="E755" s="11">
        <v>1000000</v>
      </c>
      <c r="F755" s="11" t="s">
        <v>265</v>
      </c>
      <c r="G755" s="11">
        <v>0</v>
      </c>
      <c r="H755" s="11">
        <v>100</v>
      </c>
      <c r="I755" s="11" t="e" cm="1">
        <f t="array" ref="I755">_xlfn.IFS(K755=2,CONCATENATE("比特币-",M755),K755=3,CONCATENATE("钞票-",M755),K755=4,CONCATENATE("玩家经验-",M755),K755=5,CONCATENATE(_xlfn.XLOOKUP(L755,'[1]item|道具'!$A:$A,'[1]item|道具'!$B:$B),"-",M755),K755=11,CONCATENATE(INDEX('[4]equip_data|装备数据'!$B:$B,MATCH(1,('[4]equip_data|装备数据'!$A:$A=ROUNDDOWN(L755/100,0))*('[4]equip_data|装备数据'!$D:$D=MOD(L755,100)),0)),"-",M755,"件"))</f>
        <v>#N/A</v>
      </c>
      <c r="J755" s="11" t="str">
        <f t="shared" si="63"/>
        <v>11;40301;1</v>
      </c>
      <c r="K755" s="11">
        <v>11</v>
      </c>
      <c r="L755" s="11">
        <v>40301</v>
      </c>
      <c r="M755" s="11">
        <v>1</v>
      </c>
    </row>
    <row r="756" spans="1:13">
      <c r="A756" s="11">
        <v>5010001</v>
      </c>
      <c r="B756" s="11" t="s">
        <v>265</v>
      </c>
      <c r="C756" s="11">
        <v>1</v>
      </c>
      <c r="D756" s="11">
        <f t="shared" si="64"/>
        <v>50100011</v>
      </c>
      <c r="E756" s="11">
        <v>1000000</v>
      </c>
      <c r="F756" s="11" t="s">
        <v>265</v>
      </c>
      <c r="G756" s="11">
        <v>0</v>
      </c>
      <c r="H756" s="11">
        <v>100</v>
      </c>
      <c r="I756" s="11" t="e" cm="1">
        <f t="array" ref="I756">_xlfn.IFS(K756=2,CONCATENATE("比特币-",M756),K756=3,CONCATENATE("钞票-",M756),K756=4,CONCATENATE("玩家经验-",M756),K756=5,CONCATENATE(_xlfn.XLOOKUP(L756,'[1]item|道具'!$A:$A,'[1]item|道具'!$B:$B),"-",M756),K756=11,CONCATENATE(INDEX('[4]equip_data|装备数据'!$B:$B,MATCH(1,('[4]equip_data|装备数据'!$A:$A=ROUNDDOWN(L756/100,0))*('[4]equip_data|装备数据'!$D:$D=MOD(L756,100)),0)),"-",M756,"件"))</f>
        <v>#N/A</v>
      </c>
      <c r="J756" s="11" t="str">
        <f t="shared" si="63"/>
        <v>11;40401;1</v>
      </c>
      <c r="K756" s="11">
        <v>11</v>
      </c>
      <c r="L756" s="11">
        <v>40401</v>
      </c>
      <c r="M756" s="11">
        <v>1</v>
      </c>
    </row>
    <row r="757" spans="1:13">
      <c r="A757" s="11">
        <v>5010001</v>
      </c>
      <c r="B757" s="11" t="s">
        <v>265</v>
      </c>
      <c r="C757" s="11">
        <v>1</v>
      </c>
      <c r="D757" s="11">
        <f t="shared" si="64"/>
        <v>50100011</v>
      </c>
      <c r="E757" s="11">
        <v>1000000</v>
      </c>
      <c r="F757" s="11" t="s">
        <v>265</v>
      </c>
      <c r="G757" s="11">
        <v>0</v>
      </c>
      <c r="H757" s="11">
        <v>100</v>
      </c>
      <c r="I757" s="11" t="e" cm="1">
        <f t="array" ref="I757">_xlfn.IFS(K757=2,CONCATENATE("比特币-",M757),K757=3,CONCATENATE("钞票-",M757),K757=4,CONCATENATE("玩家经验-",M757),K757=5,CONCATENATE(_xlfn.XLOOKUP(L757,'[1]item|道具'!$A:$A,'[1]item|道具'!$B:$B),"-",M757),K757=11,CONCATENATE(INDEX('[4]equip_data|装备数据'!$B:$B,MATCH(1,('[4]equip_data|装备数据'!$A:$A=ROUNDDOWN(L757/100,0))*('[4]equip_data|装备数据'!$D:$D=MOD(L757,100)),0)),"-",M757,"件"))</f>
        <v>#N/A</v>
      </c>
      <c r="J757" s="11" t="str">
        <f t="shared" si="63"/>
        <v>11;40501;1</v>
      </c>
      <c r="K757" s="11">
        <v>11</v>
      </c>
      <c r="L757" s="11">
        <v>40501</v>
      </c>
      <c r="M757" s="11">
        <v>1</v>
      </c>
    </row>
    <row r="758" spans="1:13">
      <c r="A758" s="11">
        <v>5010001</v>
      </c>
      <c r="B758" s="11" t="s">
        <v>265</v>
      </c>
      <c r="C758" s="11">
        <v>1</v>
      </c>
      <c r="D758" s="11">
        <f t="shared" si="64"/>
        <v>50100011</v>
      </c>
      <c r="E758" s="11">
        <v>1000000</v>
      </c>
      <c r="F758" s="11" t="s">
        <v>265</v>
      </c>
      <c r="G758" s="11">
        <v>0</v>
      </c>
      <c r="H758" s="11">
        <v>100</v>
      </c>
      <c r="I758" s="11" t="e" cm="1">
        <f t="array" ref="I758">_xlfn.IFS(K758=2,CONCATENATE("比特币-",M758),K758=3,CONCATENATE("钞票-",M758),K758=4,CONCATENATE("玩家经验-",M758),K758=5,CONCATENATE(_xlfn.XLOOKUP(L758,'[1]item|道具'!$A:$A,'[1]item|道具'!$B:$B),"-",M758),K758=11,CONCATENATE(INDEX('[4]equip_data|装备数据'!$B:$B,MATCH(1,('[4]equip_data|装备数据'!$A:$A=ROUNDDOWN(L758/100,0))*('[4]equip_data|装备数据'!$D:$D=MOD(L758,100)),0)),"-",M758,"件"))</f>
        <v>#N/A</v>
      </c>
      <c r="J758" s="11" t="str">
        <f t="shared" si="63"/>
        <v>11;50101;1</v>
      </c>
      <c r="K758" s="11">
        <v>11</v>
      </c>
      <c r="L758" s="11">
        <v>50101</v>
      </c>
      <c r="M758" s="11">
        <v>1</v>
      </c>
    </row>
    <row r="759" spans="1:13">
      <c r="A759" s="11">
        <v>5010001</v>
      </c>
      <c r="B759" s="11" t="s">
        <v>265</v>
      </c>
      <c r="C759" s="11">
        <v>1</v>
      </c>
      <c r="D759" s="11">
        <f t="shared" si="64"/>
        <v>50100011</v>
      </c>
      <c r="E759" s="11">
        <v>1000000</v>
      </c>
      <c r="F759" s="11" t="s">
        <v>265</v>
      </c>
      <c r="G759" s="11">
        <v>0</v>
      </c>
      <c r="H759" s="11">
        <v>100</v>
      </c>
      <c r="I759" s="11" t="e" cm="1">
        <f t="array" ref="I759">_xlfn.IFS(K759=2,CONCATENATE("比特币-",M759),K759=3,CONCATENATE("钞票-",M759),K759=4,CONCATENATE("玩家经验-",M759),K759=5,CONCATENATE(_xlfn.XLOOKUP(L759,'[1]item|道具'!$A:$A,'[1]item|道具'!$B:$B),"-",M759),K759=11,CONCATENATE(INDEX('[4]equip_data|装备数据'!$B:$B,MATCH(1,('[4]equip_data|装备数据'!$A:$A=ROUNDDOWN(L759/100,0))*('[4]equip_data|装备数据'!$D:$D=MOD(L759,100)),0)),"-",M759,"件"))</f>
        <v>#N/A</v>
      </c>
      <c r="J759" s="11" t="str">
        <f t="shared" si="63"/>
        <v>11;50201;1</v>
      </c>
      <c r="K759" s="11">
        <v>11</v>
      </c>
      <c r="L759" s="11">
        <v>50201</v>
      </c>
      <c r="M759" s="11">
        <v>1</v>
      </c>
    </row>
    <row r="760" spans="1:13">
      <c r="A760" s="11">
        <v>5010001</v>
      </c>
      <c r="B760" s="11" t="s">
        <v>265</v>
      </c>
      <c r="C760" s="11">
        <v>1</v>
      </c>
      <c r="D760" s="11">
        <f t="shared" si="64"/>
        <v>50100011</v>
      </c>
      <c r="E760" s="11">
        <v>1000000</v>
      </c>
      <c r="F760" s="11" t="s">
        <v>265</v>
      </c>
      <c r="G760" s="11">
        <v>0</v>
      </c>
      <c r="H760" s="11">
        <v>100</v>
      </c>
      <c r="I760" s="11" t="e" cm="1">
        <f t="array" ref="I760">_xlfn.IFS(K760=2,CONCATENATE("比特币-",M760),K760=3,CONCATENATE("钞票-",M760),K760=4,CONCATENATE("玩家经验-",M760),K760=5,CONCATENATE(_xlfn.XLOOKUP(L760,'[1]item|道具'!$A:$A,'[1]item|道具'!$B:$B),"-",M760),K760=11,CONCATENATE(INDEX('[4]equip_data|装备数据'!$B:$B,MATCH(1,('[4]equip_data|装备数据'!$A:$A=ROUNDDOWN(L760/100,0))*('[4]equip_data|装备数据'!$D:$D=MOD(L760,100)),0)),"-",M760,"件"))</f>
        <v>#N/A</v>
      </c>
      <c r="J760" s="11" t="str">
        <f t="shared" si="63"/>
        <v>11;50301;1</v>
      </c>
      <c r="K760" s="11">
        <v>11</v>
      </c>
      <c r="L760" s="11">
        <v>50301</v>
      </c>
      <c r="M760" s="11">
        <v>1</v>
      </c>
    </row>
    <row r="761" spans="1:13">
      <c r="A761" s="11">
        <v>5010001</v>
      </c>
      <c r="B761" s="11" t="s">
        <v>265</v>
      </c>
      <c r="C761" s="11">
        <v>1</v>
      </c>
      <c r="D761" s="11">
        <f t="shared" si="64"/>
        <v>50100011</v>
      </c>
      <c r="E761" s="11">
        <v>1000000</v>
      </c>
      <c r="F761" s="11" t="s">
        <v>265</v>
      </c>
      <c r="G761" s="11">
        <v>0</v>
      </c>
      <c r="H761" s="11">
        <v>100</v>
      </c>
      <c r="I761" s="11" t="e" cm="1">
        <f t="array" ref="I761">_xlfn.IFS(K761=2,CONCATENATE("比特币-",M761),K761=3,CONCATENATE("钞票-",M761),K761=4,CONCATENATE("玩家经验-",M761),K761=5,CONCATENATE(_xlfn.XLOOKUP(L761,'[1]item|道具'!$A:$A,'[1]item|道具'!$B:$B),"-",M761),K761=11,CONCATENATE(INDEX('[4]equip_data|装备数据'!$B:$B,MATCH(1,('[4]equip_data|装备数据'!$A:$A=ROUNDDOWN(L761/100,0))*('[4]equip_data|装备数据'!$D:$D=MOD(L761,100)),0)),"-",M761,"件"))</f>
        <v>#N/A</v>
      </c>
      <c r="J761" s="11" t="str">
        <f t="shared" si="63"/>
        <v>11;50401;1</v>
      </c>
      <c r="K761" s="11">
        <v>11</v>
      </c>
      <c r="L761" s="11">
        <v>50401</v>
      </c>
      <c r="M761" s="11">
        <v>1</v>
      </c>
    </row>
    <row r="762" spans="1:13">
      <c r="A762" s="11">
        <v>5010001</v>
      </c>
      <c r="B762" s="11" t="s">
        <v>265</v>
      </c>
      <c r="C762" s="11">
        <v>1</v>
      </c>
      <c r="D762" s="11">
        <f t="shared" si="64"/>
        <v>50100011</v>
      </c>
      <c r="E762" s="11">
        <v>1000000</v>
      </c>
      <c r="F762" s="11" t="s">
        <v>265</v>
      </c>
      <c r="G762" s="11">
        <v>0</v>
      </c>
      <c r="H762" s="11">
        <v>100</v>
      </c>
      <c r="I762" s="11" t="e" cm="1">
        <f t="array" ref="I762">_xlfn.IFS(K762=2,CONCATENATE("比特币-",M762),K762=3,CONCATENATE("钞票-",M762),K762=4,CONCATENATE("玩家经验-",M762),K762=5,CONCATENATE(_xlfn.XLOOKUP(L762,'[1]item|道具'!$A:$A,'[1]item|道具'!$B:$B),"-",M762),K762=11,CONCATENATE(INDEX('[4]equip_data|装备数据'!$B:$B,MATCH(1,('[4]equip_data|装备数据'!$A:$A=ROUNDDOWN(L762/100,0))*('[4]equip_data|装备数据'!$D:$D=MOD(L762,100)),0)),"-",M762,"件"))</f>
        <v>#N/A</v>
      </c>
      <c r="J762" s="11" t="str">
        <f t="shared" si="63"/>
        <v>11;50501;1</v>
      </c>
      <c r="K762" s="11">
        <v>11</v>
      </c>
      <c r="L762" s="11">
        <v>50501</v>
      </c>
      <c r="M762" s="11">
        <v>1</v>
      </c>
    </row>
    <row r="763" spans="1:13">
      <c r="A763" s="11">
        <v>5010001</v>
      </c>
      <c r="B763" s="11" t="s">
        <v>265</v>
      </c>
      <c r="C763" s="11">
        <v>1</v>
      </c>
      <c r="D763" s="11">
        <f t="shared" si="64"/>
        <v>50100011</v>
      </c>
      <c r="E763" s="11">
        <v>1000000</v>
      </c>
      <c r="F763" s="11" t="s">
        <v>265</v>
      </c>
      <c r="G763" s="11">
        <v>0</v>
      </c>
      <c r="H763" s="11">
        <v>100</v>
      </c>
      <c r="I763" s="11" t="e" cm="1">
        <f t="array" ref="I763">_xlfn.IFS(K763=2,CONCATENATE("比特币-",M763),K763=3,CONCATENATE("钞票-",M763),K763=4,CONCATENATE("玩家经验-",M763),K763=5,CONCATENATE(_xlfn.XLOOKUP(L763,'[1]item|道具'!$A:$A,'[1]item|道具'!$B:$B),"-",M763),K763=11,CONCATENATE(INDEX('[4]equip_data|装备数据'!$B:$B,MATCH(1,('[4]equip_data|装备数据'!$A:$A=ROUNDDOWN(L763/100,0))*('[4]equip_data|装备数据'!$D:$D=MOD(L763,100)),0)),"-",M763,"件"))</f>
        <v>#N/A</v>
      </c>
      <c r="J763" s="11" t="str">
        <f t="shared" si="63"/>
        <v>11;60101;1</v>
      </c>
      <c r="K763" s="11">
        <v>11</v>
      </c>
      <c r="L763" s="11">
        <v>60101</v>
      </c>
      <c r="M763" s="11">
        <v>1</v>
      </c>
    </row>
    <row r="764" spans="1:13">
      <c r="A764" s="11">
        <v>5010001</v>
      </c>
      <c r="B764" s="11" t="s">
        <v>265</v>
      </c>
      <c r="C764" s="11">
        <v>1</v>
      </c>
      <c r="D764" s="11">
        <f t="shared" si="64"/>
        <v>50100011</v>
      </c>
      <c r="E764" s="11">
        <v>1000000</v>
      </c>
      <c r="F764" s="11" t="s">
        <v>265</v>
      </c>
      <c r="G764" s="11">
        <v>0</v>
      </c>
      <c r="H764" s="11">
        <v>100</v>
      </c>
      <c r="I764" s="11" t="e" cm="1">
        <f t="array" ref="I764">_xlfn.IFS(K764=2,CONCATENATE("比特币-",M764),K764=3,CONCATENATE("钞票-",M764),K764=4,CONCATENATE("玩家经验-",M764),K764=5,CONCATENATE(_xlfn.XLOOKUP(L764,'[1]item|道具'!$A:$A,'[1]item|道具'!$B:$B),"-",M764),K764=11,CONCATENATE(INDEX('[4]equip_data|装备数据'!$B:$B,MATCH(1,('[4]equip_data|装备数据'!$A:$A=ROUNDDOWN(L764/100,0))*('[4]equip_data|装备数据'!$D:$D=MOD(L764,100)),0)),"-",M764,"件"))</f>
        <v>#N/A</v>
      </c>
      <c r="J764" s="11" t="str">
        <f t="shared" si="63"/>
        <v>11;60201;1</v>
      </c>
      <c r="K764" s="11">
        <v>11</v>
      </c>
      <c r="L764" s="11">
        <v>60201</v>
      </c>
      <c r="M764" s="11">
        <v>1</v>
      </c>
    </row>
    <row r="765" spans="1:13">
      <c r="A765" s="11">
        <v>5010001</v>
      </c>
      <c r="B765" s="11" t="s">
        <v>265</v>
      </c>
      <c r="C765" s="11">
        <v>1</v>
      </c>
      <c r="D765" s="11">
        <f t="shared" si="64"/>
        <v>50100011</v>
      </c>
      <c r="E765" s="11">
        <v>1000000</v>
      </c>
      <c r="F765" s="11" t="s">
        <v>265</v>
      </c>
      <c r="G765" s="11">
        <v>0</v>
      </c>
      <c r="H765" s="11">
        <v>100</v>
      </c>
      <c r="I765" s="11" t="e" cm="1">
        <f t="array" ref="I765">_xlfn.IFS(K765=2,CONCATENATE("比特币-",M765),K765=3,CONCATENATE("钞票-",M765),K765=4,CONCATENATE("玩家经验-",M765),K765=5,CONCATENATE(_xlfn.XLOOKUP(L765,'[1]item|道具'!$A:$A,'[1]item|道具'!$B:$B),"-",M765),K765=11,CONCATENATE(INDEX('[4]equip_data|装备数据'!$B:$B,MATCH(1,('[4]equip_data|装备数据'!$A:$A=ROUNDDOWN(L765/100,0))*('[4]equip_data|装备数据'!$D:$D=MOD(L765,100)),0)),"-",M765,"件"))</f>
        <v>#N/A</v>
      </c>
      <c r="J765" s="11" t="str">
        <f t="shared" si="63"/>
        <v>11;60301;1</v>
      </c>
      <c r="K765" s="11">
        <v>11</v>
      </c>
      <c r="L765" s="11">
        <v>60301</v>
      </c>
      <c r="M765" s="11">
        <v>1</v>
      </c>
    </row>
    <row r="766" spans="1:13">
      <c r="A766" s="11">
        <v>5010001</v>
      </c>
      <c r="B766" s="11" t="s">
        <v>265</v>
      </c>
      <c r="C766" s="11">
        <v>1</v>
      </c>
      <c r="D766" s="11">
        <f t="shared" si="64"/>
        <v>50100011</v>
      </c>
      <c r="E766" s="11">
        <v>1000000</v>
      </c>
      <c r="F766" s="11" t="s">
        <v>265</v>
      </c>
      <c r="G766" s="11">
        <v>0</v>
      </c>
      <c r="H766" s="11">
        <v>100</v>
      </c>
      <c r="I766" s="11" t="e" cm="1">
        <f t="array" ref="I766">_xlfn.IFS(K766=2,CONCATENATE("比特币-",M766),K766=3,CONCATENATE("钞票-",M766),K766=4,CONCATENATE("玩家经验-",M766),K766=5,CONCATENATE(_xlfn.XLOOKUP(L766,'[1]item|道具'!$A:$A,'[1]item|道具'!$B:$B),"-",M766),K766=11,CONCATENATE(INDEX('[4]equip_data|装备数据'!$B:$B,MATCH(1,('[4]equip_data|装备数据'!$A:$A=ROUNDDOWN(L766/100,0))*('[4]equip_data|装备数据'!$D:$D=MOD(L766,100)),0)),"-",M766,"件"))</f>
        <v>#N/A</v>
      </c>
      <c r="J766" s="11" t="str">
        <f t="shared" si="63"/>
        <v>11;60401;1</v>
      </c>
      <c r="K766" s="11">
        <v>11</v>
      </c>
      <c r="L766" s="11">
        <v>60401</v>
      </c>
      <c r="M766" s="11">
        <v>1</v>
      </c>
    </row>
    <row r="767" spans="1:13">
      <c r="A767" s="11">
        <v>5010001</v>
      </c>
      <c r="B767" s="11" t="s">
        <v>265</v>
      </c>
      <c r="C767" s="11">
        <v>1</v>
      </c>
      <c r="D767" s="11">
        <f t="shared" si="64"/>
        <v>50100011</v>
      </c>
      <c r="E767" s="11">
        <v>1000000</v>
      </c>
      <c r="F767" s="11" t="s">
        <v>265</v>
      </c>
      <c r="G767" s="11">
        <v>0</v>
      </c>
      <c r="H767" s="11">
        <v>100</v>
      </c>
      <c r="I767" s="11" t="e" cm="1">
        <f t="array" ref="I767">_xlfn.IFS(K767=2,CONCATENATE("比特币-",M767),K767=3,CONCATENATE("钞票-",M767),K767=4,CONCATENATE("玩家经验-",M767),K767=5,CONCATENATE(_xlfn.XLOOKUP(L767,'[1]item|道具'!$A:$A,'[1]item|道具'!$B:$B),"-",M767),K767=11,CONCATENATE(INDEX('[4]equip_data|装备数据'!$B:$B,MATCH(1,('[4]equip_data|装备数据'!$A:$A=ROUNDDOWN(L767/100,0))*('[4]equip_data|装备数据'!$D:$D=MOD(L767,100)),0)),"-",M767,"件"))</f>
        <v>#N/A</v>
      </c>
      <c r="J767" s="11" t="str">
        <f t="shared" si="63"/>
        <v>11;60501;1</v>
      </c>
      <c r="K767" s="11">
        <v>11</v>
      </c>
      <c r="L767" s="11">
        <v>60501</v>
      </c>
      <c r="M767" s="11">
        <v>1</v>
      </c>
    </row>
    <row r="768" spans="1:13">
      <c r="A768" s="11">
        <v>5010002</v>
      </c>
      <c r="B768" s="11" t="s">
        <v>266</v>
      </c>
      <c r="C768" s="11">
        <v>1</v>
      </c>
      <c r="D768" s="11">
        <f t="shared" si="64"/>
        <v>50100021</v>
      </c>
      <c r="E768" s="11">
        <v>1000000</v>
      </c>
      <c r="F768" s="11" t="s">
        <v>266</v>
      </c>
      <c r="G768" s="11">
        <v>0</v>
      </c>
      <c r="H768" s="11">
        <v>100</v>
      </c>
      <c r="I768" s="11" t="e" cm="1">
        <f t="array" ref="I768">_xlfn.IFS(K768=2,CONCATENATE("比特币-",M768),K768=3,CONCATENATE("钞票-",M768),K768=4,CONCATENATE("玩家经验-",M768),K768=5,CONCATENATE(_xlfn.XLOOKUP(L768,'[1]item|道具'!$A:$A,'[1]item|道具'!$B:$B),"-",M768),K768=11,CONCATENATE(INDEX('[4]equip_data|装备数据'!$B:$B,MATCH(1,('[4]equip_data|装备数据'!$A:$A=ROUNDDOWN(L768/100,0))*('[4]equip_data|装备数据'!$D:$D=MOD(L768,100)),0)),"-",M768,"件"))</f>
        <v>#N/A</v>
      </c>
      <c r="J768" s="11" t="str">
        <f t="shared" si="63"/>
        <v>11;10102;1</v>
      </c>
      <c r="K768" s="11">
        <v>11</v>
      </c>
      <c r="L768" s="11">
        <v>10102</v>
      </c>
      <c r="M768" s="11">
        <v>1</v>
      </c>
    </row>
    <row r="769" spans="1:13">
      <c r="A769" s="11">
        <v>5010002</v>
      </c>
      <c r="B769" s="11" t="s">
        <v>266</v>
      </c>
      <c r="C769" s="11">
        <v>1</v>
      </c>
      <c r="D769" s="11">
        <f t="shared" si="64"/>
        <v>50100021</v>
      </c>
      <c r="E769" s="11">
        <v>1000000</v>
      </c>
      <c r="F769" s="11" t="s">
        <v>266</v>
      </c>
      <c r="G769" s="11">
        <v>0</v>
      </c>
      <c r="H769" s="11">
        <v>100</v>
      </c>
      <c r="I769" s="11" t="e" cm="1">
        <f t="array" ref="I769">_xlfn.IFS(K769=2,CONCATENATE("比特币-",M769),K769=3,CONCATENATE("钞票-",M769),K769=4,CONCATENATE("玩家经验-",M769),K769=5,CONCATENATE(_xlfn.XLOOKUP(L769,'[1]item|道具'!$A:$A,'[1]item|道具'!$B:$B),"-",M769),K769=11,CONCATENATE(INDEX('[4]equip_data|装备数据'!$B:$B,MATCH(1,('[4]equip_data|装备数据'!$A:$A=ROUNDDOWN(L769/100,0))*('[4]equip_data|装备数据'!$D:$D=MOD(L769,100)),0)),"-",M769,"件"))</f>
        <v>#N/A</v>
      </c>
      <c r="J769" s="11" t="str">
        <f t="shared" si="63"/>
        <v>11;10202;1</v>
      </c>
      <c r="K769" s="11">
        <v>11</v>
      </c>
      <c r="L769" s="11">
        <v>10202</v>
      </c>
      <c r="M769" s="11">
        <v>1</v>
      </c>
    </row>
    <row r="770" spans="1:13">
      <c r="A770" s="11">
        <v>5010002</v>
      </c>
      <c r="B770" s="11" t="s">
        <v>266</v>
      </c>
      <c r="C770" s="11">
        <v>1</v>
      </c>
      <c r="D770" s="11">
        <f t="shared" si="64"/>
        <v>50100021</v>
      </c>
      <c r="E770" s="11">
        <v>1000000</v>
      </c>
      <c r="F770" s="11" t="s">
        <v>266</v>
      </c>
      <c r="G770" s="11">
        <v>0</v>
      </c>
      <c r="H770" s="11">
        <v>100</v>
      </c>
      <c r="I770" s="11" t="e" cm="1">
        <f t="array" ref="I770">_xlfn.IFS(K770=2,CONCATENATE("比特币-",M770),K770=3,CONCATENATE("钞票-",M770),K770=4,CONCATENATE("玩家经验-",M770),K770=5,CONCATENATE(_xlfn.XLOOKUP(L770,'[1]item|道具'!$A:$A,'[1]item|道具'!$B:$B),"-",M770),K770=11,CONCATENATE(INDEX('[4]equip_data|装备数据'!$B:$B,MATCH(1,('[4]equip_data|装备数据'!$A:$A=ROUNDDOWN(L770/100,0))*('[4]equip_data|装备数据'!$D:$D=MOD(L770,100)),0)),"-",M770,"件"))</f>
        <v>#N/A</v>
      </c>
      <c r="J770" s="11" t="str">
        <f t="shared" si="63"/>
        <v>11;10302;1</v>
      </c>
      <c r="K770" s="11">
        <v>11</v>
      </c>
      <c r="L770" s="11">
        <v>10302</v>
      </c>
      <c r="M770" s="11">
        <v>1</v>
      </c>
    </row>
    <row r="771" spans="1:13">
      <c r="A771" s="11">
        <v>5010002</v>
      </c>
      <c r="B771" s="11" t="s">
        <v>266</v>
      </c>
      <c r="C771" s="11">
        <v>1</v>
      </c>
      <c r="D771" s="11">
        <f t="shared" si="64"/>
        <v>50100021</v>
      </c>
      <c r="E771" s="11">
        <v>1000000</v>
      </c>
      <c r="F771" s="11" t="s">
        <v>266</v>
      </c>
      <c r="G771" s="11">
        <v>0</v>
      </c>
      <c r="H771" s="11">
        <v>100</v>
      </c>
      <c r="I771" s="11" t="e" cm="1">
        <f t="array" ref="I771">_xlfn.IFS(K771=2,CONCATENATE("比特币-",M771),K771=3,CONCATENATE("钞票-",M771),K771=4,CONCATENATE("玩家经验-",M771),K771=5,CONCATENATE(_xlfn.XLOOKUP(L771,'[1]item|道具'!$A:$A,'[1]item|道具'!$B:$B),"-",M771),K771=11,CONCATENATE(INDEX('[4]equip_data|装备数据'!$B:$B,MATCH(1,('[4]equip_data|装备数据'!$A:$A=ROUNDDOWN(L771/100,0))*('[4]equip_data|装备数据'!$D:$D=MOD(L771,100)),0)),"-",M771,"件"))</f>
        <v>#N/A</v>
      </c>
      <c r="J771" s="11" t="str">
        <f t="shared" si="63"/>
        <v>11;10402;1</v>
      </c>
      <c r="K771" s="11">
        <v>11</v>
      </c>
      <c r="L771" s="11">
        <v>10402</v>
      </c>
      <c r="M771" s="11">
        <v>1</v>
      </c>
    </row>
    <row r="772" spans="1:13">
      <c r="A772" s="11">
        <v>5010002</v>
      </c>
      <c r="B772" s="11" t="s">
        <v>266</v>
      </c>
      <c r="C772" s="11">
        <v>1</v>
      </c>
      <c r="D772" s="11">
        <f t="shared" si="64"/>
        <v>50100021</v>
      </c>
      <c r="E772" s="11">
        <v>1000000</v>
      </c>
      <c r="F772" s="11" t="s">
        <v>266</v>
      </c>
      <c r="G772" s="11">
        <v>0</v>
      </c>
      <c r="H772" s="11">
        <v>100</v>
      </c>
      <c r="I772" s="11" t="e" cm="1">
        <f t="array" ref="I772">_xlfn.IFS(K772=2,CONCATENATE("比特币-",M772),K772=3,CONCATENATE("钞票-",M772),K772=4,CONCATENATE("玩家经验-",M772),K772=5,CONCATENATE(_xlfn.XLOOKUP(L772,'[1]item|道具'!$A:$A,'[1]item|道具'!$B:$B),"-",M772),K772=11,CONCATENATE(INDEX('[4]equip_data|装备数据'!$B:$B,MATCH(1,('[4]equip_data|装备数据'!$A:$A=ROUNDDOWN(L772/100,0))*('[4]equip_data|装备数据'!$D:$D=MOD(L772,100)),0)),"-",M772,"件"))</f>
        <v>#N/A</v>
      </c>
      <c r="J772" s="11" t="str">
        <f t="shared" si="63"/>
        <v>11;10502;1</v>
      </c>
      <c r="K772" s="11">
        <v>11</v>
      </c>
      <c r="L772" s="11">
        <v>10502</v>
      </c>
      <c r="M772" s="11">
        <v>1</v>
      </c>
    </row>
    <row r="773" spans="1:13">
      <c r="A773" s="11">
        <v>5010002</v>
      </c>
      <c r="B773" s="11" t="s">
        <v>266</v>
      </c>
      <c r="C773" s="11">
        <v>1</v>
      </c>
      <c r="D773" s="11">
        <f t="shared" si="64"/>
        <v>50100021</v>
      </c>
      <c r="E773" s="11">
        <v>1000000</v>
      </c>
      <c r="F773" s="11" t="s">
        <v>266</v>
      </c>
      <c r="G773" s="11">
        <v>0</v>
      </c>
      <c r="H773" s="11">
        <v>100</v>
      </c>
      <c r="I773" s="11" t="e" cm="1">
        <f t="array" ref="I773">_xlfn.IFS(K773=2,CONCATENATE("比特币-",M773),K773=3,CONCATENATE("钞票-",M773),K773=4,CONCATENATE("玩家经验-",M773),K773=5,CONCATENATE(_xlfn.XLOOKUP(L773,'[1]item|道具'!$A:$A,'[1]item|道具'!$B:$B),"-",M773),K773=11,CONCATENATE(INDEX('[4]equip_data|装备数据'!$B:$B,MATCH(1,('[4]equip_data|装备数据'!$A:$A=ROUNDDOWN(L773/100,0))*('[4]equip_data|装备数据'!$D:$D=MOD(L773,100)),0)),"-",M773,"件"))</f>
        <v>#N/A</v>
      </c>
      <c r="J773" s="11" t="str">
        <f t="shared" si="63"/>
        <v>11;20102;1</v>
      </c>
      <c r="K773" s="11">
        <v>11</v>
      </c>
      <c r="L773" s="11">
        <v>20102</v>
      </c>
      <c r="M773" s="11">
        <v>1</v>
      </c>
    </row>
    <row r="774" spans="1:13">
      <c r="A774" s="11">
        <v>5010002</v>
      </c>
      <c r="B774" s="11" t="s">
        <v>266</v>
      </c>
      <c r="C774" s="11">
        <v>1</v>
      </c>
      <c r="D774" s="11">
        <f t="shared" si="64"/>
        <v>50100021</v>
      </c>
      <c r="E774" s="11">
        <v>1000000</v>
      </c>
      <c r="F774" s="11" t="s">
        <v>266</v>
      </c>
      <c r="G774" s="11">
        <v>0</v>
      </c>
      <c r="H774" s="11">
        <v>100</v>
      </c>
      <c r="I774" s="11" t="e" cm="1">
        <f t="array" ref="I774">_xlfn.IFS(K774=2,CONCATENATE("比特币-",M774),K774=3,CONCATENATE("钞票-",M774),K774=4,CONCATENATE("玩家经验-",M774),K774=5,CONCATENATE(_xlfn.XLOOKUP(L774,'[1]item|道具'!$A:$A,'[1]item|道具'!$B:$B),"-",M774),K774=11,CONCATENATE(INDEX('[4]equip_data|装备数据'!$B:$B,MATCH(1,('[4]equip_data|装备数据'!$A:$A=ROUNDDOWN(L774/100,0))*('[4]equip_data|装备数据'!$D:$D=MOD(L774,100)),0)),"-",M774,"件"))</f>
        <v>#N/A</v>
      </c>
      <c r="J774" s="11" t="str">
        <f t="shared" si="63"/>
        <v>11;20202;1</v>
      </c>
      <c r="K774" s="11">
        <v>11</v>
      </c>
      <c r="L774" s="11">
        <v>20202</v>
      </c>
      <c r="M774" s="11">
        <v>1</v>
      </c>
    </row>
    <row r="775" spans="1:13">
      <c r="A775" s="11">
        <v>5010002</v>
      </c>
      <c r="B775" s="11" t="s">
        <v>266</v>
      </c>
      <c r="C775" s="11">
        <v>1</v>
      </c>
      <c r="D775" s="11">
        <f t="shared" si="64"/>
        <v>50100021</v>
      </c>
      <c r="E775" s="11">
        <v>1000000</v>
      </c>
      <c r="F775" s="11" t="s">
        <v>266</v>
      </c>
      <c r="G775" s="11">
        <v>0</v>
      </c>
      <c r="H775" s="11">
        <v>100</v>
      </c>
      <c r="I775" s="11" t="e" cm="1">
        <f t="array" ref="I775">_xlfn.IFS(K775=2,CONCATENATE("比特币-",M775),K775=3,CONCATENATE("钞票-",M775),K775=4,CONCATENATE("玩家经验-",M775),K775=5,CONCATENATE(_xlfn.XLOOKUP(L775,'[1]item|道具'!$A:$A,'[1]item|道具'!$B:$B),"-",M775),K775=11,CONCATENATE(INDEX('[4]equip_data|装备数据'!$B:$B,MATCH(1,('[4]equip_data|装备数据'!$A:$A=ROUNDDOWN(L775/100,0))*('[4]equip_data|装备数据'!$D:$D=MOD(L775,100)),0)),"-",M775,"件"))</f>
        <v>#N/A</v>
      </c>
      <c r="J775" s="11" t="str">
        <f t="shared" si="63"/>
        <v>11;20302;1</v>
      </c>
      <c r="K775" s="11">
        <v>11</v>
      </c>
      <c r="L775" s="11">
        <v>20302</v>
      </c>
      <c r="M775" s="11">
        <v>1</v>
      </c>
    </row>
    <row r="776" spans="1:13">
      <c r="A776" s="11">
        <v>5010002</v>
      </c>
      <c r="B776" s="11" t="s">
        <v>266</v>
      </c>
      <c r="C776" s="11">
        <v>1</v>
      </c>
      <c r="D776" s="11">
        <f t="shared" si="64"/>
        <v>50100021</v>
      </c>
      <c r="E776" s="11">
        <v>1000000</v>
      </c>
      <c r="F776" s="11" t="s">
        <v>266</v>
      </c>
      <c r="G776" s="11">
        <v>0</v>
      </c>
      <c r="H776" s="11">
        <v>100</v>
      </c>
      <c r="I776" s="11" t="e" cm="1">
        <f t="array" ref="I776">_xlfn.IFS(K776=2,CONCATENATE("比特币-",M776),K776=3,CONCATENATE("钞票-",M776),K776=4,CONCATENATE("玩家经验-",M776),K776=5,CONCATENATE(_xlfn.XLOOKUP(L776,'[1]item|道具'!$A:$A,'[1]item|道具'!$B:$B),"-",M776),K776=11,CONCATENATE(INDEX('[4]equip_data|装备数据'!$B:$B,MATCH(1,('[4]equip_data|装备数据'!$A:$A=ROUNDDOWN(L776/100,0))*('[4]equip_data|装备数据'!$D:$D=MOD(L776,100)),0)),"-",M776,"件"))</f>
        <v>#N/A</v>
      </c>
      <c r="J776" s="11" t="str">
        <f t="shared" si="63"/>
        <v>11;20402;1</v>
      </c>
      <c r="K776" s="11">
        <v>11</v>
      </c>
      <c r="L776" s="11">
        <v>20402</v>
      </c>
      <c r="M776" s="11">
        <v>1</v>
      </c>
    </row>
    <row r="777" spans="1:13">
      <c r="A777" s="11">
        <v>5010002</v>
      </c>
      <c r="B777" s="11" t="s">
        <v>266</v>
      </c>
      <c r="C777" s="11">
        <v>1</v>
      </c>
      <c r="D777" s="11">
        <f t="shared" si="64"/>
        <v>50100021</v>
      </c>
      <c r="E777" s="11">
        <v>1000000</v>
      </c>
      <c r="F777" s="11" t="s">
        <v>266</v>
      </c>
      <c r="G777" s="11">
        <v>0</v>
      </c>
      <c r="H777" s="11">
        <v>100</v>
      </c>
      <c r="I777" s="11" t="e" cm="1">
        <f t="array" ref="I777">_xlfn.IFS(K777=2,CONCATENATE("比特币-",M777),K777=3,CONCATENATE("钞票-",M777),K777=4,CONCATENATE("玩家经验-",M777),K777=5,CONCATENATE(_xlfn.XLOOKUP(L777,'[1]item|道具'!$A:$A,'[1]item|道具'!$B:$B),"-",M777),K777=11,CONCATENATE(INDEX('[4]equip_data|装备数据'!$B:$B,MATCH(1,('[4]equip_data|装备数据'!$A:$A=ROUNDDOWN(L777/100,0))*('[4]equip_data|装备数据'!$D:$D=MOD(L777,100)),0)),"-",M777,"件"))</f>
        <v>#N/A</v>
      </c>
      <c r="J777" s="11" t="str">
        <f t="shared" si="63"/>
        <v>11;20502;1</v>
      </c>
      <c r="K777" s="11">
        <v>11</v>
      </c>
      <c r="L777" s="11">
        <v>20502</v>
      </c>
      <c r="M777" s="11">
        <v>1</v>
      </c>
    </row>
    <row r="778" spans="1:13">
      <c r="A778" s="11">
        <v>5010002</v>
      </c>
      <c r="B778" s="11" t="s">
        <v>266</v>
      </c>
      <c r="C778" s="11">
        <v>1</v>
      </c>
      <c r="D778" s="11">
        <f t="shared" si="64"/>
        <v>50100021</v>
      </c>
      <c r="E778" s="11">
        <v>1000000</v>
      </c>
      <c r="F778" s="11" t="s">
        <v>266</v>
      </c>
      <c r="G778" s="11">
        <v>0</v>
      </c>
      <c r="H778" s="11">
        <v>100</v>
      </c>
      <c r="I778" s="11" t="e" cm="1">
        <f t="array" ref="I778">_xlfn.IFS(K778=2,CONCATENATE("比特币-",M778),K778=3,CONCATENATE("钞票-",M778),K778=4,CONCATENATE("玩家经验-",M778),K778=5,CONCATENATE(_xlfn.XLOOKUP(L778,'[1]item|道具'!$A:$A,'[1]item|道具'!$B:$B),"-",M778),K778=11,CONCATENATE(INDEX('[4]equip_data|装备数据'!$B:$B,MATCH(1,('[4]equip_data|装备数据'!$A:$A=ROUNDDOWN(L778/100,0))*('[4]equip_data|装备数据'!$D:$D=MOD(L778,100)),0)),"-",M778,"件"))</f>
        <v>#N/A</v>
      </c>
      <c r="J778" s="11" t="str">
        <f t="shared" si="63"/>
        <v>11;30102;1</v>
      </c>
      <c r="K778" s="11">
        <v>11</v>
      </c>
      <c r="L778" s="11">
        <v>30102</v>
      </c>
      <c r="M778" s="11">
        <v>1</v>
      </c>
    </row>
    <row r="779" spans="1:13">
      <c r="A779" s="11">
        <v>5010002</v>
      </c>
      <c r="B779" s="11" t="s">
        <v>266</v>
      </c>
      <c r="C779" s="11">
        <v>1</v>
      </c>
      <c r="D779" s="11">
        <f t="shared" si="64"/>
        <v>50100021</v>
      </c>
      <c r="E779" s="11">
        <v>1000000</v>
      </c>
      <c r="F779" s="11" t="s">
        <v>266</v>
      </c>
      <c r="G779" s="11">
        <v>0</v>
      </c>
      <c r="H779" s="11">
        <v>100</v>
      </c>
      <c r="I779" s="11" t="e" cm="1">
        <f t="array" ref="I779">_xlfn.IFS(K779=2,CONCATENATE("比特币-",M779),K779=3,CONCATENATE("钞票-",M779),K779=4,CONCATENATE("玩家经验-",M779),K779=5,CONCATENATE(_xlfn.XLOOKUP(L779,'[1]item|道具'!$A:$A,'[1]item|道具'!$B:$B),"-",M779),K779=11,CONCATENATE(INDEX('[4]equip_data|装备数据'!$B:$B,MATCH(1,('[4]equip_data|装备数据'!$A:$A=ROUNDDOWN(L779/100,0))*('[4]equip_data|装备数据'!$D:$D=MOD(L779,100)),0)),"-",M779,"件"))</f>
        <v>#N/A</v>
      </c>
      <c r="J779" s="11" t="str">
        <f t="shared" si="63"/>
        <v>11;30202;1</v>
      </c>
      <c r="K779" s="11">
        <v>11</v>
      </c>
      <c r="L779" s="11">
        <v>30202</v>
      </c>
      <c r="M779" s="11">
        <v>1</v>
      </c>
    </row>
    <row r="780" spans="1:13">
      <c r="A780" s="11">
        <v>5010002</v>
      </c>
      <c r="B780" s="11" t="s">
        <v>266</v>
      </c>
      <c r="C780" s="11">
        <v>1</v>
      </c>
      <c r="D780" s="11">
        <f t="shared" si="64"/>
        <v>50100021</v>
      </c>
      <c r="E780" s="11">
        <v>1000000</v>
      </c>
      <c r="F780" s="11" t="s">
        <v>266</v>
      </c>
      <c r="G780" s="11">
        <v>0</v>
      </c>
      <c r="H780" s="11">
        <v>100</v>
      </c>
      <c r="I780" s="11" t="e" cm="1">
        <f t="array" ref="I780">_xlfn.IFS(K780=2,CONCATENATE("比特币-",M780),K780=3,CONCATENATE("钞票-",M780),K780=4,CONCATENATE("玩家经验-",M780),K780=5,CONCATENATE(_xlfn.XLOOKUP(L780,'[1]item|道具'!$A:$A,'[1]item|道具'!$B:$B),"-",M780),K780=11,CONCATENATE(INDEX('[4]equip_data|装备数据'!$B:$B,MATCH(1,('[4]equip_data|装备数据'!$A:$A=ROUNDDOWN(L780/100,0))*('[4]equip_data|装备数据'!$D:$D=MOD(L780,100)),0)),"-",M780,"件"))</f>
        <v>#N/A</v>
      </c>
      <c r="J780" s="11" t="str">
        <f t="shared" si="63"/>
        <v>11;30302;1</v>
      </c>
      <c r="K780" s="11">
        <v>11</v>
      </c>
      <c r="L780" s="11">
        <v>30302</v>
      </c>
      <c r="M780" s="11">
        <v>1</v>
      </c>
    </row>
    <row r="781" spans="1:13">
      <c r="A781" s="11">
        <v>5010002</v>
      </c>
      <c r="B781" s="11" t="s">
        <v>266</v>
      </c>
      <c r="C781" s="11">
        <v>1</v>
      </c>
      <c r="D781" s="11">
        <f t="shared" si="64"/>
        <v>50100021</v>
      </c>
      <c r="E781" s="11">
        <v>1000000</v>
      </c>
      <c r="F781" s="11" t="s">
        <v>266</v>
      </c>
      <c r="G781" s="11">
        <v>0</v>
      </c>
      <c r="H781" s="11">
        <v>100</v>
      </c>
      <c r="I781" s="11" t="e" cm="1">
        <f t="array" ref="I781">_xlfn.IFS(K781=2,CONCATENATE("比特币-",M781),K781=3,CONCATENATE("钞票-",M781),K781=4,CONCATENATE("玩家经验-",M781),K781=5,CONCATENATE(_xlfn.XLOOKUP(L781,'[1]item|道具'!$A:$A,'[1]item|道具'!$B:$B),"-",M781),K781=11,CONCATENATE(INDEX('[4]equip_data|装备数据'!$B:$B,MATCH(1,('[4]equip_data|装备数据'!$A:$A=ROUNDDOWN(L781/100,0))*('[4]equip_data|装备数据'!$D:$D=MOD(L781,100)),0)),"-",M781,"件"))</f>
        <v>#N/A</v>
      </c>
      <c r="J781" s="11" t="str">
        <f t="shared" si="63"/>
        <v>11;30402;1</v>
      </c>
      <c r="K781" s="11">
        <v>11</v>
      </c>
      <c r="L781" s="11">
        <v>30402</v>
      </c>
      <c r="M781" s="11">
        <v>1</v>
      </c>
    </row>
    <row r="782" spans="1:13">
      <c r="A782" s="11">
        <v>5010002</v>
      </c>
      <c r="B782" s="11" t="s">
        <v>266</v>
      </c>
      <c r="C782" s="11">
        <v>1</v>
      </c>
      <c r="D782" s="11">
        <f t="shared" si="64"/>
        <v>50100021</v>
      </c>
      <c r="E782" s="11">
        <v>1000000</v>
      </c>
      <c r="F782" s="11" t="s">
        <v>266</v>
      </c>
      <c r="G782" s="11">
        <v>0</v>
      </c>
      <c r="H782" s="11">
        <v>100</v>
      </c>
      <c r="I782" s="11" t="e" cm="1">
        <f t="array" ref="I782">_xlfn.IFS(K782=2,CONCATENATE("比特币-",M782),K782=3,CONCATENATE("钞票-",M782),K782=4,CONCATENATE("玩家经验-",M782),K782=5,CONCATENATE(_xlfn.XLOOKUP(L782,'[1]item|道具'!$A:$A,'[1]item|道具'!$B:$B),"-",M782),K782=11,CONCATENATE(INDEX('[4]equip_data|装备数据'!$B:$B,MATCH(1,('[4]equip_data|装备数据'!$A:$A=ROUNDDOWN(L782/100,0))*('[4]equip_data|装备数据'!$D:$D=MOD(L782,100)),0)),"-",M782,"件"))</f>
        <v>#N/A</v>
      </c>
      <c r="J782" s="11" t="str">
        <f t="shared" si="63"/>
        <v>11;30502;1</v>
      </c>
      <c r="K782" s="11">
        <v>11</v>
      </c>
      <c r="L782" s="11">
        <v>30502</v>
      </c>
      <c r="M782" s="11">
        <v>1</v>
      </c>
    </row>
    <row r="783" spans="1:13">
      <c r="A783" s="11">
        <v>5010002</v>
      </c>
      <c r="B783" s="11" t="s">
        <v>266</v>
      </c>
      <c r="C783" s="11">
        <v>1</v>
      </c>
      <c r="D783" s="11">
        <f t="shared" si="64"/>
        <v>50100021</v>
      </c>
      <c r="E783" s="11">
        <v>1000000</v>
      </c>
      <c r="F783" s="11" t="s">
        <v>266</v>
      </c>
      <c r="G783" s="11">
        <v>0</v>
      </c>
      <c r="H783" s="11">
        <v>100</v>
      </c>
      <c r="I783" s="11" t="e" cm="1">
        <f t="array" ref="I783">_xlfn.IFS(K783=2,CONCATENATE("比特币-",M783),K783=3,CONCATENATE("钞票-",M783),K783=4,CONCATENATE("玩家经验-",M783),K783=5,CONCATENATE(_xlfn.XLOOKUP(L783,'[1]item|道具'!$A:$A,'[1]item|道具'!$B:$B),"-",M783),K783=11,CONCATENATE(INDEX('[4]equip_data|装备数据'!$B:$B,MATCH(1,('[4]equip_data|装备数据'!$A:$A=ROUNDDOWN(L783/100,0))*('[4]equip_data|装备数据'!$D:$D=MOD(L783,100)),0)),"-",M783,"件"))</f>
        <v>#N/A</v>
      </c>
      <c r="J783" s="11" t="str">
        <f t="shared" si="63"/>
        <v>11;40102;1</v>
      </c>
      <c r="K783" s="11">
        <v>11</v>
      </c>
      <c r="L783" s="11">
        <v>40102</v>
      </c>
      <c r="M783" s="11">
        <v>1</v>
      </c>
    </row>
    <row r="784" spans="1:13">
      <c r="A784" s="11">
        <v>5010002</v>
      </c>
      <c r="B784" s="11" t="s">
        <v>266</v>
      </c>
      <c r="C784" s="11">
        <v>1</v>
      </c>
      <c r="D784" s="11">
        <f t="shared" si="64"/>
        <v>50100021</v>
      </c>
      <c r="E784" s="11">
        <v>1000000</v>
      </c>
      <c r="F784" s="11" t="s">
        <v>266</v>
      </c>
      <c r="G784" s="11">
        <v>0</v>
      </c>
      <c r="H784" s="11">
        <v>100</v>
      </c>
      <c r="I784" s="11" t="e" cm="1">
        <f t="array" ref="I784">_xlfn.IFS(K784=2,CONCATENATE("比特币-",M784),K784=3,CONCATENATE("钞票-",M784),K784=4,CONCATENATE("玩家经验-",M784),K784=5,CONCATENATE(_xlfn.XLOOKUP(L784,'[1]item|道具'!$A:$A,'[1]item|道具'!$B:$B),"-",M784),K784=11,CONCATENATE(INDEX('[4]equip_data|装备数据'!$B:$B,MATCH(1,('[4]equip_data|装备数据'!$A:$A=ROUNDDOWN(L784/100,0))*('[4]equip_data|装备数据'!$D:$D=MOD(L784,100)),0)),"-",M784,"件"))</f>
        <v>#N/A</v>
      </c>
      <c r="J784" s="11" t="str">
        <f t="shared" si="63"/>
        <v>11;40202;1</v>
      </c>
      <c r="K784" s="11">
        <v>11</v>
      </c>
      <c r="L784" s="11">
        <v>40202</v>
      </c>
      <c r="M784" s="11">
        <v>1</v>
      </c>
    </row>
    <row r="785" spans="1:13">
      <c r="A785" s="11">
        <v>5010002</v>
      </c>
      <c r="B785" s="11" t="s">
        <v>266</v>
      </c>
      <c r="C785" s="11">
        <v>1</v>
      </c>
      <c r="D785" s="11">
        <f t="shared" si="64"/>
        <v>50100021</v>
      </c>
      <c r="E785" s="11">
        <v>1000000</v>
      </c>
      <c r="F785" s="11" t="s">
        <v>266</v>
      </c>
      <c r="G785" s="11">
        <v>0</v>
      </c>
      <c r="H785" s="11">
        <v>100</v>
      </c>
      <c r="I785" s="11" t="e" cm="1">
        <f t="array" ref="I785">_xlfn.IFS(K785=2,CONCATENATE("比特币-",M785),K785=3,CONCATENATE("钞票-",M785),K785=4,CONCATENATE("玩家经验-",M785),K785=5,CONCATENATE(_xlfn.XLOOKUP(L785,'[1]item|道具'!$A:$A,'[1]item|道具'!$B:$B),"-",M785),K785=11,CONCATENATE(INDEX('[4]equip_data|装备数据'!$B:$B,MATCH(1,('[4]equip_data|装备数据'!$A:$A=ROUNDDOWN(L785/100,0))*('[4]equip_data|装备数据'!$D:$D=MOD(L785,100)),0)),"-",M785,"件"))</f>
        <v>#N/A</v>
      </c>
      <c r="J785" s="11" t="str">
        <f t="shared" si="63"/>
        <v>11;40302;1</v>
      </c>
      <c r="K785" s="11">
        <v>11</v>
      </c>
      <c r="L785" s="11">
        <v>40302</v>
      </c>
      <c r="M785" s="11">
        <v>1</v>
      </c>
    </row>
    <row r="786" spans="1:13">
      <c r="A786" s="11">
        <v>5010002</v>
      </c>
      <c r="B786" s="11" t="s">
        <v>266</v>
      </c>
      <c r="C786" s="11">
        <v>1</v>
      </c>
      <c r="D786" s="11">
        <f t="shared" si="64"/>
        <v>50100021</v>
      </c>
      <c r="E786" s="11">
        <v>1000000</v>
      </c>
      <c r="F786" s="11" t="s">
        <v>266</v>
      </c>
      <c r="G786" s="11">
        <v>0</v>
      </c>
      <c r="H786" s="11">
        <v>100</v>
      </c>
      <c r="I786" s="11" t="e" cm="1">
        <f t="array" ref="I786">_xlfn.IFS(K786=2,CONCATENATE("比特币-",M786),K786=3,CONCATENATE("钞票-",M786),K786=4,CONCATENATE("玩家经验-",M786),K786=5,CONCATENATE(_xlfn.XLOOKUP(L786,'[1]item|道具'!$A:$A,'[1]item|道具'!$B:$B),"-",M786),K786=11,CONCATENATE(INDEX('[4]equip_data|装备数据'!$B:$B,MATCH(1,('[4]equip_data|装备数据'!$A:$A=ROUNDDOWN(L786/100,0))*('[4]equip_data|装备数据'!$D:$D=MOD(L786,100)),0)),"-",M786,"件"))</f>
        <v>#N/A</v>
      </c>
      <c r="J786" s="11" t="str">
        <f t="shared" si="63"/>
        <v>11;40402;1</v>
      </c>
      <c r="K786" s="11">
        <v>11</v>
      </c>
      <c r="L786" s="11">
        <v>40402</v>
      </c>
      <c r="M786" s="11">
        <v>1</v>
      </c>
    </row>
    <row r="787" spans="1:13">
      <c r="A787" s="11">
        <v>5010002</v>
      </c>
      <c r="B787" s="11" t="s">
        <v>266</v>
      </c>
      <c r="C787" s="11">
        <v>1</v>
      </c>
      <c r="D787" s="11">
        <f t="shared" si="64"/>
        <v>50100021</v>
      </c>
      <c r="E787" s="11">
        <v>1000000</v>
      </c>
      <c r="F787" s="11" t="s">
        <v>266</v>
      </c>
      <c r="G787" s="11">
        <v>0</v>
      </c>
      <c r="H787" s="11">
        <v>100</v>
      </c>
      <c r="I787" s="11" t="e" cm="1">
        <f t="array" ref="I787">_xlfn.IFS(K787=2,CONCATENATE("比特币-",M787),K787=3,CONCATENATE("钞票-",M787),K787=4,CONCATENATE("玩家经验-",M787),K787=5,CONCATENATE(_xlfn.XLOOKUP(L787,'[1]item|道具'!$A:$A,'[1]item|道具'!$B:$B),"-",M787),K787=11,CONCATENATE(INDEX('[4]equip_data|装备数据'!$B:$B,MATCH(1,('[4]equip_data|装备数据'!$A:$A=ROUNDDOWN(L787/100,0))*('[4]equip_data|装备数据'!$D:$D=MOD(L787,100)),0)),"-",M787,"件"))</f>
        <v>#N/A</v>
      </c>
      <c r="J787" s="11" t="str">
        <f t="shared" si="63"/>
        <v>11;40502;1</v>
      </c>
      <c r="K787" s="11">
        <v>11</v>
      </c>
      <c r="L787" s="11">
        <v>40502</v>
      </c>
      <c r="M787" s="11">
        <v>1</v>
      </c>
    </row>
    <row r="788" spans="1:13">
      <c r="A788" s="11">
        <v>5010002</v>
      </c>
      <c r="B788" s="11" t="s">
        <v>266</v>
      </c>
      <c r="C788" s="11">
        <v>1</v>
      </c>
      <c r="D788" s="11">
        <f t="shared" si="64"/>
        <v>50100021</v>
      </c>
      <c r="E788" s="11">
        <v>1000000</v>
      </c>
      <c r="F788" s="11" t="s">
        <v>266</v>
      </c>
      <c r="G788" s="11">
        <v>0</v>
      </c>
      <c r="H788" s="11">
        <v>100</v>
      </c>
      <c r="I788" s="11" t="e" cm="1">
        <f t="array" ref="I788">_xlfn.IFS(K788=2,CONCATENATE("比特币-",M788),K788=3,CONCATENATE("钞票-",M788),K788=4,CONCATENATE("玩家经验-",M788),K788=5,CONCATENATE(_xlfn.XLOOKUP(L788,'[1]item|道具'!$A:$A,'[1]item|道具'!$B:$B),"-",M788),K788=11,CONCATENATE(INDEX('[4]equip_data|装备数据'!$B:$B,MATCH(1,('[4]equip_data|装备数据'!$A:$A=ROUNDDOWN(L788/100,0))*('[4]equip_data|装备数据'!$D:$D=MOD(L788,100)),0)),"-",M788,"件"))</f>
        <v>#N/A</v>
      </c>
      <c r="J788" s="11" t="str">
        <f t="shared" si="63"/>
        <v>11;50102;1</v>
      </c>
      <c r="K788" s="11">
        <v>11</v>
      </c>
      <c r="L788" s="11">
        <v>50102</v>
      </c>
      <c r="M788" s="11">
        <v>1</v>
      </c>
    </row>
    <row r="789" spans="1:13">
      <c r="A789" s="11">
        <v>5010002</v>
      </c>
      <c r="B789" s="11" t="s">
        <v>266</v>
      </c>
      <c r="C789" s="11">
        <v>1</v>
      </c>
      <c r="D789" s="11">
        <f t="shared" si="64"/>
        <v>50100021</v>
      </c>
      <c r="E789" s="11">
        <v>1000000</v>
      </c>
      <c r="F789" s="11" t="s">
        <v>266</v>
      </c>
      <c r="G789" s="11">
        <v>0</v>
      </c>
      <c r="H789" s="11">
        <v>100</v>
      </c>
      <c r="I789" s="11" t="e" cm="1">
        <f t="array" ref="I789">_xlfn.IFS(K789=2,CONCATENATE("比特币-",M789),K789=3,CONCATENATE("钞票-",M789),K789=4,CONCATENATE("玩家经验-",M789),K789=5,CONCATENATE(_xlfn.XLOOKUP(L789,'[1]item|道具'!$A:$A,'[1]item|道具'!$B:$B),"-",M789),K789=11,CONCATENATE(INDEX('[4]equip_data|装备数据'!$B:$B,MATCH(1,('[4]equip_data|装备数据'!$A:$A=ROUNDDOWN(L789/100,0))*('[4]equip_data|装备数据'!$D:$D=MOD(L789,100)),0)),"-",M789,"件"))</f>
        <v>#N/A</v>
      </c>
      <c r="J789" s="11" t="str">
        <f t="shared" si="63"/>
        <v>11;50202;1</v>
      </c>
      <c r="K789" s="11">
        <v>11</v>
      </c>
      <c r="L789" s="11">
        <v>50202</v>
      </c>
      <c r="M789" s="11">
        <v>1</v>
      </c>
    </row>
    <row r="790" spans="1:13">
      <c r="A790" s="11">
        <v>5010002</v>
      </c>
      <c r="B790" s="11" t="s">
        <v>266</v>
      </c>
      <c r="C790" s="11">
        <v>1</v>
      </c>
      <c r="D790" s="11">
        <f t="shared" si="64"/>
        <v>50100021</v>
      </c>
      <c r="E790" s="11">
        <v>1000000</v>
      </c>
      <c r="F790" s="11" t="s">
        <v>266</v>
      </c>
      <c r="G790" s="11">
        <v>0</v>
      </c>
      <c r="H790" s="11">
        <v>100</v>
      </c>
      <c r="I790" s="11" t="e" cm="1">
        <f t="array" ref="I790">_xlfn.IFS(K790=2,CONCATENATE("比特币-",M790),K790=3,CONCATENATE("钞票-",M790),K790=4,CONCATENATE("玩家经验-",M790),K790=5,CONCATENATE(_xlfn.XLOOKUP(L790,'[1]item|道具'!$A:$A,'[1]item|道具'!$B:$B),"-",M790),K790=11,CONCATENATE(INDEX('[4]equip_data|装备数据'!$B:$B,MATCH(1,('[4]equip_data|装备数据'!$A:$A=ROUNDDOWN(L790/100,0))*('[4]equip_data|装备数据'!$D:$D=MOD(L790,100)),0)),"-",M790,"件"))</f>
        <v>#N/A</v>
      </c>
      <c r="J790" s="11" t="str">
        <f t="shared" si="63"/>
        <v>11;50302;1</v>
      </c>
      <c r="K790" s="11">
        <v>11</v>
      </c>
      <c r="L790" s="11">
        <v>50302</v>
      </c>
      <c r="M790" s="11">
        <v>1</v>
      </c>
    </row>
    <row r="791" spans="1:13">
      <c r="A791" s="11">
        <v>5010002</v>
      </c>
      <c r="B791" s="11" t="s">
        <v>266</v>
      </c>
      <c r="C791" s="11">
        <v>1</v>
      </c>
      <c r="D791" s="11">
        <f t="shared" si="64"/>
        <v>50100021</v>
      </c>
      <c r="E791" s="11">
        <v>1000000</v>
      </c>
      <c r="F791" s="11" t="s">
        <v>266</v>
      </c>
      <c r="G791" s="11">
        <v>0</v>
      </c>
      <c r="H791" s="11">
        <v>100</v>
      </c>
      <c r="I791" s="11" t="e" cm="1">
        <f t="array" ref="I791">_xlfn.IFS(K791=2,CONCATENATE("比特币-",M791),K791=3,CONCATENATE("钞票-",M791),K791=4,CONCATENATE("玩家经验-",M791),K791=5,CONCATENATE(_xlfn.XLOOKUP(L791,'[1]item|道具'!$A:$A,'[1]item|道具'!$B:$B),"-",M791),K791=11,CONCATENATE(INDEX('[4]equip_data|装备数据'!$B:$B,MATCH(1,('[4]equip_data|装备数据'!$A:$A=ROUNDDOWN(L791/100,0))*('[4]equip_data|装备数据'!$D:$D=MOD(L791,100)),0)),"-",M791,"件"))</f>
        <v>#N/A</v>
      </c>
      <c r="J791" s="11" t="str">
        <f t="shared" si="63"/>
        <v>11;50402;1</v>
      </c>
      <c r="K791" s="11">
        <v>11</v>
      </c>
      <c r="L791" s="11">
        <v>50402</v>
      </c>
      <c r="M791" s="11">
        <v>1</v>
      </c>
    </row>
    <row r="792" spans="1:13">
      <c r="A792" s="11">
        <v>5010002</v>
      </c>
      <c r="B792" s="11" t="s">
        <v>266</v>
      </c>
      <c r="C792" s="11">
        <v>1</v>
      </c>
      <c r="D792" s="11">
        <f t="shared" si="64"/>
        <v>50100021</v>
      </c>
      <c r="E792" s="11">
        <v>1000000</v>
      </c>
      <c r="F792" s="11" t="s">
        <v>266</v>
      </c>
      <c r="G792" s="11">
        <v>0</v>
      </c>
      <c r="H792" s="11">
        <v>100</v>
      </c>
      <c r="I792" s="11" t="e" cm="1">
        <f t="array" ref="I792">_xlfn.IFS(K792=2,CONCATENATE("比特币-",M792),K792=3,CONCATENATE("钞票-",M792),K792=4,CONCATENATE("玩家经验-",M792),K792=5,CONCATENATE(_xlfn.XLOOKUP(L792,'[1]item|道具'!$A:$A,'[1]item|道具'!$B:$B),"-",M792),K792=11,CONCATENATE(INDEX('[4]equip_data|装备数据'!$B:$B,MATCH(1,('[4]equip_data|装备数据'!$A:$A=ROUNDDOWN(L792/100,0))*('[4]equip_data|装备数据'!$D:$D=MOD(L792,100)),0)),"-",M792,"件"))</f>
        <v>#N/A</v>
      </c>
      <c r="J792" s="11" t="str">
        <f t="shared" si="63"/>
        <v>11;50502;1</v>
      </c>
      <c r="K792" s="11">
        <v>11</v>
      </c>
      <c r="L792" s="11">
        <v>50502</v>
      </c>
      <c r="M792" s="11">
        <v>1</v>
      </c>
    </row>
    <row r="793" spans="1:13">
      <c r="A793" s="11">
        <v>5010002</v>
      </c>
      <c r="B793" s="11" t="s">
        <v>266</v>
      </c>
      <c r="C793" s="11">
        <v>1</v>
      </c>
      <c r="D793" s="11">
        <f t="shared" si="64"/>
        <v>50100021</v>
      </c>
      <c r="E793" s="11">
        <v>1000000</v>
      </c>
      <c r="F793" s="11" t="s">
        <v>266</v>
      </c>
      <c r="G793" s="11">
        <v>0</v>
      </c>
      <c r="H793" s="11">
        <v>100</v>
      </c>
      <c r="I793" s="11" t="e" cm="1">
        <f t="array" ref="I793">_xlfn.IFS(K793=2,CONCATENATE("比特币-",M793),K793=3,CONCATENATE("钞票-",M793),K793=4,CONCATENATE("玩家经验-",M793),K793=5,CONCATENATE(_xlfn.XLOOKUP(L793,'[1]item|道具'!$A:$A,'[1]item|道具'!$B:$B),"-",M793),K793=11,CONCATENATE(INDEX('[4]equip_data|装备数据'!$B:$B,MATCH(1,('[4]equip_data|装备数据'!$A:$A=ROUNDDOWN(L793/100,0))*('[4]equip_data|装备数据'!$D:$D=MOD(L793,100)),0)),"-",M793,"件"))</f>
        <v>#N/A</v>
      </c>
      <c r="J793" s="11" t="str">
        <f t="shared" si="63"/>
        <v>11;60102;1</v>
      </c>
      <c r="K793" s="11">
        <v>11</v>
      </c>
      <c r="L793" s="11">
        <v>60102</v>
      </c>
      <c r="M793" s="11">
        <v>1</v>
      </c>
    </row>
    <row r="794" spans="1:13">
      <c r="A794" s="11">
        <v>5010002</v>
      </c>
      <c r="B794" s="11" t="s">
        <v>266</v>
      </c>
      <c r="C794" s="11">
        <v>1</v>
      </c>
      <c r="D794" s="11">
        <f t="shared" si="64"/>
        <v>50100021</v>
      </c>
      <c r="E794" s="11">
        <v>1000000</v>
      </c>
      <c r="F794" s="11" t="s">
        <v>266</v>
      </c>
      <c r="G794" s="11">
        <v>0</v>
      </c>
      <c r="H794" s="11">
        <v>100</v>
      </c>
      <c r="I794" s="11" t="e" cm="1">
        <f t="array" ref="I794">_xlfn.IFS(K794=2,CONCATENATE("比特币-",M794),K794=3,CONCATENATE("钞票-",M794),K794=4,CONCATENATE("玩家经验-",M794),K794=5,CONCATENATE(_xlfn.XLOOKUP(L794,'[1]item|道具'!$A:$A,'[1]item|道具'!$B:$B),"-",M794),K794=11,CONCATENATE(INDEX('[4]equip_data|装备数据'!$B:$B,MATCH(1,('[4]equip_data|装备数据'!$A:$A=ROUNDDOWN(L794/100,0))*('[4]equip_data|装备数据'!$D:$D=MOD(L794,100)),0)),"-",M794,"件"))</f>
        <v>#N/A</v>
      </c>
      <c r="J794" s="11" t="str">
        <f t="shared" si="63"/>
        <v>11;60202;1</v>
      </c>
      <c r="K794" s="11">
        <v>11</v>
      </c>
      <c r="L794" s="11">
        <v>60202</v>
      </c>
      <c r="M794" s="11">
        <v>1</v>
      </c>
    </row>
    <row r="795" spans="1:13">
      <c r="A795" s="11">
        <v>5010002</v>
      </c>
      <c r="B795" s="11" t="s">
        <v>266</v>
      </c>
      <c r="C795" s="11">
        <v>1</v>
      </c>
      <c r="D795" s="11">
        <f t="shared" si="64"/>
        <v>50100021</v>
      </c>
      <c r="E795" s="11">
        <v>1000000</v>
      </c>
      <c r="F795" s="11" t="s">
        <v>266</v>
      </c>
      <c r="G795" s="11">
        <v>0</v>
      </c>
      <c r="H795" s="11">
        <v>100</v>
      </c>
      <c r="I795" s="11" t="e" cm="1">
        <f t="array" ref="I795">_xlfn.IFS(K795=2,CONCATENATE("比特币-",M795),K795=3,CONCATENATE("钞票-",M795),K795=4,CONCATENATE("玩家经验-",M795),K795=5,CONCATENATE(_xlfn.XLOOKUP(L795,'[1]item|道具'!$A:$A,'[1]item|道具'!$B:$B),"-",M795),K795=11,CONCATENATE(INDEX('[4]equip_data|装备数据'!$B:$B,MATCH(1,('[4]equip_data|装备数据'!$A:$A=ROUNDDOWN(L795/100,0))*('[4]equip_data|装备数据'!$D:$D=MOD(L795,100)),0)),"-",M795,"件"))</f>
        <v>#N/A</v>
      </c>
      <c r="J795" s="11" t="str">
        <f t="shared" si="63"/>
        <v>11;60302;1</v>
      </c>
      <c r="K795" s="11">
        <v>11</v>
      </c>
      <c r="L795" s="11">
        <v>60302</v>
      </c>
      <c r="M795" s="11">
        <v>1</v>
      </c>
    </row>
    <row r="796" spans="1:13">
      <c r="A796" s="11">
        <v>5010002</v>
      </c>
      <c r="B796" s="11" t="s">
        <v>266</v>
      </c>
      <c r="C796" s="11">
        <v>1</v>
      </c>
      <c r="D796" s="11">
        <f t="shared" si="64"/>
        <v>50100021</v>
      </c>
      <c r="E796" s="11">
        <v>1000000</v>
      </c>
      <c r="F796" s="11" t="s">
        <v>266</v>
      </c>
      <c r="G796" s="11">
        <v>0</v>
      </c>
      <c r="H796" s="11">
        <v>100</v>
      </c>
      <c r="I796" s="11" t="e" cm="1">
        <f t="array" ref="I796">_xlfn.IFS(K796=2,CONCATENATE("比特币-",M796),K796=3,CONCATENATE("钞票-",M796),K796=4,CONCATENATE("玩家经验-",M796),K796=5,CONCATENATE(_xlfn.XLOOKUP(L796,'[1]item|道具'!$A:$A,'[1]item|道具'!$B:$B),"-",M796),K796=11,CONCATENATE(INDEX('[4]equip_data|装备数据'!$B:$B,MATCH(1,('[4]equip_data|装备数据'!$A:$A=ROUNDDOWN(L796/100,0))*('[4]equip_data|装备数据'!$D:$D=MOD(L796,100)),0)),"-",M796,"件"))</f>
        <v>#N/A</v>
      </c>
      <c r="J796" s="11" t="str">
        <f t="shared" si="63"/>
        <v>11;60402;1</v>
      </c>
      <c r="K796" s="11">
        <v>11</v>
      </c>
      <c r="L796" s="11">
        <v>60402</v>
      </c>
      <c r="M796" s="11">
        <v>1</v>
      </c>
    </row>
    <row r="797" spans="1:13">
      <c r="A797" s="11">
        <v>5010002</v>
      </c>
      <c r="B797" s="11" t="s">
        <v>266</v>
      </c>
      <c r="C797" s="11">
        <v>1</v>
      </c>
      <c r="D797" s="11">
        <f t="shared" si="64"/>
        <v>50100021</v>
      </c>
      <c r="E797" s="11">
        <v>1000000</v>
      </c>
      <c r="F797" s="11" t="s">
        <v>266</v>
      </c>
      <c r="G797" s="11">
        <v>0</v>
      </c>
      <c r="H797" s="11">
        <v>100</v>
      </c>
      <c r="I797" s="11" t="e" cm="1">
        <f t="array" ref="I797">_xlfn.IFS(K797=2,CONCATENATE("比特币-",M797),K797=3,CONCATENATE("钞票-",M797),K797=4,CONCATENATE("玩家经验-",M797),K797=5,CONCATENATE(_xlfn.XLOOKUP(L797,'[1]item|道具'!$A:$A,'[1]item|道具'!$B:$B),"-",M797),K797=11,CONCATENATE(INDEX('[4]equip_data|装备数据'!$B:$B,MATCH(1,('[4]equip_data|装备数据'!$A:$A=ROUNDDOWN(L797/100,0))*('[4]equip_data|装备数据'!$D:$D=MOD(L797,100)),0)),"-",M797,"件"))</f>
        <v>#N/A</v>
      </c>
      <c r="J797" s="11" t="str">
        <f t="shared" si="63"/>
        <v>11;60502;1</v>
      </c>
      <c r="K797" s="11">
        <v>11</v>
      </c>
      <c r="L797" s="11">
        <v>60502</v>
      </c>
      <c r="M797" s="11">
        <v>1</v>
      </c>
    </row>
    <row r="798" spans="1:13">
      <c r="A798" s="11">
        <v>5010003</v>
      </c>
      <c r="B798" s="11" t="s">
        <v>267</v>
      </c>
      <c r="C798" s="11">
        <v>1</v>
      </c>
      <c r="D798" s="11">
        <f t="shared" si="64"/>
        <v>50100031</v>
      </c>
      <c r="E798" s="11">
        <v>1000000</v>
      </c>
      <c r="F798" s="11" t="s">
        <v>267</v>
      </c>
      <c r="G798" s="11">
        <v>0</v>
      </c>
      <c r="H798" s="11">
        <v>100</v>
      </c>
      <c r="I798" s="11" t="e" cm="1">
        <f t="array" ref="I798">_xlfn.IFS(K798=2,CONCATENATE("比特币-",M798),K798=3,CONCATENATE("钞票-",M798),K798=4,CONCATENATE("玩家经验-",M798),K798=5,CONCATENATE(_xlfn.XLOOKUP(L798,'[1]item|道具'!$A:$A,'[1]item|道具'!$B:$B),"-",M798),K798=11,CONCATENATE(INDEX('[4]equip_data|装备数据'!$B:$B,MATCH(1,('[4]equip_data|装备数据'!$A:$A=ROUNDDOWN(L798/100,0))*('[4]equip_data|装备数据'!$D:$D=MOD(L798,100)),0)),"-",M798,"件"))</f>
        <v>#N/A</v>
      </c>
      <c r="J798" s="11" t="str">
        <f t="shared" si="63"/>
        <v>11;10103;1</v>
      </c>
      <c r="K798" s="11">
        <v>11</v>
      </c>
      <c r="L798" s="11">
        <v>10103</v>
      </c>
      <c r="M798" s="11">
        <v>1</v>
      </c>
    </row>
    <row r="799" spans="1:13">
      <c r="A799" s="11">
        <v>5010003</v>
      </c>
      <c r="B799" s="11" t="s">
        <v>267</v>
      </c>
      <c r="C799" s="11">
        <v>1</v>
      </c>
      <c r="D799" s="11">
        <f t="shared" si="64"/>
        <v>50100031</v>
      </c>
      <c r="E799" s="11">
        <v>1000000</v>
      </c>
      <c r="F799" s="11" t="s">
        <v>267</v>
      </c>
      <c r="G799" s="11">
        <v>0</v>
      </c>
      <c r="H799" s="11">
        <v>100</v>
      </c>
      <c r="I799" s="11" t="e" cm="1">
        <f t="array" ref="I799">_xlfn.IFS(K799=2,CONCATENATE("比特币-",M799),K799=3,CONCATENATE("钞票-",M799),K799=4,CONCATENATE("玩家经验-",M799),K799=5,CONCATENATE(_xlfn.XLOOKUP(L799,'[1]item|道具'!$A:$A,'[1]item|道具'!$B:$B),"-",M799),K799=11,CONCATENATE(INDEX('[4]equip_data|装备数据'!$B:$B,MATCH(1,('[4]equip_data|装备数据'!$A:$A=ROUNDDOWN(L799/100,0))*('[4]equip_data|装备数据'!$D:$D=MOD(L799,100)),0)),"-",M799,"件"))</f>
        <v>#N/A</v>
      </c>
      <c r="J799" s="11" t="str">
        <f t="shared" ref="J799:J862" si="65">CONCATENATE(K799,";",L799,";",M799)</f>
        <v>11;10203;1</v>
      </c>
      <c r="K799" s="11">
        <v>11</v>
      </c>
      <c r="L799" s="11">
        <v>10203</v>
      </c>
      <c r="M799" s="11">
        <v>1</v>
      </c>
    </row>
    <row r="800" spans="1:13">
      <c r="A800" s="11">
        <v>5010003</v>
      </c>
      <c r="B800" s="11" t="s">
        <v>267</v>
      </c>
      <c r="C800" s="11">
        <v>1</v>
      </c>
      <c r="D800" s="11">
        <f t="shared" si="64"/>
        <v>50100031</v>
      </c>
      <c r="E800" s="11">
        <v>1000000</v>
      </c>
      <c r="F800" s="11" t="s">
        <v>267</v>
      </c>
      <c r="G800" s="11">
        <v>0</v>
      </c>
      <c r="H800" s="11">
        <v>100</v>
      </c>
      <c r="I800" s="11" t="e" cm="1">
        <f t="array" ref="I800">_xlfn.IFS(K800=2,CONCATENATE("比特币-",M800),K800=3,CONCATENATE("钞票-",M800),K800=4,CONCATENATE("玩家经验-",M800),K800=5,CONCATENATE(_xlfn.XLOOKUP(L800,'[1]item|道具'!$A:$A,'[1]item|道具'!$B:$B),"-",M800),K800=11,CONCATENATE(INDEX('[4]equip_data|装备数据'!$B:$B,MATCH(1,('[4]equip_data|装备数据'!$A:$A=ROUNDDOWN(L800/100,0))*('[4]equip_data|装备数据'!$D:$D=MOD(L800,100)),0)),"-",M800,"件"))</f>
        <v>#N/A</v>
      </c>
      <c r="J800" s="11" t="str">
        <f t="shared" si="65"/>
        <v>11;10303;1</v>
      </c>
      <c r="K800" s="11">
        <v>11</v>
      </c>
      <c r="L800" s="11">
        <v>10303</v>
      </c>
      <c r="M800" s="11">
        <v>1</v>
      </c>
    </row>
    <row r="801" spans="1:13">
      <c r="A801" s="11">
        <v>5010003</v>
      </c>
      <c r="B801" s="11" t="s">
        <v>267</v>
      </c>
      <c r="C801" s="11">
        <v>1</v>
      </c>
      <c r="D801" s="11">
        <f t="shared" si="64"/>
        <v>50100031</v>
      </c>
      <c r="E801" s="11">
        <v>1000000</v>
      </c>
      <c r="F801" s="11" t="s">
        <v>267</v>
      </c>
      <c r="G801" s="11">
        <v>0</v>
      </c>
      <c r="H801" s="11">
        <v>100</v>
      </c>
      <c r="I801" s="11" t="e" cm="1">
        <f t="array" ref="I801">_xlfn.IFS(K801=2,CONCATENATE("比特币-",M801),K801=3,CONCATENATE("钞票-",M801),K801=4,CONCATENATE("玩家经验-",M801),K801=5,CONCATENATE(_xlfn.XLOOKUP(L801,'[1]item|道具'!$A:$A,'[1]item|道具'!$B:$B),"-",M801),K801=11,CONCATENATE(INDEX('[4]equip_data|装备数据'!$B:$B,MATCH(1,('[4]equip_data|装备数据'!$A:$A=ROUNDDOWN(L801/100,0))*('[4]equip_data|装备数据'!$D:$D=MOD(L801,100)),0)),"-",M801,"件"))</f>
        <v>#N/A</v>
      </c>
      <c r="J801" s="11" t="str">
        <f t="shared" si="65"/>
        <v>11;10403;1</v>
      </c>
      <c r="K801" s="11">
        <v>11</v>
      </c>
      <c r="L801" s="11">
        <v>10403</v>
      </c>
      <c r="M801" s="11">
        <v>1</v>
      </c>
    </row>
    <row r="802" spans="1:13">
      <c r="A802" s="11">
        <v>5010003</v>
      </c>
      <c r="B802" s="11" t="s">
        <v>267</v>
      </c>
      <c r="C802" s="11">
        <v>1</v>
      </c>
      <c r="D802" s="11">
        <f t="shared" ref="D802:D865" si="66">A802*10+1</f>
        <v>50100031</v>
      </c>
      <c r="E802" s="11">
        <v>1000000</v>
      </c>
      <c r="F802" s="11" t="s">
        <v>267</v>
      </c>
      <c r="G802" s="11">
        <v>0</v>
      </c>
      <c r="H802" s="11">
        <v>100</v>
      </c>
      <c r="I802" s="11" t="e" cm="1">
        <f t="array" ref="I802">_xlfn.IFS(K802=2,CONCATENATE("比特币-",M802),K802=3,CONCATENATE("钞票-",M802),K802=4,CONCATENATE("玩家经验-",M802),K802=5,CONCATENATE(_xlfn.XLOOKUP(L802,'[1]item|道具'!$A:$A,'[1]item|道具'!$B:$B),"-",M802),K802=11,CONCATENATE(INDEX('[4]equip_data|装备数据'!$B:$B,MATCH(1,('[4]equip_data|装备数据'!$A:$A=ROUNDDOWN(L802/100,0))*('[4]equip_data|装备数据'!$D:$D=MOD(L802,100)),0)),"-",M802,"件"))</f>
        <v>#N/A</v>
      </c>
      <c r="J802" s="11" t="str">
        <f t="shared" si="65"/>
        <v>11;10503;1</v>
      </c>
      <c r="K802" s="11">
        <v>11</v>
      </c>
      <c r="L802" s="11">
        <v>10503</v>
      </c>
      <c r="M802" s="11">
        <v>1</v>
      </c>
    </row>
    <row r="803" spans="1:13">
      <c r="A803" s="11">
        <v>5010003</v>
      </c>
      <c r="B803" s="11" t="s">
        <v>267</v>
      </c>
      <c r="C803" s="11">
        <v>1</v>
      </c>
      <c r="D803" s="11">
        <f t="shared" si="66"/>
        <v>50100031</v>
      </c>
      <c r="E803" s="11">
        <v>1000000</v>
      </c>
      <c r="F803" s="11" t="s">
        <v>267</v>
      </c>
      <c r="G803" s="11">
        <v>0</v>
      </c>
      <c r="H803" s="11">
        <v>100</v>
      </c>
      <c r="I803" s="11" t="e" cm="1">
        <f t="array" ref="I803">_xlfn.IFS(K803=2,CONCATENATE("比特币-",M803),K803=3,CONCATENATE("钞票-",M803),K803=4,CONCATENATE("玩家经验-",M803),K803=5,CONCATENATE(_xlfn.XLOOKUP(L803,'[1]item|道具'!$A:$A,'[1]item|道具'!$B:$B),"-",M803),K803=11,CONCATENATE(INDEX('[4]equip_data|装备数据'!$B:$B,MATCH(1,('[4]equip_data|装备数据'!$A:$A=ROUNDDOWN(L803/100,0))*('[4]equip_data|装备数据'!$D:$D=MOD(L803,100)),0)),"-",M803,"件"))</f>
        <v>#N/A</v>
      </c>
      <c r="J803" s="11" t="str">
        <f t="shared" si="65"/>
        <v>11;20103;1</v>
      </c>
      <c r="K803" s="11">
        <v>11</v>
      </c>
      <c r="L803" s="11">
        <v>20103</v>
      </c>
      <c r="M803" s="11">
        <v>1</v>
      </c>
    </row>
    <row r="804" spans="1:13">
      <c r="A804" s="11">
        <v>5010003</v>
      </c>
      <c r="B804" s="11" t="s">
        <v>267</v>
      </c>
      <c r="C804" s="11">
        <v>1</v>
      </c>
      <c r="D804" s="11">
        <f t="shared" si="66"/>
        <v>50100031</v>
      </c>
      <c r="E804" s="11">
        <v>1000000</v>
      </c>
      <c r="F804" s="11" t="s">
        <v>267</v>
      </c>
      <c r="G804" s="11">
        <v>0</v>
      </c>
      <c r="H804" s="11">
        <v>100</v>
      </c>
      <c r="I804" s="11" t="e" cm="1">
        <f t="array" ref="I804">_xlfn.IFS(K804=2,CONCATENATE("比特币-",M804),K804=3,CONCATENATE("钞票-",M804),K804=4,CONCATENATE("玩家经验-",M804),K804=5,CONCATENATE(_xlfn.XLOOKUP(L804,'[1]item|道具'!$A:$A,'[1]item|道具'!$B:$B),"-",M804),K804=11,CONCATENATE(INDEX('[4]equip_data|装备数据'!$B:$B,MATCH(1,('[4]equip_data|装备数据'!$A:$A=ROUNDDOWN(L804/100,0))*('[4]equip_data|装备数据'!$D:$D=MOD(L804,100)),0)),"-",M804,"件"))</f>
        <v>#N/A</v>
      </c>
      <c r="J804" s="11" t="str">
        <f t="shared" si="65"/>
        <v>11;20203;1</v>
      </c>
      <c r="K804" s="11">
        <v>11</v>
      </c>
      <c r="L804" s="11">
        <v>20203</v>
      </c>
      <c r="M804" s="11">
        <v>1</v>
      </c>
    </row>
    <row r="805" spans="1:13">
      <c r="A805" s="11">
        <v>5010003</v>
      </c>
      <c r="B805" s="11" t="s">
        <v>267</v>
      </c>
      <c r="C805" s="11">
        <v>1</v>
      </c>
      <c r="D805" s="11">
        <f t="shared" si="66"/>
        <v>50100031</v>
      </c>
      <c r="E805" s="11">
        <v>1000000</v>
      </c>
      <c r="F805" s="11" t="s">
        <v>267</v>
      </c>
      <c r="G805" s="11">
        <v>0</v>
      </c>
      <c r="H805" s="11">
        <v>100</v>
      </c>
      <c r="I805" s="11" t="e" cm="1">
        <f t="array" ref="I805">_xlfn.IFS(K805=2,CONCATENATE("比特币-",M805),K805=3,CONCATENATE("钞票-",M805),K805=4,CONCATENATE("玩家经验-",M805),K805=5,CONCATENATE(_xlfn.XLOOKUP(L805,'[1]item|道具'!$A:$A,'[1]item|道具'!$B:$B),"-",M805),K805=11,CONCATENATE(INDEX('[4]equip_data|装备数据'!$B:$B,MATCH(1,('[4]equip_data|装备数据'!$A:$A=ROUNDDOWN(L805/100,0))*('[4]equip_data|装备数据'!$D:$D=MOD(L805,100)),0)),"-",M805,"件"))</f>
        <v>#N/A</v>
      </c>
      <c r="J805" s="11" t="str">
        <f t="shared" si="65"/>
        <v>11;20303;1</v>
      </c>
      <c r="K805" s="11">
        <v>11</v>
      </c>
      <c r="L805" s="11">
        <v>20303</v>
      </c>
      <c r="M805" s="11">
        <v>1</v>
      </c>
    </row>
    <row r="806" spans="1:13">
      <c r="A806" s="11">
        <v>5010003</v>
      </c>
      <c r="B806" s="11" t="s">
        <v>267</v>
      </c>
      <c r="C806" s="11">
        <v>1</v>
      </c>
      <c r="D806" s="11">
        <f t="shared" si="66"/>
        <v>50100031</v>
      </c>
      <c r="E806" s="11">
        <v>1000000</v>
      </c>
      <c r="F806" s="11" t="s">
        <v>267</v>
      </c>
      <c r="G806" s="11">
        <v>0</v>
      </c>
      <c r="H806" s="11">
        <v>100</v>
      </c>
      <c r="I806" s="11" t="e" cm="1">
        <f t="array" ref="I806">_xlfn.IFS(K806=2,CONCATENATE("比特币-",M806),K806=3,CONCATENATE("钞票-",M806),K806=4,CONCATENATE("玩家经验-",M806),K806=5,CONCATENATE(_xlfn.XLOOKUP(L806,'[1]item|道具'!$A:$A,'[1]item|道具'!$B:$B),"-",M806),K806=11,CONCATENATE(INDEX('[4]equip_data|装备数据'!$B:$B,MATCH(1,('[4]equip_data|装备数据'!$A:$A=ROUNDDOWN(L806/100,0))*('[4]equip_data|装备数据'!$D:$D=MOD(L806,100)),0)),"-",M806,"件"))</f>
        <v>#N/A</v>
      </c>
      <c r="J806" s="11" t="str">
        <f t="shared" si="65"/>
        <v>11;20403;1</v>
      </c>
      <c r="K806" s="11">
        <v>11</v>
      </c>
      <c r="L806" s="11">
        <v>20403</v>
      </c>
      <c r="M806" s="11">
        <v>1</v>
      </c>
    </row>
    <row r="807" spans="1:13">
      <c r="A807" s="11">
        <v>5010003</v>
      </c>
      <c r="B807" s="11" t="s">
        <v>267</v>
      </c>
      <c r="C807" s="11">
        <v>1</v>
      </c>
      <c r="D807" s="11">
        <f t="shared" si="66"/>
        <v>50100031</v>
      </c>
      <c r="E807" s="11">
        <v>1000000</v>
      </c>
      <c r="F807" s="11" t="s">
        <v>267</v>
      </c>
      <c r="G807" s="11">
        <v>0</v>
      </c>
      <c r="H807" s="11">
        <v>100</v>
      </c>
      <c r="I807" s="11" t="e" cm="1">
        <f t="array" ref="I807">_xlfn.IFS(K807=2,CONCATENATE("比特币-",M807),K807=3,CONCATENATE("钞票-",M807),K807=4,CONCATENATE("玩家经验-",M807),K807=5,CONCATENATE(_xlfn.XLOOKUP(L807,'[1]item|道具'!$A:$A,'[1]item|道具'!$B:$B),"-",M807),K807=11,CONCATENATE(INDEX('[4]equip_data|装备数据'!$B:$B,MATCH(1,('[4]equip_data|装备数据'!$A:$A=ROUNDDOWN(L807/100,0))*('[4]equip_data|装备数据'!$D:$D=MOD(L807,100)),0)),"-",M807,"件"))</f>
        <v>#N/A</v>
      </c>
      <c r="J807" s="11" t="str">
        <f t="shared" si="65"/>
        <v>11;20503;1</v>
      </c>
      <c r="K807" s="11">
        <v>11</v>
      </c>
      <c r="L807" s="11">
        <v>20503</v>
      </c>
      <c r="M807" s="11">
        <v>1</v>
      </c>
    </row>
    <row r="808" spans="1:13">
      <c r="A808" s="11">
        <v>5010003</v>
      </c>
      <c r="B808" s="11" t="s">
        <v>267</v>
      </c>
      <c r="C808" s="11">
        <v>1</v>
      </c>
      <c r="D808" s="11">
        <f t="shared" si="66"/>
        <v>50100031</v>
      </c>
      <c r="E808" s="11">
        <v>1000000</v>
      </c>
      <c r="F808" s="11" t="s">
        <v>267</v>
      </c>
      <c r="G808" s="11">
        <v>0</v>
      </c>
      <c r="H808" s="11">
        <v>100</v>
      </c>
      <c r="I808" s="11" t="e" cm="1">
        <f t="array" ref="I808">_xlfn.IFS(K808=2,CONCATENATE("比特币-",M808),K808=3,CONCATENATE("钞票-",M808),K808=4,CONCATENATE("玩家经验-",M808),K808=5,CONCATENATE(_xlfn.XLOOKUP(L808,'[1]item|道具'!$A:$A,'[1]item|道具'!$B:$B),"-",M808),K808=11,CONCATENATE(INDEX('[4]equip_data|装备数据'!$B:$B,MATCH(1,('[4]equip_data|装备数据'!$A:$A=ROUNDDOWN(L808/100,0))*('[4]equip_data|装备数据'!$D:$D=MOD(L808,100)),0)),"-",M808,"件"))</f>
        <v>#N/A</v>
      </c>
      <c r="J808" s="11" t="str">
        <f t="shared" si="65"/>
        <v>11;30103;1</v>
      </c>
      <c r="K808" s="11">
        <v>11</v>
      </c>
      <c r="L808" s="11">
        <v>30103</v>
      </c>
      <c r="M808" s="11">
        <v>1</v>
      </c>
    </row>
    <row r="809" spans="1:13">
      <c r="A809" s="11">
        <v>5010003</v>
      </c>
      <c r="B809" s="11" t="s">
        <v>267</v>
      </c>
      <c r="C809" s="11">
        <v>1</v>
      </c>
      <c r="D809" s="11">
        <f t="shared" si="66"/>
        <v>50100031</v>
      </c>
      <c r="E809" s="11">
        <v>1000000</v>
      </c>
      <c r="F809" s="11" t="s">
        <v>267</v>
      </c>
      <c r="G809" s="11">
        <v>0</v>
      </c>
      <c r="H809" s="11">
        <v>100</v>
      </c>
      <c r="I809" s="11" t="e" cm="1">
        <f t="array" ref="I809">_xlfn.IFS(K809=2,CONCATENATE("比特币-",M809),K809=3,CONCATENATE("钞票-",M809),K809=4,CONCATENATE("玩家经验-",M809),K809=5,CONCATENATE(_xlfn.XLOOKUP(L809,'[1]item|道具'!$A:$A,'[1]item|道具'!$B:$B),"-",M809),K809=11,CONCATENATE(INDEX('[4]equip_data|装备数据'!$B:$B,MATCH(1,('[4]equip_data|装备数据'!$A:$A=ROUNDDOWN(L809/100,0))*('[4]equip_data|装备数据'!$D:$D=MOD(L809,100)),0)),"-",M809,"件"))</f>
        <v>#N/A</v>
      </c>
      <c r="J809" s="11" t="str">
        <f t="shared" si="65"/>
        <v>11;30203;1</v>
      </c>
      <c r="K809" s="11">
        <v>11</v>
      </c>
      <c r="L809" s="11">
        <v>30203</v>
      </c>
      <c r="M809" s="11">
        <v>1</v>
      </c>
    </row>
    <row r="810" spans="1:13">
      <c r="A810" s="11">
        <v>5010003</v>
      </c>
      <c r="B810" s="11" t="s">
        <v>267</v>
      </c>
      <c r="C810" s="11">
        <v>1</v>
      </c>
      <c r="D810" s="11">
        <f t="shared" si="66"/>
        <v>50100031</v>
      </c>
      <c r="E810" s="11">
        <v>1000000</v>
      </c>
      <c r="F810" s="11" t="s">
        <v>267</v>
      </c>
      <c r="G810" s="11">
        <v>0</v>
      </c>
      <c r="H810" s="11">
        <v>100</v>
      </c>
      <c r="I810" s="11" t="e" cm="1">
        <f t="array" ref="I810">_xlfn.IFS(K810=2,CONCATENATE("比特币-",M810),K810=3,CONCATENATE("钞票-",M810),K810=4,CONCATENATE("玩家经验-",M810),K810=5,CONCATENATE(_xlfn.XLOOKUP(L810,'[1]item|道具'!$A:$A,'[1]item|道具'!$B:$B),"-",M810),K810=11,CONCATENATE(INDEX('[4]equip_data|装备数据'!$B:$B,MATCH(1,('[4]equip_data|装备数据'!$A:$A=ROUNDDOWN(L810/100,0))*('[4]equip_data|装备数据'!$D:$D=MOD(L810,100)),0)),"-",M810,"件"))</f>
        <v>#N/A</v>
      </c>
      <c r="J810" s="11" t="str">
        <f t="shared" si="65"/>
        <v>11;30303;1</v>
      </c>
      <c r="K810" s="11">
        <v>11</v>
      </c>
      <c r="L810" s="11">
        <v>30303</v>
      </c>
      <c r="M810" s="11">
        <v>1</v>
      </c>
    </row>
    <row r="811" spans="1:13">
      <c r="A811" s="11">
        <v>5010003</v>
      </c>
      <c r="B811" s="11" t="s">
        <v>267</v>
      </c>
      <c r="C811" s="11">
        <v>1</v>
      </c>
      <c r="D811" s="11">
        <f t="shared" si="66"/>
        <v>50100031</v>
      </c>
      <c r="E811" s="11">
        <v>1000000</v>
      </c>
      <c r="F811" s="11" t="s">
        <v>267</v>
      </c>
      <c r="G811" s="11">
        <v>0</v>
      </c>
      <c r="H811" s="11">
        <v>100</v>
      </c>
      <c r="I811" s="11" t="e" cm="1">
        <f t="array" ref="I811">_xlfn.IFS(K811=2,CONCATENATE("比特币-",M811),K811=3,CONCATENATE("钞票-",M811),K811=4,CONCATENATE("玩家经验-",M811),K811=5,CONCATENATE(_xlfn.XLOOKUP(L811,'[1]item|道具'!$A:$A,'[1]item|道具'!$B:$B),"-",M811),K811=11,CONCATENATE(INDEX('[4]equip_data|装备数据'!$B:$B,MATCH(1,('[4]equip_data|装备数据'!$A:$A=ROUNDDOWN(L811/100,0))*('[4]equip_data|装备数据'!$D:$D=MOD(L811,100)),0)),"-",M811,"件"))</f>
        <v>#N/A</v>
      </c>
      <c r="J811" s="11" t="str">
        <f t="shared" si="65"/>
        <v>11;30403;1</v>
      </c>
      <c r="K811" s="11">
        <v>11</v>
      </c>
      <c r="L811" s="11">
        <v>30403</v>
      </c>
      <c r="M811" s="11">
        <v>1</v>
      </c>
    </row>
    <row r="812" spans="1:13">
      <c r="A812" s="11">
        <v>5010003</v>
      </c>
      <c r="B812" s="11" t="s">
        <v>267</v>
      </c>
      <c r="C812" s="11">
        <v>1</v>
      </c>
      <c r="D812" s="11">
        <f t="shared" si="66"/>
        <v>50100031</v>
      </c>
      <c r="E812" s="11">
        <v>1000000</v>
      </c>
      <c r="F812" s="11" t="s">
        <v>267</v>
      </c>
      <c r="G812" s="11">
        <v>0</v>
      </c>
      <c r="H812" s="11">
        <v>100</v>
      </c>
      <c r="I812" s="11" t="e" cm="1">
        <f t="array" ref="I812">_xlfn.IFS(K812=2,CONCATENATE("比特币-",M812),K812=3,CONCATENATE("钞票-",M812),K812=4,CONCATENATE("玩家经验-",M812),K812=5,CONCATENATE(_xlfn.XLOOKUP(L812,'[1]item|道具'!$A:$A,'[1]item|道具'!$B:$B),"-",M812),K812=11,CONCATENATE(INDEX('[4]equip_data|装备数据'!$B:$B,MATCH(1,('[4]equip_data|装备数据'!$A:$A=ROUNDDOWN(L812/100,0))*('[4]equip_data|装备数据'!$D:$D=MOD(L812,100)),0)),"-",M812,"件"))</f>
        <v>#N/A</v>
      </c>
      <c r="J812" s="11" t="str">
        <f t="shared" si="65"/>
        <v>11;30503;1</v>
      </c>
      <c r="K812" s="11">
        <v>11</v>
      </c>
      <c r="L812" s="11">
        <v>30503</v>
      </c>
      <c r="M812" s="11">
        <v>1</v>
      </c>
    </row>
    <row r="813" spans="1:13">
      <c r="A813" s="11">
        <v>5010003</v>
      </c>
      <c r="B813" s="11" t="s">
        <v>267</v>
      </c>
      <c r="C813" s="11">
        <v>1</v>
      </c>
      <c r="D813" s="11">
        <f t="shared" si="66"/>
        <v>50100031</v>
      </c>
      <c r="E813" s="11">
        <v>1000000</v>
      </c>
      <c r="F813" s="11" t="s">
        <v>267</v>
      </c>
      <c r="G813" s="11">
        <v>0</v>
      </c>
      <c r="H813" s="11">
        <v>100</v>
      </c>
      <c r="I813" s="11" t="e" cm="1">
        <f t="array" ref="I813">_xlfn.IFS(K813=2,CONCATENATE("比特币-",M813),K813=3,CONCATENATE("钞票-",M813),K813=4,CONCATENATE("玩家经验-",M813),K813=5,CONCATENATE(_xlfn.XLOOKUP(L813,'[1]item|道具'!$A:$A,'[1]item|道具'!$B:$B),"-",M813),K813=11,CONCATENATE(INDEX('[4]equip_data|装备数据'!$B:$B,MATCH(1,('[4]equip_data|装备数据'!$A:$A=ROUNDDOWN(L813/100,0))*('[4]equip_data|装备数据'!$D:$D=MOD(L813,100)),0)),"-",M813,"件"))</f>
        <v>#N/A</v>
      </c>
      <c r="J813" s="11" t="str">
        <f t="shared" si="65"/>
        <v>11;40103;1</v>
      </c>
      <c r="K813" s="11">
        <v>11</v>
      </c>
      <c r="L813" s="11">
        <v>40103</v>
      </c>
      <c r="M813" s="11">
        <v>1</v>
      </c>
    </row>
    <row r="814" spans="1:13">
      <c r="A814" s="11">
        <v>5010003</v>
      </c>
      <c r="B814" s="11" t="s">
        <v>267</v>
      </c>
      <c r="C814" s="11">
        <v>1</v>
      </c>
      <c r="D814" s="11">
        <f t="shared" si="66"/>
        <v>50100031</v>
      </c>
      <c r="E814" s="11">
        <v>1000000</v>
      </c>
      <c r="F814" s="11" t="s">
        <v>267</v>
      </c>
      <c r="G814" s="11">
        <v>0</v>
      </c>
      <c r="H814" s="11">
        <v>100</v>
      </c>
      <c r="I814" s="11" t="e" cm="1">
        <f t="array" ref="I814">_xlfn.IFS(K814=2,CONCATENATE("比特币-",M814),K814=3,CONCATENATE("钞票-",M814),K814=4,CONCATENATE("玩家经验-",M814),K814=5,CONCATENATE(_xlfn.XLOOKUP(L814,'[1]item|道具'!$A:$A,'[1]item|道具'!$B:$B),"-",M814),K814=11,CONCATENATE(INDEX('[4]equip_data|装备数据'!$B:$B,MATCH(1,('[4]equip_data|装备数据'!$A:$A=ROUNDDOWN(L814/100,0))*('[4]equip_data|装备数据'!$D:$D=MOD(L814,100)),0)),"-",M814,"件"))</f>
        <v>#N/A</v>
      </c>
      <c r="J814" s="11" t="str">
        <f t="shared" si="65"/>
        <v>11;40203;1</v>
      </c>
      <c r="K814" s="11">
        <v>11</v>
      </c>
      <c r="L814" s="11">
        <v>40203</v>
      </c>
      <c r="M814" s="11">
        <v>1</v>
      </c>
    </row>
    <row r="815" spans="1:13">
      <c r="A815" s="11">
        <v>5010003</v>
      </c>
      <c r="B815" s="11" t="s">
        <v>267</v>
      </c>
      <c r="C815" s="11">
        <v>1</v>
      </c>
      <c r="D815" s="11">
        <f t="shared" si="66"/>
        <v>50100031</v>
      </c>
      <c r="E815" s="11">
        <v>1000000</v>
      </c>
      <c r="F815" s="11" t="s">
        <v>267</v>
      </c>
      <c r="G815" s="11">
        <v>0</v>
      </c>
      <c r="H815" s="11">
        <v>100</v>
      </c>
      <c r="I815" s="11" t="e" cm="1">
        <f t="array" ref="I815">_xlfn.IFS(K815=2,CONCATENATE("比特币-",M815),K815=3,CONCATENATE("钞票-",M815),K815=4,CONCATENATE("玩家经验-",M815),K815=5,CONCATENATE(_xlfn.XLOOKUP(L815,'[1]item|道具'!$A:$A,'[1]item|道具'!$B:$B),"-",M815),K815=11,CONCATENATE(INDEX('[4]equip_data|装备数据'!$B:$B,MATCH(1,('[4]equip_data|装备数据'!$A:$A=ROUNDDOWN(L815/100,0))*('[4]equip_data|装备数据'!$D:$D=MOD(L815,100)),0)),"-",M815,"件"))</f>
        <v>#N/A</v>
      </c>
      <c r="J815" s="11" t="str">
        <f t="shared" si="65"/>
        <v>11;40303;1</v>
      </c>
      <c r="K815" s="11">
        <v>11</v>
      </c>
      <c r="L815" s="11">
        <v>40303</v>
      </c>
      <c r="M815" s="11">
        <v>1</v>
      </c>
    </row>
    <row r="816" spans="1:13">
      <c r="A816" s="11">
        <v>5010003</v>
      </c>
      <c r="B816" s="11" t="s">
        <v>267</v>
      </c>
      <c r="C816" s="11">
        <v>1</v>
      </c>
      <c r="D816" s="11">
        <f t="shared" si="66"/>
        <v>50100031</v>
      </c>
      <c r="E816" s="11">
        <v>1000000</v>
      </c>
      <c r="F816" s="11" t="s">
        <v>267</v>
      </c>
      <c r="G816" s="11">
        <v>0</v>
      </c>
      <c r="H816" s="11">
        <v>100</v>
      </c>
      <c r="I816" s="11" t="e" cm="1">
        <f t="array" ref="I816">_xlfn.IFS(K816=2,CONCATENATE("比特币-",M816),K816=3,CONCATENATE("钞票-",M816),K816=4,CONCATENATE("玩家经验-",M816),K816=5,CONCATENATE(_xlfn.XLOOKUP(L816,'[1]item|道具'!$A:$A,'[1]item|道具'!$B:$B),"-",M816),K816=11,CONCATENATE(INDEX('[4]equip_data|装备数据'!$B:$B,MATCH(1,('[4]equip_data|装备数据'!$A:$A=ROUNDDOWN(L816/100,0))*('[4]equip_data|装备数据'!$D:$D=MOD(L816,100)),0)),"-",M816,"件"))</f>
        <v>#N/A</v>
      </c>
      <c r="J816" s="11" t="str">
        <f t="shared" si="65"/>
        <v>11;40403;1</v>
      </c>
      <c r="K816" s="11">
        <v>11</v>
      </c>
      <c r="L816" s="11">
        <v>40403</v>
      </c>
      <c r="M816" s="11">
        <v>1</v>
      </c>
    </row>
    <row r="817" spans="1:13">
      <c r="A817" s="11">
        <v>5010003</v>
      </c>
      <c r="B817" s="11" t="s">
        <v>267</v>
      </c>
      <c r="C817" s="11">
        <v>1</v>
      </c>
      <c r="D817" s="11">
        <f t="shared" si="66"/>
        <v>50100031</v>
      </c>
      <c r="E817" s="11">
        <v>1000000</v>
      </c>
      <c r="F817" s="11" t="s">
        <v>267</v>
      </c>
      <c r="G817" s="11">
        <v>0</v>
      </c>
      <c r="H817" s="11">
        <v>100</v>
      </c>
      <c r="I817" s="11" t="e" cm="1">
        <f t="array" ref="I817">_xlfn.IFS(K817=2,CONCATENATE("比特币-",M817),K817=3,CONCATENATE("钞票-",M817),K817=4,CONCATENATE("玩家经验-",M817),K817=5,CONCATENATE(_xlfn.XLOOKUP(L817,'[1]item|道具'!$A:$A,'[1]item|道具'!$B:$B),"-",M817),K817=11,CONCATENATE(INDEX('[4]equip_data|装备数据'!$B:$B,MATCH(1,('[4]equip_data|装备数据'!$A:$A=ROUNDDOWN(L817/100,0))*('[4]equip_data|装备数据'!$D:$D=MOD(L817,100)),0)),"-",M817,"件"))</f>
        <v>#N/A</v>
      </c>
      <c r="J817" s="11" t="str">
        <f t="shared" si="65"/>
        <v>11;40503;1</v>
      </c>
      <c r="K817" s="11">
        <v>11</v>
      </c>
      <c r="L817" s="11">
        <v>40503</v>
      </c>
      <c r="M817" s="11">
        <v>1</v>
      </c>
    </row>
    <row r="818" spans="1:13">
      <c r="A818" s="11">
        <v>5010003</v>
      </c>
      <c r="B818" s="11" t="s">
        <v>267</v>
      </c>
      <c r="C818" s="11">
        <v>1</v>
      </c>
      <c r="D818" s="11">
        <f t="shared" si="66"/>
        <v>50100031</v>
      </c>
      <c r="E818" s="11">
        <v>1000000</v>
      </c>
      <c r="F818" s="11" t="s">
        <v>267</v>
      </c>
      <c r="G818" s="11">
        <v>0</v>
      </c>
      <c r="H818" s="11">
        <v>100</v>
      </c>
      <c r="I818" s="11" t="e" cm="1">
        <f t="array" ref="I818">_xlfn.IFS(K818=2,CONCATENATE("比特币-",M818),K818=3,CONCATENATE("钞票-",M818),K818=4,CONCATENATE("玩家经验-",M818),K818=5,CONCATENATE(_xlfn.XLOOKUP(L818,'[1]item|道具'!$A:$A,'[1]item|道具'!$B:$B),"-",M818),K818=11,CONCATENATE(INDEX('[4]equip_data|装备数据'!$B:$B,MATCH(1,('[4]equip_data|装备数据'!$A:$A=ROUNDDOWN(L818/100,0))*('[4]equip_data|装备数据'!$D:$D=MOD(L818,100)),0)),"-",M818,"件"))</f>
        <v>#N/A</v>
      </c>
      <c r="J818" s="11" t="str">
        <f t="shared" si="65"/>
        <v>11;50103;1</v>
      </c>
      <c r="K818" s="11">
        <v>11</v>
      </c>
      <c r="L818" s="11">
        <v>50103</v>
      </c>
      <c r="M818" s="11">
        <v>1</v>
      </c>
    </row>
    <row r="819" spans="1:13">
      <c r="A819" s="11">
        <v>5010003</v>
      </c>
      <c r="B819" s="11" t="s">
        <v>267</v>
      </c>
      <c r="C819" s="11">
        <v>1</v>
      </c>
      <c r="D819" s="11">
        <f t="shared" si="66"/>
        <v>50100031</v>
      </c>
      <c r="E819" s="11">
        <v>1000000</v>
      </c>
      <c r="F819" s="11" t="s">
        <v>267</v>
      </c>
      <c r="G819" s="11">
        <v>0</v>
      </c>
      <c r="H819" s="11">
        <v>100</v>
      </c>
      <c r="I819" s="11" t="e" cm="1">
        <f t="array" ref="I819">_xlfn.IFS(K819=2,CONCATENATE("比特币-",M819),K819=3,CONCATENATE("钞票-",M819),K819=4,CONCATENATE("玩家经验-",M819),K819=5,CONCATENATE(_xlfn.XLOOKUP(L819,'[1]item|道具'!$A:$A,'[1]item|道具'!$B:$B),"-",M819),K819=11,CONCATENATE(INDEX('[4]equip_data|装备数据'!$B:$B,MATCH(1,('[4]equip_data|装备数据'!$A:$A=ROUNDDOWN(L819/100,0))*('[4]equip_data|装备数据'!$D:$D=MOD(L819,100)),0)),"-",M819,"件"))</f>
        <v>#N/A</v>
      </c>
      <c r="J819" s="11" t="str">
        <f t="shared" si="65"/>
        <v>11;50203;1</v>
      </c>
      <c r="K819" s="11">
        <v>11</v>
      </c>
      <c r="L819" s="11">
        <v>50203</v>
      </c>
      <c r="M819" s="11">
        <v>1</v>
      </c>
    </row>
    <row r="820" spans="1:13">
      <c r="A820" s="11">
        <v>5010003</v>
      </c>
      <c r="B820" s="11" t="s">
        <v>267</v>
      </c>
      <c r="C820" s="11">
        <v>1</v>
      </c>
      <c r="D820" s="11">
        <f t="shared" si="66"/>
        <v>50100031</v>
      </c>
      <c r="E820" s="11">
        <v>1000000</v>
      </c>
      <c r="F820" s="11" t="s">
        <v>267</v>
      </c>
      <c r="G820" s="11">
        <v>0</v>
      </c>
      <c r="H820" s="11">
        <v>100</v>
      </c>
      <c r="I820" s="11" t="e" cm="1">
        <f t="array" ref="I820">_xlfn.IFS(K820=2,CONCATENATE("比特币-",M820),K820=3,CONCATENATE("钞票-",M820),K820=4,CONCATENATE("玩家经验-",M820),K820=5,CONCATENATE(_xlfn.XLOOKUP(L820,'[1]item|道具'!$A:$A,'[1]item|道具'!$B:$B),"-",M820),K820=11,CONCATENATE(INDEX('[4]equip_data|装备数据'!$B:$B,MATCH(1,('[4]equip_data|装备数据'!$A:$A=ROUNDDOWN(L820/100,0))*('[4]equip_data|装备数据'!$D:$D=MOD(L820,100)),0)),"-",M820,"件"))</f>
        <v>#N/A</v>
      </c>
      <c r="J820" s="11" t="str">
        <f t="shared" si="65"/>
        <v>11;50303;1</v>
      </c>
      <c r="K820" s="11">
        <v>11</v>
      </c>
      <c r="L820" s="11">
        <v>50303</v>
      </c>
      <c r="M820" s="11">
        <v>1</v>
      </c>
    </row>
    <row r="821" spans="1:13">
      <c r="A821" s="11">
        <v>5010003</v>
      </c>
      <c r="B821" s="11" t="s">
        <v>267</v>
      </c>
      <c r="C821" s="11">
        <v>1</v>
      </c>
      <c r="D821" s="11">
        <f t="shared" si="66"/>
        <v>50100031</v>
      </c>
      <c r="E821" s="11">
        <v>1000000</v>
      </c>
      <c r="F821" s="11" t="s">
        <v>267</v>
      </c>
      <c r="G821" s="11">
        <v>0</v>
      </c>
      <c r="H821" s="11">
        <v>100</v>
      </c>
      <c r="I821" s="11" t="e" cm="1">
        <f t="array" ref="I821">_xlfn.IFS(K821=2,CONCATENATE("比特币-",M821),K821=3,CONCATENATE("钞票-",M821),K821=4,CONCATENATE("玩家经验-",M821),K821=5,CONCATENATE(_xlfn.XLOOKUP(L821,'[1]item|道具'!$A:$A,'[1]item|道具'!$B:$B),"-",M821),K821=11,CONCATENATE(INDEX('[4]equip_data|装备数据'!$B:$B,MATCH(1,('[4]equip_data|装备数据'!$A:$A=ROUNDDOWN(L821/100,0))*('[4]equip_data|装备数据'!$D:$D=MOD(L821,100)),0)),"-",M821,"件"))</f>
        <v>#N/A</v>
      </c>
      <c r="J821" s="11" t="str">
        <f t="shared" si="65"/>
        <v>11;50403;1</v>
      </c>
      <c r="K821" s="11">
        <v>11</v>
      </c>
      <c r="L821" s="11">
        <v>50403</v>
      </c>
      <c r="M821" s="11">
        <v>1</v>
      </c>
    </row>
    <row r="822" spans="1:13">
      <c r="A822" s="11">
        <v>5010003</v>
      </c>
      <c r="B822" s="11" t="s">
        <v>267</v>
      </c>
      <c r="C822" s="11">
        <v>1</v>
      </c>
      <c r="D822" s="11">
        <f t="shared" si="66"/>
        <v>50100031</v>
      </c>
      <c r="E822" s="11">
        <v>1000000</v>
      </c>
      <c r="F822" s="11" t="s">
        <v>267</v>
      </c>
      <c r="G822" s="11">
        <v>0</v>
      </c>
      <c r="H822" s="11">
        <v>100</v>
      </c>
      <c r="I822" s="11" t="e" cm="1">
        <f t="array" ref="I822">_xlfn.IFS(K822=2,CONCATENATE("比特币-",M822),K822=3,CONCATENATE("钞票-",M822),K822=4,CONCATENATE("玩家经验-",M822),K822=5,CONCATENATE(_xlfn.XLOOKUP(L822,'[1]item|道具'!$A:$A,'[1]item|道具'!$B:$B),"-",M822),K822=11,CONCATENATE(INDEX('[4]equip_data|装备数据'!$B:$B,MATCH(1,('[4]equip_data|装备数据'!$A:$A=ROUNDDOWN(L822/100,0))*('[4]equip_data|装备数据'!$D:$D=MOD(L822,100)),0)),"-",M822,"件"))</f>
        <v>#N/A</v>
      </c>
      <c r="J822" s="11" t="str">
        <f t="shared" si="65"/>
        <v>11;50503;1</v>
      </c>
      <c r="K822" s="11">
        <v>11</v>
      </c>
      <c r="L822" s="11">
        <v>50503</v>
      </c>
      <c r="M822" s="11">
        <v>1</v>
      </c>
    </row>
    <row r="823" spans="1:13">
      <c r="A823" s="11">
        <v>5010003</v>
      </c>
      <c r="B823" s="11" t="s">
        <v>267</v>
      </c>
      <c r="C823" s="11">
        <v>1</v>
      </c>
      <c r="D823" s="11">
        <f t="shared" si="66"/>
        <v>50100031</v>
      </c>
      <c r="E823" s="11">
        <v>1000000</v>
      </c>
      <c r="F823" s="11" t="s">
        <v>267</v>
      </c>
      <c r="G823" s="11">
        <v>0</v>
      </c>
      <c r="H823" s="11">
        <v>100</v>
      </c>
      <c r="I823" s="11" t="e" cm="1">
        <f t="array" ref="I823">_xlfn.IFS(K823=2,CONCATENATE("比特币-",M823),K823=3,CONCATENATE("钞票-",M823),K823=4,CONCATENATE("玩家经验-",M823),K823=5,CONCATENATE(_xlfn.XLOOKUP(L823,'[1]item|道具'!$A:$A,'[1]item|道具'!$B:$B),"-",M823),K823=11,CONCATENATE(INDEX('[4]equip_data|装备数据'!$B:$B,MATCH(1,('[4]equip_data|装备数据'!$A:$A=ROUNDDOWN(L823/100,0))*('[4]equip_data|装备数据'!$D:$D=MOD(L823,100)),0)),"-",M823,"件"))</f>
        <v>#N/A</v>
      </c>
      <c r="J823" s="11" t="str">
        <f t="shared" si="65"/>
        <v>11;60103;1</v>
      </c>
      <c r="K823" s="11">
        <v>11</v>
      </c>
      <c r="L823" s="11">
        <v>60103</v>
      </c>
      <c r="M823" s="11">
        <v>1</v>
      </c>
    </row>
    <row r="824" spans="1:13">
      <c r="A824" s="11">
        <v>5010003</v>
      </c>
      <c r="B824" s="11" t="s">
        <v>267</v>
      </c>
      <c r="C824" s="11">
        <v>1</v>
      </c>
      <c r="D824" s="11">
        <f t="shared" si="66"/>
        <v>50100031</v>
      </c>
      <c r="E824" s="11">
        <v>1000000</v>
      </c>
      <c r="F824" s="11" t="s">
        <v>267</v>
      </c>
      <c r="G824" s="11">
        <v>0</v>
      </c>
      <c r="H824" s="11">
        <v>100</v>
      </c>
      <c r="I824" s="11" t="e" cm="1">
        <f t="array" ref="I824">_xlfn.IFS(K824=2,CONCATENATE("比特币-",M824),K824=3,CONCATENATE("钞票-",M824),K824=4,CONCATENATE("玩家经验-",M824),K824=5,CONCATENATE(_xlfn.XLOOKUP(L824,'[1]item|道具'!$A:$A,'[1]item|道具'!$B:$B),"-",M824),K824=11,CONCATENATE(INDEX('[4]equip_data|装备数据'!$B:$B,MATCH(1,('[4]equip_data|装备数据'!$A:$A=ROUNDDOWN(L824/100,0))*('[4]equip_data|装备数据'!$D:$D=MOD(L824,100)),0)),"-",M824,"件"))</f>
        <v>#N/A</v>
      </c>
      <c r="J824" s="11" t="str">
        <f t="shared" si="65"/>
        <v>11;60203;1</v>
      </c>
      <c r="K824" s="11">
        <v>11</v>
      </c>
      <c r="L824" s="11">
        <v>60203</v>
      </c>
      <c r="M824" s="11">
        <v>1</v>
      </c>
    </row>
    <row r="825" spans="1:13">
      <c r="A825" s="11">
        <v>5010003</v>
      </c>
      <c r="B825" s="11" t="s">
        <v>267</v>
      </c>
      <c r="C825" s="11">
        <v>1</v>
      </c>
      <c r="D825" s="11">
        <f t="shared" si="66"/>
        <v>50100031</v>
      </c>
      <c r="E825" s="11">
        <v>1000000</v>
      </c>
      <c r="F825" s="11" t="s">
        <v>267</v>
      </c>
      <c r="G825" s="11">
        <v>0</v>
      </c>
      <c r="H825" s="11">
        <v>100</v>
      </c>
      <c r="I825" s="11" t="e" cm="1">
        <f t="array" ref="I825">_xlfn.IFS(K825=2,CONCATENATE("比特币-",M825),K825=3,CONCATENATE("钞票-",M825),K825=4,CONCATENATE("玩家经验-",M825),K825=5,CONCATENATE(_xlfn.XLOOKUP(L825,'[1]item|道具'!$A:$A,'[1]item|道具'!$B:$B),"-",M825),K825=11,CONCATENATE(INDEX('[4]equip_data|装备数据'!$B:$B,MATCH(1,('[4]equip_data|装备数据'!$A:$A=ROUNDDOWN(L825/100,0))*('[4]equip_data|装备数据'!$D:$D=MOD(L825,100)),0)),"-",M825,"件"))</f>
        <v>#N/A</v>
      </c>
      <c r="J825" s="11" t="str">
        <f t="shared" si="65"/>
        <v>11;60303;1</v>
      </c>
      <c r="K825" s="11">
        <v>11</v>
      </c>
      <c r="L825" s="11">
        <v>60303</v>
      </c>
      <c r="M825" s="11">
        <v>1</v>
      </c>
    </row>
    <row r="826" spans="1:13">
      <c r="A826" s="11">
        <v>5010003</v>
      </c>
      <c r="B826" s="11" t="s">
        <v>267</v>
      </c>
      <c r="C826" s="11">
        <v>1</v>
      </c>
      <c r="D826" s="11">
        <f t="shared" si="66"/>
        <v>50100031</v>
      </c>
      <c r="E826" s="11">
        <v>1000000</v>
      </c>
      <c r="F826" s="11" t="s">
        <v>267</v>
      </c>
      <c r="G826" s="11">
        <v>0</v>
      </c>
      <c r="H826" s="11">
        <v>100</v>
      </c>
      <c r="I826" s="11" t="e" cm="1">
        <f t="array" ref="I826">_xlfn.IFS(K826=2,CONCATENATE("比特币-",M826),K826=3,CONCATENATE("钞票-",M826),K826=4,CONCATENATE("玩家经验-",M826),K826=5,CONCATENATE(_xlfn.XLOOKUP(L826,'[1]item|道具'!$A:$A,'[1]item|道具'!$B:$B),"-",M826),K826=11,CONCATENATE(INDEX('[4]equip_data|装备数据'!$B:$B,MATCH(1,('[4]equip_data|装备数据'!$A:$A=ROUNDDOWN(L826/100,0))*('[4]equip_data|装备数据'!$D:$D=MOD(L826,100)),0)),"-",M826,"件"))</f>
        <v>#N/A</v>
      </c>
      <c r="J826" s="11" t="str">
        <f t="shared" si="65"/>
        <v>11;60403;1</v>
      </c>
      <c r="K826" s="11">
        <v>11</v>
      </c>
      <c r="L826" s="11">
        <v>60403</v>
      </c>
      <c r="M826" s="11">
        <v>1</v>
      </c>
    </row>
    <row r="827" spans="1:13">
      <c r="A827" s="11">
        <v>5010003</v>
      </c>
      <c r="B827" s="11" t="s">
        <v>267</v>
      </c>
      <c r="C827" s="11">
        <v>1</v>
      </c>
      <c r="D827" s="11">
        <f t="shared" si="66"/>
        <v>50100031</v>
      </c>
      <c r="E827" s="11">
        <v>1000000</v>
      </c>
      <c r="F827" s="11" t="s">
        <v>267</v>
      </c>
      <c r="G827" s="11">
        <v>0</v>
      </c>
      <c r="H827" s="11">
        <v>100</v>
      </c>
      <c r="I827" s="11" t="e" cm="1">
        <f t="array" ref="I827">_xlfn.IFS(K827=2,CONCATENATE("比特币-",M827),K827=3,CONCATENATE("钞票-",M827),K827=4,CONCATENATE("玩家经验-",M827),K827=5,CONCATENATE(_xlfn.XLOOKUP(L827,'[1]item|道具'!$A:$A,'[1]item|道具'!$B:$B),"-",M827),K827=11,CONCATENATE(INDEX('[4]equip_data|装备数据'!$B:$B,MATCH(1,('[4]equip_data|装备数据'!$A:$A=ROUNDDOWN(L827/100,0))*('[4]equip_data|装备数据'!$D:$D=MOD(L827,100)),0)),"-",M827,"件"))</f>
        <v>#N/A</v>
      </c>
      <c r="J827" s="11" t="str">
        <f t="shared" si="65"/>
        <v>11;60503;1</v>
      </c>
      <c r="K827" s="11">
        <v>11</v>
      </c>
      <c r="L827" s="11">
        <v>60503</v>
      </c>
      <c r="M827" s="11">
        <v>1</v>
      </c>
    </row>
    <row r="828" spans="1:13">
      <c r="A828" s="11">
        <v>5010004</v>
      </c>
      <c r="B828" s="11" t="s">
        <v>268</v>
      </c>
      <c r="C828" s="11">
        <v>1</v>
      </c>
      <c r="D828" s="11">
        <f t="shared" si="66"/>
        <v>50100041</v>
      </c>
      <c r="E828" s="11">
        <v>1000000</v>
      </c>
      <c r="F828" s="11" t="s">
        <v>268</v>
      </c>
      <c r="G828" s="11">
        <v>0</v>
      </c>
      <c r="H828" s="11">
        <v>100</v>
      </c>
      <c r="I828" s="11" t="e" cm="1">
        <f t="array" ref="I828">_xlfn.IFS(K828=2,CONCATENATE("比特币-",M828),K828=3,CONCATENATE("钞票-",M828),K828=4,CONCATENATE("玩家经验-",M828),K828=5,CONCATENATE(_xlfn.XLOOKUP(L828,'[1]item|道具'!$A:$A,'[1]item|道具'!$B:$B),"-",M828),K828=11,CONCATENATE(INDEX('[4]equip_data|装备数据'!$B:$B,MATCH(1,('[4]equip_data|装备数据'!$A:$A=ROUNDDOWN(L828/100,0))*('[4]equip_data|装备数据'!$D:$D=MOD(L828,100)),0)),"-",M828,"件"))</f>
        <v>#N/A</v>
      </c>
      <c r="J828" s="11" t="str">
        <f t="shared" si="65"/>
        <v>11;10104;1</v>
      </c>
      <c r="K828" s="11">
        <v>11</v>
      </c>
      <c r="L828" s="11">
        <v>10104</v>
      </c>
      <c r="M828" s="11">
        <v>1</v>
      </c>
    </row>
    <row r="829" spans="1:13">
      <c r="A829" s="11">
        <v>5010004</v>
      </c>
      <c r="B829" s="11" t="s">
        <v>268</v>
      </c>
      <c r="C829" s="11">
        <v>1</v>
      </c>
      <c r="D829" s="11">
        <f t="shared" si="66"/>
        <v>50100041</v>
      </c>
      <c r="E829" s="11">
        <v>1000000</v>
      </c>
      <c r="F829" s="11" t="s">
        <v>268</v>
      </c>
      <c r="G829" s="11">
        <v>0</v>
      </c>
      <c r="H829" s="11">
        <v>100</v>
      </c>
      <c r="I829" s="11" t="e" cm="1">
        <f t="array" ref="I829">_xlfn.IFS(K829=2,CONCATENATE("比特币-",M829),K829=3,CONCATENATE("钞票-",M829),K829=4,CONCATENATE("玩家经验-",M829),K829=5,CONCATENATE(_xlfn.XLOOKUP(L829,'[1]item|道具'!$A:$A,'[1]item|道具'!$B:$B),"-",M829),K829=11,CONCATENATE(INDEX('[4]equip_data|装备数据'!$B:$B,MATCH(1,('[4]equip_data|装备数据'!$A:$A=ROUNDDOWN(L829/100,0))*('[4]equip_data|装备数据'!$D:$D=MOD(L829,100)),0)),"-",M829,"件"))</f>
        <v>#N/A</v>
      </c>
      <c r="J829" s="11" t="str">
        <f t="shared" si="65"/>
        <v>11;10204;1</v>
      </c>
      <c r="K829" s="11">
        <v>11</v>
      </c>
      <c r="L829" s="11">
        <v>10204</v>
      </c>
      <c r="M829" s="11">
        <v>1</v>
      </c>
    </row>
    <row r="830" spans="1:13">
      <c r="A830" s="11">
        <v>5010004</v>
      </c>
      <c r="B830" s="11" t="s">
        <v>268</v>
      </c>
      <c r="C830" s="11">
        <v>1</v>
      </c>
      <c r="D830" s="11">
        <f t="shared" si="66"/>
        <v>50100041</v>
      </c>
      <c r="E830" s="11">
        <v>1000000</v>
      </c>
      <c r="F830" s="11" t="s">
        <v>268</v>
      </c>
      <c r="G830" s="11">
        <v>0</v>
      </c>
      <c r="H830" s="11">
        <v>100</v>
      </c>
      <c r="I830" s="11" t="e" cm="1">
        <f t="array" ref="I830">_xlfn.IFS(K830=2,CONCATENATE("比特币-",M830),K830=3,CONCATENATE("钞票-",M830),K830=4,CONCATENATE("玩家经验-",M830),K830=5,CONCATENATE(_xlfn.XLOOKUP(L830,'[1]item|道具'!$A:$A,'[1]item|道具'!$B:$B),"-",M830),K830=11,CONCATENATE(INDEX('[4]equip_data|装备数据'!$B:$B,MATCH(1,('[4]equip_data|装备数据'!$A:$A=ROUNDDOWN(L830/100,0))*('[4]equip_data|装备数据'!$D:$D=MOD(L830,100)),0)),"-",M830,"件"))</f>
        <v>#N/A</v>
      </c>
      <c r="J830" s="11" t="str">
        <f t="shared" si="65"/>
        <v>11;10304;1</v>
      </c>
      <c r="K830" s="11">
        <v>11</v>
      </c>
      <c r="L830" s="11">
        <v>10304</v>
      </c>
      <c r="M830" s="11">
        <v>1</v>
      </c>
    </row>
    <row r="831" spans="1:13">
      <c r="A831" s="11">
        <v>5010004</v>
      </c>
      <c r="B831" s="11" t="s">
        <v>268</v>
      </c>
      <c r="C831" s="11">
        <v>1</v>
      </c>
      <c r="D831" s="11">
        <f t="shared" si="66"/>
        <v>50100041</v>
      </c>
      <c r="E831" s="11">
        <v>1000000</v>
      </c>
      <c r="F831" s="11" t="s">
        <v>268</v>
      </c>
      <c r="G831" s="11">
        <v>0</v>
      </c>
      <c r="H831" s="11">
        <v>100</v>
      </c>
      <c r="I831" s="11" t="e" cm="1">
        <f t="array" ref="I831">_xlfn.IFS(K831=2,CONCATENATE("比特币-",M831),K831=3,CONCATENATE("钞票-",M831),K831=4,CONCATENATE("玩家经验-",M831),K831=5,CONCATENATE(_xlfn.XLOOKUP(L831,'[1]item|道具'!$A:$A,'[1]item|道具'!$B:$B),"-",M831),K831=11,CONCATENATE(INDEX('[4]equip_data|装备数据'!$B:$B,MATCH(1,('[4]equip_data|装备数据'!$A:$A=ROUNDDOWN(L831/100,0))*('[4]equip_data|装备数据'!$D:$D=MOD(L831,100)),0)),"-",M831,"件"))</f>
        <v>#N/A</v>
      </c>
      <c r="J831" s="11" t="str">
        <f t="shared" si="65"/>
        <v>11;10404;1</v>
      </c>
      <c r="K831" s="11">
        <v>11</v>
      </c>
      <c r="L831" s="11">
        <v>10404</v>
      </c>
      <c r="M831" s="11">
        <v>1</v>
      </c>
    </row>
    <row r="832" spans="1:13">
      <c r="A832" s="11">
        <v>5010004</v>
      </c>
      <c r="B832" s="11" t="s">
        <v>268</v>
      </c>
      <c r="C832" s="11">
        <v>1</v>
      </c>
      <c r="D832" s="11">
        <f t="shared" si="66"/>
        <v>50100041</v>
      </c>
      <c r="E832" s="11">
        <v>1000000</v>
      </c>
      <c r="F832" s="11" t="s">
        <v>268</v>
      </c>
      <c r="G832" s="11">
        <v>0</v>
      </c>
      <c r="H832" s="11">
        <v>100</v>
      </c>
      <c r="I832" s="11" t="e" cm="1">
        <f t="array" ref="I832">_xlfn.IFS(K832=2,CONCATENATE("比特币-",M832),K832=3,CONCATENATE("钞票-",M832),K832=4,CONCATENATE("玩家经验-",M832),K832=5,CONCATENATE(_xlfn.XLOOKUP(L832,'[1]item|道具'!$A:$A,'[1]item|道具'!$B:$B),"-",M832),K832=11,CONCATENATE(INDEX('[4]equip_data|装备数据'!$B:$B,MATCH(1,('[4]equip_data|装备数据'!$A:$A=ROUNDDOWN(L832/100,0))*('[4]equip_data|装备数据'!$D:$D=MOD(L832,100)),0)),"-",M832,"件"))</f>
        <v>#N/A</v>
      </c>
      <c r="J832" s="11" t="str">
        <f t="shared" si="65"/>
        <v>11;10504;1</v>
      </c>
      <c r="K832" s="11">
        <v>11</v>
      </c>
      <c r="L832" s="11">
        <v>10504</v>
      </c>
      <c r="M832" s="11">
        <v>1</v>
      </c>
    </row>
    <row r="833" spans="1:13">
      <c r="A833" s="11">
        <v>5010004</v>
      </c>
      <c r="B833" s="11" t="s">
        <v>268</v>
      </c>
      <c r="C833" s="11">
        <v>1</v>
      </c>
      <c r="D833" s="11">
        <f t="shared" si="66"/>
        <v>50100041</v>
      </c>
      <c r="E833" s="11">
        <v>1000000</v>
      </c>
      <c r="F833" s="11" t="s">
        <v>268</v>
      </c>
      <c r="G833" s="11">
        <v>0</v>
      </c>
      <c r="H833" s="11">
        <v>100</v>
      </c>
      <c r="I833" s="11" t="e" cm="1">
        <f t="array" ref="I833">_xlfn.IFS(K833=2,CONCATENATE("比特币-",M833),K833=3,CONCATENATE("钞票-",M833),K833=4,CONCATENATE("玩家经验-",M833),K833=5,CONCATENATE(_xlfn.XLOOKUP(L833,'[1]item|道具'!$A:$A,'[1]item|道具'!$B:$B),"-",M833),K833=11,CONCATENATE(INDEX('[4]equip_data|装备数据'!$B:$B,MATCH(1,('[4]equip_data|装备数据'!$A:$A=ROUNDDOWN(L833/100,0))*('[4]equip_data|装备数据'!$D:$D=MOD(L833,100)),0)),"-",M833,"件"))</f>
        <v>#N/A</v>
      </c>
      <c r="J833" s="11" t="str">
        <f t="shared" si="65"/>
        <v>11;20104;1</v>
      </c>
      <c r="K833" s="11">
        <v>11</v>
      </c>
      <c r="L833" s="11">
        <v>20104</v>
      </c>
      <c r="M833" s="11">
        <v>1</v>
      </c>
    </row>
    <row r="834" spans="1:13">
      <c r="A834" s="11">
        <v>5010004</v>
      </c>
      <c r="B834" s="11" t="s">
        <v>268</v>
      </c>
      <c r="C834" s="11">
        <v>1</v>
      </c>
      <c r="D834" s="11">
        <f t="shared" si="66"/>
        <v>50100041</v>
      </c>
      <c r="E834" s="11">
        <v>1000000</v>
      </c>
      <c r="F834" s="11" t="s">
        <v>268</v>
      </c>
      <c r="G834" s="11">
        <v>0</v>
      </c>
      <c r="H834" s="11">
        <v>100</v>
      </c>
      <c r="I834" s="11" t="e" cm="1">
        <f t="array" ref="I834">_xlfn.IFS(K834=2,CONCATENATE("比特币-",M834),K834=3,CONCATENATE("钞票-",M834),K834=4,CONCATENATE("玩家经验-",M834),K834=5,CONCATENATE(_xlfn.XLOOKUP(L834,'[1]item|道具'!$A:$A,'[1]item|道具'!$B:$B),"-",M834),K834=11,CONCATENATE(INDEX('[4]equip_data|装备数据'!$B:$B,MATCH(1,('[4]equip_data|装备数据'!$A:$A=ROUNDDOWN(L834/100,0))*('[4]equip_data|装备数据'!$D:$D=MOD(L834,100)),0)),"-",M834,"件"))</f>
        <v>#N/A</v>
      </c>
      <c r="J834" s="11" t="str">
        <f t="shared" si="65"/>
        <v>11;20204;1</v>
      </c>
      <c r="K834" s="11">
        <v>11</v>
      </c>
      <c r="L834" s="11">
        <v>20204</v>
      </c>
      <c r="M834" s="11">
        <v>1</v>
      </c>
    </row>
    <row r="835" spans="1:13">
      <c r="A835" s="11">
        <v>5010004</v>
      </c>
      <c r="B835" s="11" t="s">
        <v>268</v>
      </c>
      <c r="C835" s="11">
        <v>1</v>
      </c>
      <c r="D835" s="11">
        <f t="shared" si="66"/>
        <v>50100041</v>
      </c>
      <c r="E835" s="11">
        <v>1000000</v>
      </c>
      <c r="F835" s="11" t="s">
        <v>268</v>
      </c>
      <c r="G835" s="11">
        <v>0</v>
      </c>
      <c r="H835" s="11">
        <v>100</v>
      </c>
      <c r="I835" s="11" t="e" cm="1">
        <f t="array" ref="I835">_xlfn.IFS(K835=2,CONCATENATE("比特币-",M835),K835=3,CONCATENATE("钞票-",M835),K835=4,CONCATENATE("玩家经验-",M835),K835=5,CONCATENATE(_xlfn.XLOOKUP(L835,'[1]item|道具'!$A:$A,'[1]item|道具'!$B:$B),"-",M835),K835=11,CONCATENATE(INDEX('[4]equip_data|装备数据'!$B:$B,MATCH(1,('[4]equip_data|装备数据'!$A:$A=ROUNDDOWN(L835/100,0))*('[4]equip_data|装备数据'!$D:$D=MOD(L835,100)),0)),"-",M835,"件"))</f>
        <v>#N/A</v>
      </c>
      <c r="J835" s="11" t="str">
        <f t="shared" si="65"/>
        <v>11;20304;1</v>
      </c>
      <c r="K835" s="11">
        <v>11</v>
      </c>
      <c r="L835" s="11">
        <v>20304</v>
      </c>
      <c r="M835" s="11">
        <v>1</v>
      </c>
    </row>
    <row r="836" spans="1:13">
      <c r="A836" s="11">
        <v>5010004</v>
      </c>
      <c r="B836" s="11" t="s">
        <v>268</v>
      </c>
      <c r="C836" s="11">
        <v>1</v>
      </c>
      <c r="D836" s="11">
        <f t="shared" si="66"/>
        <v>50100041</v>
      </c>
      <c r="E836" s="11">
        <v>1000000</v>
      </c>
      <c r="F836" s="11" t="s">
        <v>268</v>
      </c>
      <c r="G836" s="11">
        <v>0</v>
      </c>
      <c r="H836" s="11">
        <v>100</v>
      </c>
      <c r="I836" s="11" t="e" cm="1">
        <f t="array" ref="I836">_xlfn.IFS(K836=2,CONCATENATE("比特币-",M836),K836=3,CONCATENATE("钞票-",M836),K836=4,CONCATENATE("玩家经验-",M836),K836=5,CONCATENATE(_xlfn.XLOOKUP(L836,'[1]item|道具'!$A:$A,'[1]item|道具'!$B:$B),"-",M836),K836=11,CONCATENATE(INDEX('[4]equip_data|装备数据'!$B:$B,MATCH(1,('[4]equip_data|装备数据'!$A:$A=ROUNDDOWN(L836/100,0))*('[4]equip_data|装备数据'!$D:$D=MOD(L836,100)),0)),"-",M836,"件"))</f>
        <v>#N/A</v>
      </c>
      <c r="J836" s="11" t="str">
        <f t="shared" si="65"/>
        <v>11;20404;1</v>
      </c>
      <c r="K836" s="11">
        <v>11</v>
      </c>
      <c r="L836" s="11">
        <v>20404</v>
      </c>
      <c r="M836" s="11">
        <v>1</v>
      </c>
    </row>
    <row r="837" spans="1:13">
      <c r="A837" s="11">
        <v>5010004</v>
      </c>
      <c r="B837" s="11" t="s">
        <v>268</v>
      </c>
      <c r="C837" s="11">
        <v>1</v>
      </c>
      <c r="D837" s="11">
        <f t="shared" si="66"/>
        <v>50100041</v>
      </c>
      <c r="E837" s="11">
        <v>1000000</v>
      </c>
      <c r="F837" s="11" t="s">
        <v>268</v>
      </c>
      <c r="G837" s="11">
        <v>0</v>
      </c>
      <c r="H837" s="11">
        <v>100</v>
      </c>
      <c r="I837" s="11" t="e" cm="1">
        <f t="array" ref="I837">_xlfn.IFS(K837=2,CONCATENATE("比特币-",M837),K837=3,CONCATENATE("钞票-",M837),K837=4,CONCATENATE("玩家经验-",M837),K837=5,CONCATENATE(_xlfn.XLOOKUP(L837,'[1]item|道具'!$A:$A,'[1]item|道具'!$B:$B),"-",M837),K837=11,CONCATENATE(INDEX('[4]equip_data|装备数据'!$B:$B,MATCH(1,('[4]equip_data|装备数据'!$A:$A=ROUNDDOWN(L837/100,0))*('[4]equip_data|装备数据'!$D:$D=MOD(L837,100)),0)),"-",M837,"件"))</f>
        <v>#N/A</v>
      </c>
      <c r="J837" s="11" t="str">
        <f t="shared" si="65"/>
        <v>11;20504;1</v>
      </c>
      <c r="K837" s="11">
        <v>11</v>
      </c>
      <c r="L837" s="11">
        <v>20504</v>
      </c>
      <c r="M837" s="11">
        <v>1</v>
      </c>
    </row>
    <row r="838" spans="1:13">
      <c r="A838" s="11">
        <v>5010004</v>
      </c>
      <c r="B838" s="11" t="s">
        <v>268</v>
      </c>
      <c r="C838" s="11">
        <v>1</v>
      </c>
      <c r="D838" s="11">
        <f t="shared" si="66"/>
        <v>50100041</v>
      </c>
      <c r="E838" s="11">
        <v>1000000</v>
      </c>
      <c r="F838" s="11" t="s">
        <v>268</v>
      </c>
      <c r="G838" s="11">
        <v>0</v>
      </c>
      <c r="H838" s="11">
        <v>100</v>
      </c>
      <c r="I838" s="11" t="e" cm="1">
        <f t="array" ref="I838">_xlfn.IFS(K838=2,CONCATENATE("比特币-",M838),K838=3,CONCATENATE("钞票-",M838),K838=4,CONCATENATE("玩家经验-",M838),K838=5,CONCATENATE(_xlfn.XLOOKUP(L838,'[1]item|道具'!$A:$A,'[1]item|道具'!$B:$B),"-",M838),K838=11,CONCATENATE(INDEX('[4]equip_data|装备数据'!$B:$B,MATCH(1,('[4]equip_data|装备数据'!$A:$A=ROUNDDOWN(L838/100,0))*('[4]equip_data|装备数据'!$D:$D=MOD(L838,100)),0)),"-",M838,"件"))</f>
        <v>#N/A</v>
      </c>
      <c r="J838" s="11" t="str">
        <f t="shared" si="65"/>
        <v>11;30104;1</v>
      </c>
      <c r="K838" s="11">
        <v>11</v>
      </c>
      <c r="L838" s="11">
        <v>30104</v>
      </c>
      <c r="M838" s="11">
        <v>1</v>
      </c>
    </row>
    <row r="839" spans="1:13">
      <c r="A839" s="11">
        <v>5010004</v>
      </c>
      <c r="B839" s="11" t="s">
        <v>268</v>
      </c>
      <c r="C839" s="11">
        <v>1</v>
      </c>
      <c r="D839" s="11">
        <f t="shared" si="66"/>
        <v>50100041</v>
      </c>
      <c r="E839" s="11">
        <v>1000000</v>
      </c>
      <c r="F839" s="11" t="s">
        <v>268</v>
      </c>
      <c r="G839" s="11">
        <v>0</v>
      </c>
      <c r="H839" s="11">
        <v>100</v>
      </c>
      <c r="I839" s="11" t="e" cm="1">
        <f t="array" ref="I839">_xlfn.IFS(K839=2,CONCATENATE("比特币-",M839),K839=3,CONCATENATE("钞票-",M839),K839=4,CONCATENATE("玩家经验-",M839),K839=5,CONCATENATE(_xlfn.XLOOKUP(L839,'[1]item|道具'!$A:$A,'[1]item|道具'!$B:$B),"-",M839),K839=11,CONCATENATE(INDEX('[4]equip_data|装备数据'!$B:$B,MATCH(1,('[4]equip_data|装备数据'!$A:$A=ROUNDDOWN(L839/100,0))*('[4]equip_data|装备数据'!$D:$D=MOD(L839,100)),0)),"-",M839,"件"))</f>
        <v>#N/A</v>
      </c>
      <c r="J839" s="11" t="str">
        <f t="shared" si="65"/>
        <v>11;30204;1</v>
      </c>
      <c r="K839" s="11">
        <v>11</v>
      </c>
      <c r="L839" s="11">
        <v>30204</v>
      </c>
      <c r="M839" s="11">
        <v>1</v>
      </c>
    </row>
    <row r="840" spans="1:13">
      <c r="A840" s="11">
        <v>5010004</v>
      </c>
      <c r="B840" s="11" t="s">
        <v>268</v>
      </c>
      <c r="C840" s="11">
        <v>1</v>
      </c>
      <c r="D840" s="11">
        <f t="shared" si="66"/>
        <v>50100041</v>
      </c>
      <c r="E840" s="11">
        <v>1000000</v>
      </c>
      <c r="F840" s="11" t="s">
        <v>268</v>
      </c>
      <c r="G840" s="11">
        <v>0</v>
      </c>
      <c r="H840" s="11">
        <v>100</v>
      </c>
      <c r="I840" s="11" t="e" cm="1">
        <f t="array" ref="I840">_xlfn.IFS(K840=2,CONCATENATE("比特币-",M840),K840=3,CONCATENATE("钞票-",M840),K840=4,CONCATENATE("玩家经验-",M840),K840=5,CONCATENATE(_xlfn.XLOOKUP(L840,'[1]item|道具'!$A:$A,'[1]item|道具'!$B:$B),"-",M840),K840=11,CONCATENATE(INDEX('[4]equip_data|装备数据'!$B:$B,MATCH(1,('[4]equip_data|装备数据'!$A:$A=ROUNDDOWN(L840/100,0))*('[4]equip_data|装备数据'!$D:$D=MOD(L840,100)),0)),"-",M840,"件"))</f>
        <v>#N/A</v>
      </c>
      <c r="J840" s="11" t="str">
        <f t="shared" si="65"/>
        <v>11;30304;1</v>
      </c>
      <c r="K840" s="11">
        <v>11</v>
      </c>
      <c r="L840" s="11">
        <v>30304</v>
      </c>
      <c r="M840" s="11">
        <v>1</v>
      </c>
    </row>
    <row r="841" spans="1:13">
      <c r="A841" s="11">
        <v>5010004</v>
      </c>
      <c r="B841" s="11" t="s">
        <v>268</v>
      </c>
      <c r="C841" s="11">
        <v>1</v>
      </c>
      <c r="D841" s="11">
        <f t="shared" si="66"/>
        <v>50100041</v>
      </c>
      <c r="E841" s="11">
        <v>1000000</v>
      </c>
      <c r="F841" s="11" t="s">
        <v>268</v>
      </c>
      <c r="G841" s="11">
        <v>0</v>
      </c>
      <c r="H841" s="11">
        <v>100</v>
      </c>
      <c r="I841" s="11" t="e" cm="1">
        <f t="array" ref="I841">_xlfn.IFS(K841=2,CONCATENATE("比特币-",M841),K841=3,CONCATENATE("钞票-",M841),K841=4,CONCATENATE("玩家经验-",M841),K841=5,CONCATENATE(_xlfn.XLOOKUP(L841,'[1]item|道具'!$A:$A,'[1]item|道具'!$B:$B),"-",M841),K841=11,CONCATENATE(INDEX('[4]equip_data|装备数据'!$B:$B,MATCH(1,('[4]equip_data|装备数据'!$A:$A=ROUNDDOWN(L841/100,0))*('[4]equip_data|装备数据'!$D:$D=MOD(L841,100)),0)),"-",M841,"件"))</f>
        <v>#N/A</v>
      </c>
      <c r="J841" s="11" t="str">
        <f t="shared" si="65"/>
        <v>11;30404;1</v>
      </c>
      <c r="K841" s="11">
        <v>11</v>
      </c>
      <c r="L841" s="11">
        <v>30404</v>
      </c>
      <c r="M841" s="11">
        <v>1</v>
      </c>
    </row>
    <row r="842" spans="1:13">
      <c r="A842" s="11">
        <v>5010004</v>
      </c>
      <c r="B842" s="11" t="s">
        <v>268</v>
      </c>
      <c r="C842" s="11">
        <v>1</v>
      </c>
      <c r="D842" s="11">
        <f t="shared" si="66"/>
        <v>50100041</v>
      </c>
      <c r="E842" s="11">
        <v>1000000</v>
      </c>
      <c r="F842" s="11" t="s">
        <v>268</v>
      </c>
      <c r="G842" s="11">
        <v>0</v>
      </c>
      <c r="H842" s="11">
        <v>100</v>
      </c>
      <c r="I842" s="11" t="e" cm="1">
        <f t="array" ref="I842">_xlfn.IFS(K842=2,CONCATENATE("比特币-",M842),K842=3,CONCATENATE("钞票-",M842),K842=4,CONCATENATE("玩家经验-",M842),K842=5,CONCATENATE(_xlfn.XLOOKUP(L842,'[1]item|道具'!$A:$A,'[1]item|道具'!$B:$B),"-",M842),K842=11,CONCATENATE(INDEX('[4]equip_data|装备数据'!$B:$B,MATCH(1,('[4]equip_data|装备数据'!$A:$A=ROUNDDOWN(L842/100,0))*('[4]equip_data|装备数据'!$D:$D=MOD(L842,100)),0)),"-",M842,"件"))</f>
        <v>#N/A</v>
      </c>
      <c r="J842" s="11" t="str">
        <f t="shared" si="65"/>
        <v>11;30504;1</v>
      </c>
      <c r="K842" s="11">
        <v>11</v>
      </c>
      <c r="L842" s="11">
        <v>30504</v>
      </c>
      <c r="M842" s="11">
        <v>1</v>
      </c>
    </row>
    <row r="843" spans="1:13">
      <c r="A843" s="11">
        <v>5010004</v>
      </c>
      <c r="B843" s="11" t="s">
        <v>268</v>
      </c>
      <c r="C843" s="11">
        <v>1</v>
      </c>
      <c r="D843" s="11">
        <f t="shared" si="66"/>
        <v>50100041</v>
      </c>
      <c r="E843" s="11">
        <v>1000000</v>
      </c>
      <c r="F843" s="11" t="s">
        <v>268</v>
      </c>
      <c r="G843" s="11">
        <v>0</v>
      </c>
      <c r="H843" s="11">
        <v>100</v>
      </c>
      <c r="I843" s="11" t="e" cm="1">
        <f t="array" ref="I843">_xlfn.IFS(K843=2,CONCATENATE("比特币-",M843),K843=3,CONCATENATE("钞票-",M843),K843=4,CONCATENATE("玩家经验-",M843),K843=5,CONCATENATE(_xlfn.XLOOKUP(L843,'[1]item|道具'!$A:$A,'[1]item|道具'!$B:$B),"-",M843),K843=11,CONCATENATE(INDEX('[4]equip_data|装备数据'!$B:$B,MATCH(1,('[4]equip_data|装备数据'!$A:$A=ROUNDDOWN(L843/100,0))*('[4]equip_data|装备数据'!$D:$D=MOD(L843,100)),0)),"-",M843,"件"))</f>
        <v>#N/A</v>
      </c>
      <c r="J843" s="11" t="str">
        <f t="shared" si="65"/>
        <v>11;40104;1</v>
      </c>
      <c r="K843" s="11">
        <v>11</v>
      </c>
      <c r="L843" s="11">
        <v>40104</v>
      </c>
      <c r="M843" s="11">
        <v>1</v>
      </c>
    </row>
    <row r="844" spans="1:13">
      <c r="A844" s="11">
        <v>5010004</v>
      </c>
      <c r="B844" s="11" t="s">
        <v>268</v>
      </c>
      <c r="C844" s="11">
        <v>1</v>
      </c>
      <c r="D844" s="11">
        <f t="shared" si="66"/>
        <v>50100041</v>
      </c>
      <c r="E844" s="11">
        <v>1000000</v>
      </c>
      <c r="F844" s="11" t="s">
        <v>268</v>
      </c>
      <c r="G844" s="11">
        <v>0</v>
      </c>
      <c r="H844" s="11">
        <v>100</v>
      </c>
      <c r="I844" s="11" t="e" cm="1">
        <f t="array" ref="I844">_xlfn.IFS(K844=2,CONCATENATE("比特币-",M844),K844=3,CONCATENATE("钞票-",M844),K844=4,CONCATENATE("玩家经验-",M844),K844=5,CONCATENATE(_xlfn.XLOOKUP(L844,'[1]item|道具'!$A:$A,'[1]item|道具'!$B:$B),"-",M844),K844=11,CONCATENATE(INDEX('[4]equip_data|装备数据'!$B:$B,MATCH(1,('[4]equip_data|装备数据'!$A:$A=ROUNDDOWN(L844/100,0))*('[4]equip_data|装备数据'!$D:$D=MOD(L844,100)),0)),"-",M844,"件"))</f>
        <v>#N/A</v>
      </c>
      <c r="J844" s="11" t="str">
        <f t="shared" si="65"/>
        <v>11;40204;1</v>
      </c>
      <c r="K844" s="11">
        <v>11</v>
      </c>
      <c r="L844" s="11">
        <v>40204</v>
      </c>
      <c r="M844" s="11">
        <v>1</v>
      </c>
    </row>
    <row r="845" spans="1:13">
      <c r="A845" s="11">
        <v>5010004</v>
      </c>
      <c r="B845" s="11" t="s">
        <v>268</v>
      </c>
      <c r="C845" s="11">
        <v>1</v>
      </c>
      <c r="D845" s="11">
        <f t="shared" si="66"/>
        <v>50100041</v>
      </c>
      <c r="E845" s="11">
        <v>1000000</v>
      </c>
      <c r="F845" s="11" t="s">
        <v>268</v>
      </c>
      <c r="G845" s="11">
        <v>0</v>
      </c>
      <c r="H845" s="11">
        <v>100</v>
      </c>
      <c r="I845" s="11" t="e" cm="1">
        <f t="array" ref="I845">_xlfn.IFS(K845=2,CONCATENATE("比特币-",M845),K845=3,CONCATENATE("钞票-",M845),K845=4,CONCATENATE("玩家经验-",M845),K845=5,CONCATENATE(_xlfn.XLOOKUP(L845,'[1]item|道具'!$A:$A,'[1]item|道具'!$B:$B),"-",M845),K845=11,CONCATENATE(INDEX('[4]equip_data|装备数据'!$B:$B,MATCH(1,('[4]equip_data|装备数据'!$A:$A=ROUNDDOWN(L845/100,0))*('[4]equip_data|装备数据'!$D:$D=MOD(L845,100)),0)),"-",M845,"件"))</f>
        <v>#N/A</v>
      </c>
      <c r="J845" s="11" t="str">
        <f t="shared" si="65"/>
        <v>11;40304;1</v>
      </c>
      <c r="K845" s="11">
        <v>11</v>
      </c>
      <c r="L845" s="11">
        <v>40304</v>
      </c>
      <c r="M845" s="11">
        <v>1</v>
      </c>
    </row>
    <row r="846" spans="1:13">
      <c r="A846" s="11">
        <v>5010004</v>
      </c>
      <c r="B846" s="11" t="s">
        <v>268</v>
      </c>
      <c r="C846" s="11">
        <v>1</v>
      </c>
      <c r="D846" s="11">
        <f t="shared" si="66"/>
        <v>50100041</v>
      </c>
      <c r="E846" s="11">
        <v>1000000</v>
      </c>
      <c r="F846" s="11" t="s">
        <v>268</v>
      </c>
      <c r="G846" s="11">
        <v>0</v>
      </c>
      <c r="H846" s="11">
        <v>100</v>
      </c>
      <c r="I846" s="11" t="e" cm="1">
        <f t="array" ref="I846">_xlfn.IFS(K846=2,CONCATENATE("比特币-",M846),K846=3,CONCATENATE("钞票-",M846),K846=4,CONCATENATE("玩家经验-",M846),K846=5,CONCATENATE(_xlfn.XLOOKUP(L846,'[1]item|道具'!$A:$A,'[1]item|道具'!$B:$B),"-",M846),K846=11,CONCATENATE(INDEX('[4]equip_data|装备数据'!$B:$B,MATCH(1,('[4]equip_data|装备数据'!$A:$A=ROUNDDOWN(L846/100,0))*('[4]equip_data|装备数据'!$D:$D=MOD(L846,100)),0)),"-",M846,"件"))</f>
        <v>#N/A</v>
      </c>
      <c r="J846" s="11" t="str">
        <f t="shared" si="65"/>
        <v>11;40404;1</v>
      </c>
      <c r="K846" s="11">
        <v>11</v>
      </c>
      <c r="L846" s="11">
        <v>40404</v>
      </c>
      <c r="M846" s="11">
        <v>1</v>
      </c>
    </row>
    <row r="847" spans="1:13">
      <c r="A847" s="11">
        <v>5010004</v>
      </c>
      <c r="B847" s="11" t="s">
        <v>268</v>
      </c>
      <c r="C847" s="11">
        <v>1</v>
      </c>
      <c r="D847" s="11">
        <f t="shared" si="66"/>
        <v>50100041</v>
      </c>
      <c r="E847" s="11">
        <v>1000000</v>
      </c>
      <c r="F847" s="11" t="s">
        <v>268</v>
      </c>
      <c r="G847" s="11">
        <v>0</v>
      </c>
      <c r="H847" s="11">
        <v>100</v>
      </c>
      <c r="I847" s="11" t="e" cm="1">
        <f t="array" ref="I847">_xlfn.IFS(K847=2,CONCATENATE("比特币-",M847),K847=3,CONCATENATE("钞票-",M847),K847=4,CONCATENATE("玩家经验-",M847),K847=5,CONCATENATE(_xlfn.XLOOKUP(L847,'[1]item|道具'!$A:$A,'[1]item|道具'!$B:$B),"-",M847),K847=11,CONCATENATE(INDEX('[4]equip_data|装备数据'!$B:$B,MATCH(1,('[4]equip_data|装备数据'!$A:$A=ROUNDDOWN(L847/100,0))*('[4]equip_data|装备数据'!$D:$D=MOD(L847,100)),0)),"-",M847,"件"))</f>
        <v>#N/A</v>
      </c>
      <c r="J847" s="11" t="str">
        <f t="shared" si="65"/>
        <v>11;40504;1</v>
      </c>
      <c r="K847" s="11">
        <v>11</v>
      </c>
      <c r="L847" s="11">
        <v>40504</v>
      </c>
      <c r="M847" s="11">
        <v>1</v>
      </c>
    </row>
    <row r="848" spans="1:13">
      <c r="A848" s="11">
        <v>5010004</v>
      </c>
      <c r="B848" s="11" t="s">
        <v>268</v>
      </c>
      <c r="C848" s="11">
        <v>1</v>
      </c>
      <c r="D848" s="11">
        <f t="shared" si="66"/>
        <v>50100041</v>
      </c>
      <c r="E848" s="11">
        <v>1000000</v>
      </c>
      <c r="F848" s="11" t="s">
        <v>268</v>
      </c>
      <c r="G848" s="11">
        <v>0</v>
      </c>
      <c r="H848" s="11">
        <v>100</v>
      </c>
      <c r="I848" s="11" t="e" cm="1">
        <f t="array" ref="I848">_xlfn.IFS(K848=2,CONCATENATE("比特币-",M848),K848=3,CONCATENATE("钞票-",M848),K848=4,CONCATENATE("玩家经验-",M848),K848=5,CONCATENATE(_xlfn.XLOOKUP(L848,'[1]item|道具'!$A:$A,'[1]item|道具'!$B:$B),"-",M848),K848=11,CONCATENATE(INDEX('[4]equip_data|装备数据'!$B:$B,MATCH(1,('[4]equip_data|装备数据'!$A:$A=ROUNDDOWN(L848/100,0))*('[4]equip_data|装备数据'!$D:$D=MOD(L848,100)),0)),"-",M848,"件"))</f>
        <v>#N/A</v>
      </c>
      <c r="J848" s="11" t="str">
        <f t="shared" si="65"/>
        <v>11;50104;1</v>
      </c>
      <c r="K848" s="11">
        <v>11</v>
      </c>
      <c r="L848" s="11">
        <v>50104</v>
      </c>
      <c r="M848" s="11">
        <v>1</v>
      </c>
    </row>
    <row r="849" spans="1:13">
      <c r="A849" s="11">
        <v>5010004</v>
      </c>
      <c r="B849" s="11" t="s">
        <v>268</v>
      </c>
      <c r="C849" s="11">
        <v>1</v>
      </c>
      <c r="D849" s="11">
        <f t="shared" si="66"/>
        <v>50100041</v>
      </c>
      <c r="E849" s="11">
        <v>1000000</v>
      </c>
      <c r="F849" s="11" t="s">
        <v>268</v>
      </c>
      <c r="G849" s="11">
        <v>0</v>
      </c>
      <c r="H849" s="11">
        <v>100</v>
      </c>
      <c r="I849" s="11" t="e" cm="1">
        <f t="array" ref="I849">_xlfn.IFS(K849=2,CONCATENATE("比特币-",M849),K849=3,CONCATENATE("钞票-",M849),K849=4,CONCATENATE("玩家经验-",M849),K849=5,CONCATENATE(_xlfn.XLOOKUP(L849,'[1]item|道具'!$A:$A,'[1]item|道具'!$B:$B),"-",M849),K849=11,CONCATENATE(INDEX('[4]equip_data|装备数据'!$B:$B,MATCH(1,('[4]equip_data|装备数据'!$A:$A=ROUNDDOWN(L849/100,0))*('[4]equip_data|装备数据'!$D:$D=MOD(L849,100)),0)),"-",M849,"件"))</f>
        <v>#N/A</v>
      </c>
      <c r="J849" s="11" t="str">
        <f t="shared" si="65"/>
        <v>11;50204;1</v>
      </c>
      <c r="K849" s="11">
        <v>11</v>
      </c>
      <c r="L849" s="11">
        <v>50204</v>
      </c>
      <c r="M849" s="11">
        <v>1</v>
      </c>
    </row>
    <row r="850" spans="1:13">
      <c r="A850" s="11">
        <v>5010004</v>
      </c>
      <c r="B850" s="11" t="s">
        <v>268</v>
      </c>
      <c r="C850" s="11">
        <v>1</v>
      </c>
      <c r="D850" s="11">
        <f t="shared" si="66"/>
        <v>50100041</v>
      </c>
      <c r="E850" s="11">
        <v>1000000</v>
      </c>
      <c r="F850" s="11" t="s">
        <v>268</v>
      </c>
      <c r="G850" s="11">
        <v>0</v>
      </c>
      <c r="H850" s="11">
        <v>100</v>
      </c>
      <c r="I850" s="11" t="e" cm="1">
        <f t="array" ref="I850">_xlfn.IFS(K850=2,CONCATENATE("比特币-",M850),K850=3,CONCATENATE("钞票-",M850),K850=4,CONCATENATE("玩家经验-",M850),K850=5,CONCATENATE(_xlfn.XLOOKUP(L850,'[1]item|道具'!$A:$A,'[1]item|道具'!$B:$B),"-",M850),K850=11,CONCATENATE(INDEX('[4]equip_data|装备数据'!$B:$B,MATCH(1,('[4]equip_data|装备数据'!$A:$A=ROUNDDOWN(L850/100,0))*('[4]equip_data|装备数据'!$D:$D=MOD(L850,100)),0)),"-",M850,"件"))</f>
        <v>#N/A</v>
      </c>
      <c r="J850" s="11" t="str">
        <f t="shared" si="65"/>
        <v>11;50304;1</v>
      </c>
      <c r="K850" s="11">
        <v>11</v>
      </c>
      <c r="L850" s="11">
        <v>50304</v>
      </c>
      <c r="M850" s="11">
        <v>1</v>
      </c>
    </row>
    <row r="851" spans="1:13">
      <c r="A851" s="11">
        <v>5010004</v>
      </c>
      <c r="B851" s="11" t="s">
        <v>268</v>
      </c>
      <c r="C851" s="11">
        <v>1</v>
      </c>
      <c r="D851" s="11">
        <f t="shared" si="66"/>
        <v>50100041</v>
      </c>
      <c r="E851" s="11">
        <v>1000000</v>
      </c>
      <c r="F851" s="11" t="s">
        <v>268</v>
      </c>
      <c r="G851" s="11">
        <v>0</v>
      </c>
      <c r="H851" s="11">
        <v>100</v>
      </c>
      <c r="I851" s="11" t="e" cm="1">
        <f t="array" ref="I851">_xlfn.IFS(K851=2,CONCATENATE("比特币-",M851),K851=3,CONCATENATE("钞票-",M851),K851=4,CONCATENATE("玩家经验-",M851),K851=5,CONCATENATE(_xlfn.XLOOKUP(L851,'[1]item|道具'!$A:$A,'[1]item|道具'!$B:$B),"-",M851),K851=11,CONCATENATE(INDEX('[4]equip_data|装备数据'!$B:$B,MATCH(1,('[4]equip_data|装备数据'!$A:$A=ROUNDDOWN(L851/100,0))*('[4]equip_data|装备数据'!$D:$D=MOD(L851,100)),0)),"-",M851,"件"))</f>
        <v>#N/A</v>
      </c>
      <c r="J851" s="11" t="str">
        <f t="shared" si="65"/>
        <v>11;50404;1</v>
      </c>
      <c r="K851" s="11">
        <v>11</v>
      </c>
      <c r="L851" s="11">
        <v>50404</v>
      </c>
      <c r="M851" s="11">
        <v>1</v>
      </c>
    </row>
    <row r="852" spans="1:13">
      <c r="A852" s="11">
        <v>5010004</v>
      </c>
      <c r="B852" s="11" t="s">
        <v>268</v>
      </c>
      <c r="C852" s="11">
        <v>1</v>
      </c>
      <c r="D852" s="11">
        <f t="shared" si="66"/>
        <v>50100041</v>
      </c>
      <c r="E852" s="11">
        <v>1000000</v>
      </c>
      <c r="F852" s="11" t="s">
        <v>268</v>
      </c>
      <c r="G852" s="11">
        <v>0</v>
      </c>
      <c r="H852" s="11">
        <v>100</v>
      </c>
      <c r="I852" s="11" t="e" cm="1">
        <f t="array" ref="I852">_xlfn.IFS(K852=2,CONCATENATE("比特币-",M852),K852=3,CONCATENATE("钞票-",M852),K852=4,CONCATENATE("玩家经验-",M852),K852=5,CONCATENATE(_xlfn.XLOOKUP(L852,'[1]item|道具'!$A:$A,'[1]item|道具'!$B:$B),"-",M852),K852=11,CONCATENATE(INDEX('[4]equip_data|装备数据'!$B:$B,MATCH(1,('[4]equip_data|装备数据'!$A:$A=ROUNDDOWN(L852/100,0))*('[4]equip_data|装备数据'!$D:$D=MOD(L852,100)),0)),"-",M852,"件"))</f>
        <v>#N/A</v>
      </c>
      <c r="J852" s="11" t="str">
        <f t="shared" si="65"/>
        <v>11;50504;1</v>
      </c>
      <c r="K852" s="11">
        <v>11</v>
      </c>
      <c r="L852" s="11">
        <v>50504</v>
      </c>
      <c r="M852" s="11">
        <v>1</v>
      </c>
    </row>
    <row r="853" spans="1:13">
      <c r="A853" s="11">
        <v>5010004</v>
      </c>
      <c r="B853" s="11" t="s">
        <v>268</v>
      </c>
      <c r="C853" s="11">
        <v>1</v>
      </c>
      <c r="D853" s="11">
        <f t="shared" si="66"/>
        <v>50100041</v>
      </c>
      <c r="E853" s="11">
        <v>1000000</v>
      </c>
      <c r="F853" s="11" t="s">
        <v>268</v>
      </c>
      <c r="G853" s="11">
        <v>0</v>
      </c>
      <c r="H853" s="11">
        <v>100</v>
      </c>
      <c r="I853" s="11" t="e" cm="1">
        <f t="array" ref="I853">_xlfn.IFS(K853=2,CONCATENATE("比特币-",M853),K853=3,CONCATENATE("钞票-",M853),K853=4,CONCATENATE("玩家经验-",M853),K853=5,CONCATENATE(_xlfn.XLOOKUP(L853,'[1]item|道具'!$A:$A,'[1]item|道具'!$B:$B),"-",M853),K853=11,CONCATENATE(INDEX('[4]equip_data|装备数据'!$B:$B,MATCH(1,('[4]equip_data|装备数据'!$A:$A=ROUNDDOWN(L853/100,0))*('[4]equip_data|装备数据'!$D:$D=MOD(L853,100)),0)),"-",M853,"件"))</f>
        <v>#N/A</v>
      </c>
      <c r="J853" s="11" t="str">
        <f t="shared" si="65"/>
        <v>11;60104;1</v>
      </c>
      <c r="K853" s="11">
        <v>11</v>
      </c>
      <c r="L853" s="11">
        <v>60104</v>
      </c>
      <c r="M853" s="11">
        <v>1</v>
      </c>
    </row>
    <row r="854" spans="1:13">
      <c r="A854" s="11">
        <v>5010004</v>
      </c>
      <c r="B854" s="11" t="s">
        <v>268</v>
      </c>
      <c r="C854" s="11">
        <v>1</v>
      </c>
      <c r="D854" s="11">
        <f t="shared" si="66"/>
        <v>50100041</v>
      </c>
      <c r="E854" s="11">
        <v>1000000</v>
      </c>
      <c r="F854" s="11" t="s">
        <v>268</v>
      </c>
      <c r="G854" s="11">
        <v>0</v>
      </c>
      <c r="H854" s="11">
        <v>100</v>
      </c>
      <c r="I854" s="11" t="e" cm="1">
        <f t="array" ref="I854">_xlfn.IFS(K854=2,CONCATENATE("比特币-",M854),K854=3,CONCATENATE("钞票-",M854),K854=4,CONCATENATE("玩家经验-",M854),K854=5,CONCATENATE(_xlfn.XLOOKUP(L854,'[1]item|道具'!$A:$A,'[1]item|道具'!$B:$B),"-",M854),K854=11,CONCATENATE(INDEX('[4]equip_data|装备数据'!$B:$B,MATCH(1,('[4]equip_data|装备数据'!$A:$A=ROUNDDOWN(L854/100,0))*('[4]equip_data|装备数据'!$D:$D=MOD(L854,100)),0)),"-",M854,"件"))</f>
        <v>#N/A</v>
      </c>
      <c r="J854" s="11" t="str">
        <f t="shared" si="65"/>
        <v>11;60204;1</v>
      </c>
      <c r="K854" s="11">
        <v>11</v>
      </c>
      <c r="L854" s="11">
        <v>60204</v>
      </c>
      <c r="M854" s="11">
        <v>1</v>
      </c>
    </row>
    <row r="855" spans="1:13">
      <c r="A855" s="11">
        <v>5010004</v>
      </c>
      <c r="B855" s="11" t="s">
        <v>268</v>
      </c>
      <c r="C855" s="11">
        <v>1</v>
      </c>
      <c r="D855" s="11">
        <f t="shared" si="66"/>
        <v>50100041</v>
      </c>
      <c r="E855" s="11">
        <v>1000000</v>
      </c>
      <c r="F855" s="11" t="s">
        <v>268</v>
      </c>
      <c r="G855" s="11">
        <v>0</v>
      </c>
      <c r="H855" s="11">
        <v>100</v>
      </c>
      <c r="I855" s="11" t="e" cm="1">
        <f t="array" ref="I855">_xlfn.IFS(K855=2,CONCATENATE("比特币-",M855),K855=3,CONCATENATE("钞票-",M855),K855=4,CONCATENATE("玩家经验-",M855),K855=5,CONCATENATE(_xlfn.XLOOKUP(L855,'[1]item|道具'!$A:$A,'[1]item|道具'!$B:$B),"-",M855),K855=11,CONCATENATE(INDEX('[4]equip_data|装备数据'!$B:$B,MATCH(1,('[4]equip_data|装备数据'!$A:$A=ROUNDDOWN(L855/100,0))*('[4]equip_data|装备数据'!$D:$D=MOD(L855,100)),0)),"-",M855,"件"))</f>
        <v>#N/A</v>
      </c>
      <c r="J855" s="11" t="str">
        <f t="shared" si="65"/>
        <v>11;60304;1</v>
      </c>
      <c r="K855" s="11">
        <v>11</v>
      </c>
      <c r="L855" s="11">
        <v>60304</v>
      </c>
      <c r="M855" s="11">
        <v>1</v>
      </c>
    </row>
    <row r="856" spans="1:13">
      <c r="A856" s="11">
        <v>5010004</v>
      </c>
      <c r="B856" s="11" t="s">
        <v>268</v>
      </c>
      <c r="C856" s="11">
        <v>1</v>
      </c>
      <c r="D856" s="11">
        <f t="shared" si="66"/>
        <v>50100041</v>
      </c>
      <c r="E856" s="11">
        <v>1000000</v>
      </c>
      <c r="F856" s="11" t="s">
        <v>268</v>
      </c>
      <c r="G856" s="11">
        <v>0</v>
      </c>
      <c r="H856" s="11">
        <v>100</v>
      </c>
      <c r="I856" s="11" t="e" cm="1">
        <f t="array" ref="I856">_xlfn.IFS(K856=2,CONCATENATE("比特币-",M856),K856=3,CONCATENATE("钞票-",M856),K856=4,CONCATENATE("玩家经验-",M856),K856=5,CONCATENATE(_xlfn.XLOOKUP(L856,'[1]item|道具'!$A:$A,'[1]item|道具'!$B:$B),"-",M856),K856=11,CONCATENATE(INDEX('[4]equip_data|装备数据'!$B:$B,MATCH(1,('[4]equip_data|装备数据'!$A:$A=ROUNDDOWN(L856/100,0))*('[4]equip_data|装备数据'!$D:$D=MOD(L856,100)),0)),"-",M856,"件"))</f>
        <v>#N/A</v>
      </c>
      <c r="J856" s="11" t="str">
        <f t="shared" si="65"/>
        <v>11;60404;1</v>
      </c>
      <c r="K856" s="11">
        <v>11</v>
      </c>
      <c r="L856" s="11">
        <v>60404</v>
      </c>
      <c r="M856" s="11">
        <v>1</v>
      </c>
    </row>
    <row r="857" spans="1:13">
      <c r="A857" s="11">
        <v>5010004</v>
      </c>
      <c r="B857" s="11" t="s">
        <v>268</v>
      </c>
      <c r="C857" s="11">
        <v>1</v>
      </c>
      <c r="D857" s="11">
        <f t="shared" si="66"/>
        <v>50100041</v>
      </c>
      <c r="E857" s="11">
        <v>1000000</v>
      </c>
      <c r="F857" s="11" t="s">
        <v>268</v>
      </c>
      <c r="G857" s="11">
        <v>0</v>
      </c>
      <c r="H857" s="11">
        <v>100</v>
      </c>
      <c r="I857" s="11" t="e" cm="1">
        <f t="array" ref="I857">_xlfn.IFS(K857=2,CONCATENATE("比特币-",M857),K857=3,CONCATENATE("钞票-",M857),K857=4,CONCATENATE("玩家经验-",M857),K857=5,CONCATENATE(_xlfn.XLOOKUP(L857,'[1]item|道具'!$A:$A,'[1]item|道具'!$B:$B),"-",M857),K857=11,CONCATENATE(INDEX('[4]equip_data|装备数据'!$B:$B,MATCH(1,('[4]equip_data|装备数据'!$A:$A=ROUNDDOWN(L857/100,0))*('[4]equip_data|装备数据'!$D:$D=MOD(L857,100)),0)),"-",M857,"件"))</f>
        <v>#N/A</v>
      </c>
      <c r="J857" s="11" t="str">
        <f t="shared" si="65"/>
        <v>11;60504;1</v>
      </c>
      <c r="K857" s="11">
        <v>11</v>
      </c>
      <c r="L857" s="11">
        <v>60504</v>
      </c>
      <c r="M857" s="11">
        <v>1</v>
      </c>
    </row>
    <row r="858" spans="1:13">
      <c r="A858" s="11">
        <v>5010005</v>
      </c>
      <c r="B858" s="11" t="s">
        <v>269</v>
      </c>
      <c r="C858" s="11">
        <v>1</v>
      </c>
      <c r="D858" s="11">
        <f t="shared" si="66"/>
        <v>50100051</v>
      </c>
      <c r="E858" s="11">
        <v>1000000</v>
      </c>
      <c r="F858" s="11" t="s">
        <v>269</v>
      </c>
      <c r="G858" s="11">
        <v>0</v>
      </c>
      <c r="H858" s="11">
        <v>100</v>
      </c>
      <c r="I858" s="11" t="e" cm="1">
        <f t="array" ref="I858">_xlfn.IFS(K858=2,CONCATENATE("比特币-",M858),K858=3,CONCATENATE("钞票-",M858),K858=4,CONCATENATE("玩家经验-",M858),K858=5,CONCATENATE(_xlfn.XLOOKUP(L858,'[1]item|道具'!$A:$A,'[1]item|道具'!$B:$B),"-",M858),K858=11,CONCATENATE(INDEX('[4]equip_data|装备数据'!$B:$B,MATCH(1,('[4]equip_data|装备数据'!$A:$A=ROUNDDOWN(L858/100,0))*('[4]equip_data|装备数据'!$D:$D=MOD(L858,100)),0)),"-",M858,"件"))</f>
        <v>#N/A</v>
      </c>
      <c r="J858" s="11" t="str">
        <f t="shared" si="65"/>
        <v>11;10107;1</v>
      </c>
      <c r="K858" s="11">
        <v>11</v>
      </c>
      <c r="L858" s="11">
        <v>10107</v>
      </c>
      <c r="M858" s="11">
        <v>1</v>
      </c>
    </row>
    <row r="859" spans="1:13">
      <c r="A859" s="11">
        <v>5010005</v>
      </c>
      <c r="B859" s="11" t="s">
        <v>269</v>
      </c>
      <c r="C859" s="11">
        <v>1</v>
      </c>
      <c r="D859" s="11">
        <f t="shared" si="66"/>
        <v>50100051</v>
      </c>
      <c r="E859" s="11">
        <v>1000000</v>
      </c>
      <c r="F859" s="11" t="s">
        <v>269</v>
      </c>
      <c r="G859" s="11">
        <v>0</v>
      </c>
      <c r="H859" s="11">
        <v>100</v>
      </c>
      <c r="I859" s="11" t="e" cm="1">
        <f t="array" ref="I859">_xlfn.IFS(K859=2,CONCATENATE("比特币-",M859),K859=3,CONCATENATE("钞票-",M859),K859=4,CONCATENATE("玩家经验-",M859),K859=5,CONCATENATE(_xlfn.XLOOKUP(L859,'[1]item|道具'!$A:$A,'[1]item|道具'!$B:$B),"-",M859),K859=11,CONCATENATE(INDEX('[4]equip_data|装备数据'!$B:$B,MATCH(1,('[4]equip_data|装备数据'!$A:$A=ROUNDDOWN(L859/100,0))*('[4]equip_data|装备数据'!$D:$D=MOD(L859,100)),0)),"-",M859,"件"))</f>
        <v>#N/A</v>
      </c>
      <c r="J859" s="11" t="str">
        <f t="shared" si="65"/>
        <v>11;10207;1</v>
      </c>
      <c r="K859" s="11">
        <v>11</v>
      </c>
      <c r="L859" s="11">
        <v>10207</v>
      </c>
      <c r="M859" s="11">
        <v>1</v>
      </c>
    </row>
    <row r="860" spans="1:13">
      <c r="A860" s="11">
        <v>5010005</v>
      </c>
      <c r="B860" s="11" t="s">
        <v>269</v>
      </c>
      <c r="C860" s="11">
        <v>1</v>
      </c>
      <c r="D860" s="11">
        <f t="shared" si="66"/>
        <v>50100051</v>
      </c>
      <c r="E860" s="11">
        <v>1000000</v>
      </c>
      <c r="F860" s="11" t="s">
        <v>269</v>
      </c>
      <c r="G860" s="11">
        <v>0</v>
      </c>
      <c r="H860" s="11">
        <v>100</v>
      </c>
      <c r="I860" s="11" t="e" cm="1">
        <f t="array" ref="I860">_xlfn.IFS(K860=2,CONCATENATE("比特币-",M860),K860=3,CONCATENATE("钞票-",M860),K860=4,CONCATENATE("玩家经验-",M860),K860=5,CONCATENATE(_xlfn.XLOOKUP(L860,'[1]item|道具'!$A:$A,'[1]item|道具'!$B:$B),"-",M860),K860=11,CONCATENATE(INDEX('[4]equip_data|装备数据'!$B:$B,MATCH(1,('[4]equip_data|装备数据'!$A:$A=ROUNDDOWN(L860/100,0))*('[4]equip_data|装备数据'!$D:$D=MOD(L860,100)),0)),"-",M860,"件"))</f>
        <v>#N/A</v>
      </c>
      <c r="J860" s="11" t="str">
        <f t="shared" si="65"/>
        <v>11;10307;1</v>
      </c>
      <c r="K860" s="11">
        <v>11</v>
      </c>
      <c r="L860" s="11">
        <v>10307</v>
      </c>
      <c r="M860" s="11">
        <v>1</v>
      </c>
    </row>
    <row r="861" spans="1:13">
      <c r="A861" s="11">
        <v>5010005</v>
      </c>
      <c r="B861" s="11" t="s">
        <v>269</v>
      </c>
      <c r="C861" s="11">
        <v>1</v>
      </c>
      <c r="D861" s="11">
        <f t="shared" si="66"/>
        <v>50100051</v>
      </c>
      <c r="E861" s="11">
        <v>1000000</v>
      </c>
      <c r="F861" s="11" t="s">
        <v>269</v>
      </c>
      <c r="G861" s="11">
        <v>0</v>
      </c>
      <c r="H861" s="11">
        <v>100</v>
      </c>
      <c r="I861" s="11" t="e" cm="1">
        <f t="array" ref="I861">_xlfn.IFS(K861=2,CONCATENATE("比特币-",M861),K861=3,CONCATENATE("钞票-",M861),K861=4,CONCATENATE("玩家经验-",M861),K861=5,CONCATENATE(_xlfn.XLOOKUP(L861,'[1]item|道具'!$A:$A,'[1]item|道具'!$B:$B),"-",M861),K861=11,CONCATENATE(INDEX('[4]equip_data|装备数据'!$B:$B,MATCH(1,('[4]equip_data|装备数据'!$A:$A=ROUNDDOWN(L861/100,0))*('[4]equip_data|装备数据'!$D:$D=MOD(L861,100)),0)),"-",M861,"件"))</f>
        <v>#N/A</v>
      </c>
      <c r="J861" s="11" t="str">
        <f t="shared" si="65"/>
        <v>11;10407;1</v>
      </c>
      <c r="K861" s="11">
        <v>11</v>
      </c>
      <c r="L861" s="11">
        <v>10407</v>
      </c>
      <c r="M861" s="11">
        <v>1</v>
      </c>
    </row>
    <row r="862" spans="1:13">
      <c r="A862" s="11">
        <v>5010005</v>
      </c>
      <c r="B862" s="11" t="s">
        <v>269</v>
      </c>
      <c r="C862" s="11">
        <v>1</v>
      </c>
      <c r="D862" s="11">
        <f t="shared" si="66"/>
        <v>50100051</v>
      </c>
      <c r="E862" s="11">
        <v>1000000</v>
      </c>
      <c r="F862" s="11" t="s">
        <v>269</v>
      </c>
      <c r="G862" s="11">
        <v>0</v>
      </c>
      <c r="H862" s="11">
        <v>100</v>
      </c>
      <c r="I862" s="11" t="e" cm="1">
        <f t="array" ref="I862">_xlfn.IFS(K862=2,CONCATENATE("比特币-",M862),K862=3,CONCATENATE("钞票-",M862),K862=4,CONCATENATE("玩家经验-",M862),K862=5,CONCATENATE(_xlfn.XLOOKUP(L862,'[1]item|道具'!$A:$A,'[1]item|道具'!$B:$B),"-",M862),K862=11,CONCATENATE(INDEX('[4]equip_data|装备数据'!$B:$B,MATCH(1,('[4]equip_data|装备数据'!$A:$A=ROUNDDOWN(L862/100,0))*('[4]equip_data|装备数据'!$D:$D=MOD(L862,100)),0)),"-",M862,"件"))</f>
        <v>#N/A</v>
      </c>
      <c r="J862" s="11" t="str">
        <f t="shared" si="65"/>
        <v>11;10507;1</v>
      </c>
      <c r="K862" s="11">
        <v>11</v>
      </c>
      <c r="L862" s="11">
        <v>10507</v>
      </c>
      <c r="M862" s="11">
        <v>1</v>
      </c>
    </row>
    <row r="863" spans="1:13">
      <c r="A863" s="11">
        <v>5010005</v>
      </c>
      <c r="B863" s="11" t="s">
        <v>269</v>
      </c>
      <c r="C863" s="11">
        <v>1</v>
      </c>
      <c r="D863" s="11">
        <f t="shared" si="66"/>
        <v>50100051</v>
      </c>
      <c r="E863" s="11">
        <v>1000000</v>
      </c>
      <c r="F863" s="11" t="s">
        <v>269</v>
      </c>
      <c r="G863" s="11">
        <v>0</v>
      </c>
      <c r="H863" s="11">
        <v>100</v>
      </c>
      <c r="I863" s="11" t="e" cm="1">
        <f t="array" ref="I863">_xlfn.IFS(K863=2,CONCATENATE("比特币-",M863),K863=3,CONCATENATE("钞票-",M863),K863=4,CONCATENATE("玩家经验-",M863),K863=5,CONCATENATE(_xlfn.XLOOKUP(L863,'[1]item|道具'!$A:$A,'[1]item|道具'!$B:$B),"-",M863),K863=11,CONCATENATE(INDEX('[4]equip_data|装备数据'!$B:$B,MATCH(1,('[4]equip_data|装备数据'!$A:$A=ROUNDDOWN(L863/100,0))*('[4]equip_data|装备数据'!$D:$D=MOD(L863,100)),0)),"-",M863,"件"))</f>
        <v>#N/A</v>
      </c>
      <c r="J863" s="11" t="str">
        <f t="shared" ref="J863:J926" si="67">CONCATENATE(K863,";",L863,";",M863)</f>
        <v>11;20107;1</v>
      </c>
      <c r="K863" s="11">
        <v>11</v>
      </c>
      <c r="L863" s="11">
        <v>20107</v>
      </c>
      <c r="M863" s="11">
        <v>1</v>
      </c>
    </row>
    <row r="864" spans="1:13">
      <c r="A864" s="11">
        <v>5010005</v>
      </c>
      <c r="B864" s="11" t="s">
        <v>269</v>
      </c>
      <c r="C864" s="11">
        <v>1</v>
      </c>
      <c r="D864" s="11">
        <f t="shared" si="66"/>
        <v>50100051</v>
      </c>
      <c r="E864" s="11">
        <v>1000000</v>
      </c>
      <c r="F864" s="11" t="s">
        <v>269</v>
      </c>
      <c r="G864" s="11">
        <v>0</v>
      </c>
      <c r="H864" s="11">
        <v>100</v>
      </c>
      <c r="I864" s="11" t="e" cm="1">
        <f t="array" ref="I864">_xlfn.IFS(K864=2,CONCATENATE("比特币-",M864),K864=3,CONCATENATE("钞票-",M864),K864=4,CONCATENATE("玩家经验-",M864),K864=5,CONCATENATE(_xlfn.XLOOKUP(L864,'[1]item|道具'!$A:$A,'[1]item|道具'!$B:$B),"-",M864),K864=11,CONCATENATE(INDEX('[4]equip_data|装备数据'!$B:$B,MATCH(1,('[4]equip_data|装备数据'!$A:$A=ROUNDDOWN(L864/100,0))*('[4]equip_data|装备数据'!$D:$D=MOD(L864,100)),0)),"-",M864,"件"))</f>
        <v>#N/A</v>
      </c>
      <c r="J864" s="11" t="str">
        <f t="shared" si="67"/>
        <v>11;20207;1</v>
      </c>
      <c r="K864" s="11">
        <v>11</v>
      </c>
      <c r="L864" s="11">
        <v>20207</v>
      </c>
      <c r="M864" s="11">
        <v>1</v>
      </c>
    </row>
    <row r="865" spans="1:13">
      <c r="A865" s="11">
        <v>5010005</v>
      </c>
      <c r="B865" s="11" t="s">
        <v>269</v>
      </c>
      <c r="C865" s="11">
        <v>1</v>
      </c>
      <c r="D865" s="11">
        <f t="shared" si="66"/>
        <v>50100051</v>
      </c>
      <c r="E865" s="11">
        <v>1000000</v>
      </c>
      <c r="F865" s="11" t="s">
        <v>269</v>
      </c>
      <c r="G865" s="11">
        <v>0</v>
      </c>
      <c r="H865" s="11">
        <v>100</v>
      </c>
      <c r="I865" s="11" t="e" cm="1">
        <f t="array" ref="I865">_xlfn.IFS(K865=2,CONCATENATE("比特币-",M865),K865=3,CONCATENATE("钞票-",M865),K865=4,CONCATENATE("玩家经验-",M865),K865=5,CONCATENATE(_xlfn.XLOOKUP(L865,'[1]item|道具'!$A:$A,'[1]item|道具'!$B:$B),"-",M865),K865=11,CONCATENATE(INDEX('[4]equip_data|装备数据'!$B:$B,MATCH(1,('[4]equip_data|装备数据'!$A:$A=ROUNDDOWN(L865/100,0))*('[4]equip_data|装备数据'!$D:$D=MOD(L865,100)),0)),"-",M865,"件"))</f>
        <v>#N/A</v>
      </c>
      <c r="J865" s="11" t="str">
        <f t="shared" si="67"/>
        <v>11;20307;1</v>
      </c>
      <c r="K865" s="11">
        <v>11</v>
      </c>
      <c r="L865" s="11">
        <v>20307</v>
      </c>
      <c r="M865" s="11">
        <v>1</v>
      </c>
    </row>
    <row r="866" spans="1:13">
      <c r="A866" s="11">
        <v>5010005</v>
      </c>
      <c r="B866" s="11" t="s">
        <v>269</v>
      </c>
      <c r="C866" s="11">
        <v>1</v>
      </c>
      <c r="D866" s="11">
        <f t="shared" ref="D866:D929" si="68">A866*10+1</f>
        <v>50100051</v>
      </c>
      <c r="E866" s="11">
        <v>1000000</v>
      </c>
      <c r="F866" s="11" t="s">
        <v>269</v>
      </c>
      <c r="G866" s="11">
        <v>0</v>
      </c>
      <c r="H866" s="11">
        <v>100</v>
      </c>
      <c r="I866" s="11" t="e" cm="1">
        <f t="array" ref="I866">_xlfn.IFS(K866=2,CONCATENATE("比特币-",M866),K866=3,CONCATENATE("钞票-",M866),K866=4,CONCATENATE("玩家经验-",M866),K866=5,CONCATENATE(_xlfn.XLOOKUP(L866,'[1]item|道具'!$A:$A,'[1]item|道具'!$B:$B),"-",M866),K866=11,CONCATENATE(INDEX('[4]equip_data|装备数据'!$B:$B,MATCH(1,('[4]equip_data|装备数据'!$A:$A=ROUNDDOWN(L866/100,0))*('[4]equip_data|装备数据'!$D:$D=MOD(L866,100)),0)),"-",M866,"件"))</f>
        <v>#N/A</v>
      </c>
      <c r="J866" s="11" t="str">
        <f t="shared" si="67"/>
        <v>11;20407;1</v>
      </c>
      <c r="K866" s="11">
        <v>11</v>
      </c>
      <c r="L866" s="11">
        <v>20407</v>
      </c>
      <c r="M866" s="11">
        <v>1</v>
      </c>
    </row>
    <row r="867" spans="1:13">
      <c r="A867" s="11">
        <v>5010005</v>
      </c>
      <c r="B867" s="11" t="s">
        <v>269</v>
      </c>
      <c r="C867" s="11">
        <v>1</v>
      </c>
      <c r="D867" s="11">
        <f t="shared" si="68"/>
        <v>50100051</v>
      </c>
      <c r="E867" s="11">
        <v>1000000</v>
      </c>
      <c r="F867" s="11" t="s">
        <v>269</v>
      </c>
      <c r="G867" s="11">
        <v>0</v>
      </c>
      <c r="H867" s="11">
        <v>100</v>
      </c>
      <c r="I867" s="11" t="e" cm="1">
        <f t="array" ref="I867">_xlfn.IFS(K867=2,CONCATENATE("比特币-",M867),K867=3,CONCATENATE("钞票-",M867),K867=4,CONCATENATE("玩家经验-",M867),K867=5,CONCATENATE(_xlfn.XLOOKUP(L867,'[1]item|道具'!$A:$A,'[1]item|道具'!$B:$B),"-",M867),K867=11,CONCATENATE(INDEX('[4]equip_data|装备数据'!$B:$B,MATCH(1,('[4]equip_data|装备数据'!$A:$A=ROUNDDOWN(L867/100,0))*('[4]equip_data|装备数据'!$D:$D=MOD(L867,100)),0)),"-",M867,"件"))</f>
        <v>#N/A</v>
      </c>
      <c r="J867" s="11" t="str">
        <f t="shared" si="67"/>
        <v>11;20507;1</v>
      </c>
      <c r="K867" s="11">
        <v>11</v>
      </c>
      <c r="L867" s="11">
        <v>20507</v>
      </c>
      <c r="M867" s="11">
        <v>1</v>
      </c>
    </row>
    <row r="868" spans="1:13">
      <c r="A868" s="11">
        <v>5010005</v>
      </c>
      <c r="B868" s="11" t="s">
        <v>269</v>
      </c>
      <c r="C868" s="11">
        <v>1</v>
      </c>
      <c r="D868" s="11">
        <f t="shared" si="68"/>
        <v>50100051</v>
      </c>
      <c r="E868" s="11">
        <v>1000000</v>
      </c>
      <c r="F868" s="11" t="s">
        <v>269</v>
      </c>
      <c r="G868" s="11">
        <v>0</v>
      </c>
      <c r="H868" s="11">
        <v>100</v>
      </c>
      <c r="I868" s="11" t="e" cm="1">
        <f t="array" ref="I868">_xlfn.IFS(K868=2,CONCATENATE("比特币-",M868),K868=3,CONCATENATE("钞票-",M868),K868=4,CONCATENATE("玩家经验-",M868),K868=5,CONCATENATE(_xlfn.XLOOKUP(L868,'[1]item|道具'!$A:$A,'[1]item|道具'!$B:$B),"-",M868),K868=11,CONCATENATE(INDEX('[4]equip_data|装备数据'!$B:$B,MATCH(1,('[4]equip_data|装备数据'!$A:$A=ROUNDDOWN(L868/100,0))*('[4]equip_data|装备数据'!$D:$D=MOD(L868,100)),0)),"-",M868,"件"))</f>
        <v>#N/A</v>
      </c>
      <c r="J868" s="11" t="str">
        <f t="shared" si="67"/>
        <v>11;30107;1</v>
      </c>
      <c r="K868" s="11">
        <v>11</v>
      </c>
      <c r="L868" s="11">
        <v>30107</v>
      </c>
      <c r="M868" s="11">
        <v>1</v>
      </c>
    </row>
    <row r="869" spans="1:13">
      <c r="A869" s="11">
        <v>5010005</v>
      </c>
      <c r="B869" s="11" t="s">
        <v>269</v>
      </c>
      <c r="C869" s="11">
        <v>1</v>
      </c>
      <c r="D869" s="11">
        <f t="shared" si="68"/>
        <v>50100051</v>
      </c>
      <c r="E869" s="11">
        <v>1000000</v>
      </c>
      <c r="F869" s="11" t="s">
        <v>269</v>
      </c>
      <c r="G869" s="11">
        <v>0</v>
      </c>
      <c r="H869" s="11">
        <v>100</v>
      </c>
      <c r="I869" s="11" t="e" cm="1">
        <f t="array" ref="I869">_xlfn.IFS(K869=2,CONCATENATE("比特币-",M869),K869=3,CONCATENATE("钞票-",M869),K869=4,CONCATENATE("玩家经验-",M869),K869=5,CONCATENATE(_xlfn.XLOOKUP(L869,'[1]item|道具'!$A:$A,'[1]item|道具'!$B:$B),"-",M869),K869=11,CONCATENATE(INDEX('[4]equip_data|装备数据'!$B:$B,MATCH(1,('[4]equip_data|装备数据'!$A:$A=ROUNDDOWN(L869/100,0))*('[4]equip_data|装备数据'!$D:$D=MOD(L869,100)),0)),"-",M869,"件"))</f>
        <v>#N/A</v>
      </c>
      <c r="J869" s="11" t="str">
        <f t="shared" si="67"/>
        <v>11;30207;1</v>
      </c>
      <c r="K869" s="11">
        <v>11</v>
      </c>
      <c r="L869" s="11">
        <v>30207</v>
      </c>
      <c r="M869" s="11">
        <v>1</v>
      </c>
    </row>
    <row r="870" spans="1:13">
      <c r="A870" s="11">
        <v>5010005</v>
      </c>
      <c r="B870" s="11" t="s">
        <v>269</v>
      </c>
      <c r="C870" s="11">
        <v>1</v>
      </c>
      <c r="D870" s="11">
        <f t="shared" si="68"/>
        <v>50100051</v>
      </c>
      <c r="E870" s="11">
        <v>1000000</v>
      </c>
      <c r="F870" s="11" t="s">
        <v>269</v>
      </c>
      <c r="G870" s="11">
        <v>0</v>
      </c>
      <c r="H870" s="11">
        <v>100</v>
      </c>
      <c r="I870" s="11" t="e" cm="1">
        <f t="array" ref="I870">_xlfn.IFS(K870=2,CONCATENATE("比特币-",M870),K870=3,CONCATENATE("钞票-",M870),K870=4,CONCATENATE("玩家经验-",M870),K870=5,CONCATENATE(_xlfn.XLOOKUP(L870,'[1]item|道具'!$A:$A,'[1]item|道具'!$B:$B),"-",M870),K870=11,CONCATENATE(INDEX('[4]equip_data|装备数据'!$B:$B,MATCH(1,('[4]equip_data|装备数据'!$A:$A=ROUNDDOWN(L870/100,0))*('[4]equip_data|装备数据'!$D:$D=MOD(L870,100)),0)),"-",M870,"件"))</f>
        <v>#N/A</v>
      </c>
      <c r="J870" s="11" t="str">
        <f t="shared" si="67"/>
        <v>11;30307;1</v>
      </c>
      <c r="K870" s="11">
        <v>11</v>
      </c>
      <c r="L870" s="11">
        <v>30307</v>
      </c>
      <c r="M870" s="11">
        <v>1</v>
      </c>
    </row>
    <row r="871" spans="1:13">
      <c r="A871" s="11">
        <v>5010005</v>
      </c>
      <c r="B871" s="11" t="s">
        <v>269</v>
      </c>
      <c r="C871" s="11">
        <v>1</v>
      </c>
      <c r="D871" s="11">
        <f t="shared" si="68"/>
        <v>50100051</v>
      </c>
      <c r="E871" s="11">
        <v>1000000</v>
      </c>
      <c r="F871" s="11" t="s">
        <v>269</v>
      </c>
      <c r="G871" s="11">
        <v>0</v>
      </c>
      <c r="H871" s="11">
        <v>100</v>
      </c>
      <c r="I871" s="11" t="e" cm="1">
        <f t="array" ref="I871">_xlfn.IFS(K871=2,CONCATENATE("比特币-",M871),K871=3,CONCATENATE("钞票-",M871),K871=4,CONCATENATE("玩家经验-",M871),K871=5,CONCATENATE(_xlfn.XLOOKUP(L871,'[1]item|道具'!$A:$A,'[1]item|道具'!$B:$B),"-",M871),K871=11,CONCATENATE(INDEX('[4]equip_data|装备数据'!$B:$B,MATCH(1,('[4]equip_data|装备数据'!$A:$A=ROUNDDOWN(L871/100,0))*('[4]equip_data|装备数据'!$D:$D=MOD(L871,100)),0)),"-",M871,"件"))</f>
        <v>#N/A</v>
      </c>
      <c r="J871" s="11" t="str">
        <f t="shared" si="67"/>
        <v>11;30407;1</v>
      </c>
      <c r="K871" s="11">
        <v>11</v>
      </c>
      <c r="L871" s="11">
        <v>30407</v>
      </c>
      <c r="M871" s="11">
        <v>1</v>
      </c>
    </row>
    <row r="872" spans="1:13">
      <c r="A872" s="11">
        <v>5010005</v>
      </c>
      <c r="B872" s="11" t="s">
        <v>269</v>
      </c>
      <c r="C872" s="11">
        <v>1</v>
      </c>
      <c r="D872" s="11">
        <f t="shared" si="68"/>
        <v>50100051</v>
      </c>
      <c r="E872" s="11">
        <v>1000000</v>
      </c>
      <c r="F872" s="11" t="s">
        <v>269</v>
      </c>
      <c r="G872" s="11">
        <v>0</v>
      </c>
      <c r="H872" s="11">
        <v>100</v>
      </c>
      <c r="I872" s="11" t="e" cm="1">
        <f t="array" ref="I872">_xlfn.IFS(K872=2,CONCATENATE("比特币-",M872),K872=3,CONCATENATE("钞票-",M872),K872=4,CONCATENATE("玩家经验-",M872),K872=5,CONCATENATE(_xlfn.XLOOKUP(L872,'[1]item|道具'!$A:$A,'[1]item|道具'!$B:$B),"-",M872),K872=11,CONCATENATE(INDEX('[4]equip_data|装备数据'!$B:$B,MATCH(1,('[4]equip_data|装备数据'!$A:$A=ROUNDDOWN(L872/100,0))*('[4]equip_data|装备数据'!$D:$D=MOD(L872,100)),0)),"-",M872,"件"))</f>
        <v>#N/A</v>
      </c>
      <c r="J872" s="11" t="str">
        <f t="shared" si="67"/>
        <v>11;30507;1</v>
      </c>
      <c r="K872" s="11">
        <v>11</v>
      </c>
      <c r="L872" s="11">
        <v>30507</v>
      </c>
      <c r="M872" s="11">
        <v>1</v>
      </c>
    </row>
    <row r="873" spans="1:13">
      <c r="A873" s="11">
        <v>5010005</v>
      </c>
      <c r="B873" s="11" t="s">
        <v>269</v>
      </c>
      <c r="C873" s="11">
        <v>1</v>
      </c>
      <c r="D873" s="11">
        <f t="shared" si="68"/>
        <v>50100051</v>
      </c>
      <c r="E873" s="11">
        <v>1000000</v>
      </c>
      <c r="F873" s="11" t="s">
        <v>269</v>
      </c>
      <c r="G873" s="11">
        <v>0</v>
      </c>
      <c r="H873" s="11">
        <v>100</v>
      </c>
      <c r="I873" s="11" t="e" cm="1">
        <f t="array" ref="I873">_xlfn.IFS(K873=2,CONCATENATE("比特币-",M873),K873=3,CONCATENATE("钞票-",M873),K873=4,CONCATENATE("玩家经验-",M873),K873=5,CONCATENATE(_xlfn.XLOOKUP(L873,'[1]item|道具'!$A:$A,'[1]item|道具'!$B:$B),"-",M873),K873=11,CONCATENATE(INDEX('[4]equip_data|装备数据'!$B:$B,MATCH(1,('[4]equip_data|装备数据'!$A:$A=ROUNDDOWN(L873/100,0))*('[4]equip_data|装备数据'!$D:$D=MOD(L873,100)),0)),"-",M873,"件"))</f>
        <v>#N/A</v>
      </c>
      <c r="J873" s="11" t="str">
        <f t="shared" si="67"/>
        <v>11;40107;1</v>
      </c>
      <c r="K873" s="11">
        <v>11</v>
      </c>
      <c r="L873" s="11">
        <v>40107</v>
      </c>
      <c r="M873" s="11">
        <v>1</v>
      </c>
    </row>
    <row r="874" spans="1:13">
      <c r="A874" s="11">
        <v>5010005</v>
      </c>
      <c r="B874" s="11" t="s">
        <v>269</v>
      </c>
      <c r="C874" s="11">
        <v>1</v>
      </c>
      <c r="D874" s="11">
        <f t="shared" si="68"/>
        <v>50100051</v>
      </c>
      <c r="E874" s="11">
        <v>1000000</v>
      </c>
      <c r="F874" s="11" t="s">
        <v>269</v>
      </c>
      <c r="G874" s="11">
        <v>0</v>
      </c>
      <c r="H874" s="11">
        <v>100</v>
      </c>
      <c r="I874" s="11" t="e" cm="1">
        <f t="array" ref="I874">_xlfn.IFS(K874=2,CONCATENATE("比特币-",M874),K874=3,CONCATENATE("钞票-",M874),K874=4,CONCATENATE("玩家经验-",M874),K874=5,CONCATENATE(_xlfn.XLOOKUP(L874,'[1]item|道具'!$A:$A,'[1]item|道具'!$B:$B),"-",M874),K874=11,CONCATENATE(INDEX('[4]equip_data|装备数据'!$B:$B,MATCH(1,('[4]equip_data|装备数据'!$A:$A=ROUNDDOWN(L874/100,0))*('[4]equip_data|装备数据'!$D:$D=MOD(L874,100)),0)),"-",M874,"件"))</f>
        <v>#N/A</v>
      </c>
      <c r="J874" s="11" t="str">
        <f t="shared" si="67"/>
        <v>11;40207;1</v>
      </c>
      <c r="K874" s="11">
        <v>11</v>
      </c>
      <c r="L874" s="11">
        <v>40207</v>
      </c>
      <c r="M874" s="11">
        <v>1</v>
      </c>
    </row>
    <row r="875" spans="1:13">
      <c r="A875" s="11">
        <v>5010005</v>
      </c>
      <c r="B875" s="11" t="s">
        <v>269</v>
      </c>
      <c r="C875" s="11">
        <v>1</v>
      </c>
      <c r="D875" s="11">
        <f t="shared" si="68"/>
        <v>50100051</v>
      </c>
      <c r="E875" s="11">
        <v>1000000</v>
      </c>
      <c r="F875" s="11" t="s">
        <v>269</v>
      </c>
      <c r="G875" s="11">
        <v>0</v>
      </c>
      <c r="H875" s="11">
        <v>100</v>
      </c>
      <c r="I875" s="11" t="e" cm="1">
        <f t="array" ref="I875">_xlfn.IFS(K875=2,CONCATENATE("比特币-",M875),K875=3,CONCATENATE("钞票-",M875),K875=4,CONCATENATE("玩家经验-",M875),K875=5,CONCATENATE(_xlfn.XLOOKUP(L875,'[1]item|道具'!$A:$A,'[1]item|道具'!$B:$B),"-",M875),K875=11,CONCATENATE(INDEX('[4]equip_data|装备数据'!$B:$B,MATCH(1,('[4]equip_data|装备数据'!$A:$A=ROUNDDOWN(L875/100,0))*('[4]equip_data|装备数据'!$D:$D=MOD(L875,100)),0)),"-",M875,"件"))</f>
        <v>#N/A</v>
      </c>
      <c r="J875" s="11" t="str">
        <f t="shared" si="67"/>
        <v>11;40307;1</v>
      </c>
      <c r="K875" s="11">
        <v>11</v>
      </c>
      <c r="L875" s="11">
        <v>40307</v>
      </c>
      <c r="M875" s="11">
        <v>1</v>
      </c>
    </row>
    <row r="876" spans="1:13">
      <c r="A876" s="11">
        <v>5010005</v>
      </c>
      <c r="B876" s="11" t="s">
        <v>269</v>
      </c>
      <c r="C876" s="11">
        <v>1</v>
      </c>
      <c r="D876" s="11">
        <f t="shared" si="68"/>
        <v>50100051</v>
      </c>
      <c r="E876" s="11">
        <v>1000000</v>
      </c>
      <c r="F876" s="11" t="s">
        <v>269</v>
      </c>
      <c r="G876" s="11">
        <v>0</v>
      </c>
      <c r="H876" s="11">
        <v>100</v>
      </c>
      <c r="I876" s="11" t="e" cm="1">
        <f t="array" ref="I876">_xlfn.IFS(K876=2,CONCATENATE("比特币-",M876),K876=3,CONCATENATE("钞票-",M876),K876=4,CONCATENATE("玩家经验-",M876),K876=5,CONCATENATE(_xlfn.XLOOKUP(L876,'[1]item|道具'!$A:$A,'[1]item|道具'!$B:$B),"-",M876),K876=11,CONCATENATE(INDEX('[4]equip_data|装备数据'!$B:$B,MATCH(1,('[4]equip_data|装备数据'!$A:$A=ROUNDDOWN(L876/100,0))*('[4]equip_data|装备数据'!$D:$D=MOD(L876,100)),0)),"-",M876,"件"))</f>
        <v>#N/A</v>
      </c>
      <c r="J876" s="11" t="str">
        <f t="shared" si="67"/>
        <v>11;40407;1</v>
      </c>
      <c r="K876" s="11">
        <v>11</v>
      </c>
      <c r="L876" s="11">
        <v>40407</v>
      </c>
      <c r="M876" s="11">
        <v>1</v>
      </c>
    </row>
    <row r="877" spans="1:13">
      <c r="A877" s="11">
        <v>5010005</v>
      </c>
      <c r="B877" s="11" t="s">
        <v>269</v>
      </c>
      <c r="C877" s="11">
        <v>1</v>
      </c>
      <c r="D877" s="11">
        <f t="shared" si="68"/>
        <v>50100051</v>
      </c>
      <c r="E877" s="11">
        <v>1000000</v>
      </c>
      <c r="F877" s="11" t="s">
        <v>269</v>
      </c>
      <c r="G877" s="11">
        <v>0</v>
      </c>
      <c r="H877" s="11">
        <v>100</v>
      </c>
      <c r="I877" s="11" t="e" cm="1">
        <f t="array" ref="I877">_xlfn.IFS(K877=2,CONCATENATE("比特币-",M877),K877=3,CONCATENATE("钞票-",M877),K877=4,CONCATENATE("玩家经验-",M877),K877=5,CONCATENATE(_xlfn.XLOOKUP(L877,'[1]item|道具'!$A:$A,'[1]item|道具'!$B:$B),"-",M877),K877=11,CONCATENATE(INDEX('[4]equip_data|装备数据'!$B:$B,MATCH(1,('[4]equip_data|装备数据'!$A:$A=ROUNDDOWN(L877/100,0))*('[4]equip_data|装备数据'!$D:$D=MOD(L877,100)),0)),"-",M877,"件"))</f>
        <v>#N/A</v>
      </c>
      <c r="J877" s="11" t="str">
        <f t="shared" si="67"/>
        <v>11;40507;1</v>
      </c>
      <c r="K877" s="11">
        <v>11</v>
      </c>
      <c r="L877" s="11">
        <v>40507</v>
      </c>
      <c r="M877" s="11">
        <v>1</v>
      </c>
    </row>
    <row r="878" spans="1:13">
      <c r="A878" s="11">
        <v>5010005</v>
      </c>
      <c r="B878" s="11" t="s">
        <v>269</v>
      </c>
      <c r="C878" s="11">
        <v>1</v>
      </c>
      <c r="D878" s="11">
        <f t="shared" si="68"/>
        <v>50100051</v>
      </c>
      <c r="E878" s="11">
        <v>1000000</v>
      </c>
      <c r="F878" s="11" t="s">
        <v>269</v>
      </c>
      <c r="G878" s="11">
        <v>0</v>
      </c>
      <c r="H878" s="11">
        <v>100</v>
      </c>
      <c r="I878" s="11" t="e" cm="1">
        <f t="array" ref="I878">_xlfn.IFS(K878=2,CONCATENATE("比特币-",M878),K878=3,CONCATENATE("钞票-",M878),K878=4,CONCATENATE("玩家经验-",M878),K878=5,CONCATENATE(_xlfn.XLOOKUP(L878,'[1]item|道具'!$A:$A,'[1]item|道具'!$B:$B),"-",M878),K878=11,CONCATENATE(INDEX('[4]equip_data|装备数据'!$B:$B,MATCH(1,('[4]equip_data|装备数据'!$A:$A=ROUNDDOWN(L878/100,0))*('[4]equip_data|装备数据'!$D:$D=MOD(L878,100)),0)),"-",M878,"件"))</f>
        <v>#N/A</v>
      </c>
      <c r="J878" s="11" t="str">
        <f t="shared" si="67"/>
        <v>11;50107;1</v>
      </c>
      <c r="K878" s="11">
        <v>11</v>
      </c>
      <c r="L878" s="11">
        <v>50107</v>
      </c>
      <c r="M878" s="11">
        <v>1</v>
      </c>
    </row>
    <row r="879" spans="1:13">
      <c r="A879" s="11">
        <v>5010005</v>
      </c>
      <c r="B879" s="11" t="s">
        <v>269</v>
      </c>
      <c r="C879" s="11">
        <v>1</v>
      </c>
      <c r="D879" s="11">
        <f t="shared" si="68"/>
        <v>50100051</v>
      </c>
      <c r="E879" s="11">
        <v>1000000</v>
      </c>
      <c r="F879" s="11" t="s">
        <v>269</v>
      </c>
      <c r="G879" s="11">
        <v>0</v>
      </c>
      <c r="H879" s="11">
        <v>100</v>
      </c>
      <c r="I879" s="11" t="e" cm="1">
        <f t="array" ref="I879">_xlfn.IFS(K879=2,CONCATENATE("比特币-",M879),K879=3,CONCATENATE("钞票-",M879),K879=4,CONCATENATE("玩家经验-",M879),K879=5,CONCATENATE(_xlfn.XLOOKUP(L879,'[1]item|道具'!$A:$A,'[1]item|道具'!$B:$B),"-",M879),K879=11,CONCATENATE(INDEX('[4]equip_data|装备数据'!$B:$B,MATCH(1,('[4]equip_data|装备数据'!$A:$A=ROUNDDOWN(L879/100,0))*('[4]equip_data|装备数据'!$D:$D=MOD(L879,100)),0)),"-",M879,"件"))</f>
        <v>#N/A</v>
      </c>
      <c r="J879" s="11" t="str">
        <f t="shared" si="67"/>
        <v>11;50207;1</v>
      </c>
      <c r="K879" s="11">
        <v>11</v>
      </c>
      <c r="L879" s="11">
        <v>50207</v>
      </c>
      <c r="M879" s="11">
        <v>1</v>
      </c>
    </row>
    <row r="880" spans="1:13">
      <c r="A880" s="11">
        <v>5010005</v>
      </c>
      <c r="B880" s="11" t="s">
        <v>269</v>
      </c>
      <c r="C880" s="11">
        <v>1</v>
      </c>
      <c r="D880" s="11">
        <f t="shared" si="68"/>
        <v>50100051</v>
      </c>
      <c r="E880" s="11">
        <v>1000000</v>
      </c>
      <c r="F880" s="11" t="s">
        <v>269</v>
      </c>
      <c r="G880" s="11">
        <v>0</v>
      </c>
      <c r="H880" s="11">
        <v>100</v>
      </c>
      <c r="I880" s="11" t="e" cm="1">
        <f t="array" ref="I880">_xlfn.IFS(K880=2,CONCATENATE("比特币-",M880),K880=3,CONCATENATE("钞票-",M880),K880=4,CONCATENATE("玩家经验-",M880),K880=5,CONCATENATE(_xlfn.XLOOKUP(L880,'[1]item|道具'!$A:$A,'[1]item|道具'!$B:$B),"-",M880),K880=11,CONCATENATE(INDEX('[4]equip_data|装备数据'!$B:$B,MATCH(1,('[4]equip_data|装备数据'!$A:$A=ROUNDDOWN(L880/100,0))*('[4]equip_data|装备数据'!$D:$D=MOD(L880,100)),0)),"-",M880,"件"))</f>
        <v>#N/A</v>
      </c>
      <c r="J880" s="11" t="str">
        <f t="shared" si="67"/>
        <v>11;50307;1</v>
      </c>
      <c r="K880" s="11">
        <v>11</v>
      </c>
      <c r="L880" s="11">
        <v>50307</v>
      </c>
      <c r="M880" s="11">
        <v>1</v>
      </c>
    </row>
    <row r="881" spans="1:13">
      <c r="A881" s="11">
        <v>5010005</v>
      </c>
      <c r="B881" s="11" t="s">
        <v>269</v>
      </c>
      <c r="C881" s="11">
        <v>1</v>
      </c>
      <c r="D881" s="11">
        <f t="shared" si="68"/>
        <v>50100051</v>
      </c>
      <c r="E881" s="11">
        <v>1000000</v>
      </c>
      <c r="F881" s="11" t="s">
        <v>269</v>
      </c>
      <c r="G881" s="11">
        <v>0</v>
      </c>
      <c r="H881" s="11">
        <v>100</v>
      </c>
      <c r="I881" s="11" t="e" cm="1">
        <f t="array" ref="I881">_xlfn.IFS(K881=2,CONCATENATE("比特币-",M881),K881=3,CONCATENATE("钞票-",M881),K881=4,CONCATENATE("玩家经验-",M881),K881=5,CONCATENATE(_xlfn.XLOOKUP(L881,'[1]item|道具'!$A:$A,'[1]item|道具'!$B:$B),"-",M881),K881=11,CONCATENATE(INDEX('[4]equip_data|装备数据'!$B:$B,MATCH(1,('[4]equip_data|装备数据'!$A:$A=ROUNDDOWN(L881/100,0))*('[4]equip_data|装备数据'!$D:$D=MOD(L881,100)),0)),"-",M881,"件"))</f>
        <v>#N/A</v>
      </c>
      <c r="J881" s="11" t="str">
        <f t="shared" si="67"/>
        <v>11;50407;1</v>
      </c>
      <c r="K881" s="11">
        <v>11</v>
      </c>
      <c r="L881" s="11">
        <v>50407</v>
      </c>
      <c r="M881" s="11">
        <v>1</v>
      </c>
    </row>
    <row r="882" spans="1:13">
      <c r="A882" s="11">
        <v>5010005</v>
      </c>
      <c r="B882" s="11" t="s">
        <v>269</v>
      </c>
      <c r="C882" s="11">
        <v>1</v>
      </c>
      <c r="D882" s="11">
        <f t="shared" si="68"/>
        <v>50100051</v>
      </c>
      <c r="E882" s="11">
        <v>1000000</v>
      </c>
      <c r="F882" s="11" t="s">
        <v>269</v>
      </c>
      <c r="G882" s="11">
        <v>0</v>
      </c>
      <c r="H882" s="11">
        <v>100</v>
      </c>
      <c r="I882" s="11" t="e" cm="1">
        <f t="array" ref="I882">_xlfn.IFS(K882=2,CONCATENATE("比特币-",M882),K882=3,CONCATENATE("钞票-",M882),K882=4,CONCATENATE("玩家经验-",M882),K882=5,CONCATENATE(_xlfn.XLOOKUP(L882,'[1]item|道具'!$A:$A,'[1]item|道具'!$B:$B),"-",M882),K882=11,CONCATENATE(INDEX('[4]equip_data|装备数据'!$B:$B,MATCH(1,('[4]equip_data|装备数据'!$A:$A=ROUNDDOWN(L882/100,0))*('[4]equip_data|装备数据'!$D:$D=MOD(L882,100)),0)),"-",M882,"件"))</f>
        <v>#N/A</v>
      </c>
      <c r="J882" s="11" t="str">
        <f t="shared" si="67"/>
        <v>11;50507;1</v>
      </c>
      <c r="K882" s="11">
        <v>11</v>
      </c>
      <c r="L882" s="11">
        <v>50507</v>
      </c>
      <c r="M882" s="11">
        <v>1</v>
      </c>
    </row>
    <row r="883" spans="1:13">
      <c r="A883" s="11">
        <v>5010005</v>
      </c>
      <c r="B883" s="11" t="s">
        <v>269</v>
      </c>
      <c r="C883" s="11">
        <v>1</v>
      </c>
      <c r="D883" s="11">
        <f t="shared" si="68"/>
        <v>50100051</v>
      </c>
      <c r="E883" s="11">
        <v>1000000</v>
      </c>
      <c r="F883" s="11" t="s">
        <v>269</v>
      </c>
      <c r="G883" s="11">
        <v>0</v>
      </c>
      <c r="H883" s="11">
        <v>100</v>
      </c>
      <c r="I883" s="11" t="e" cm="1">
        <f t="array" ref="I883">_xlfn.IFS(K883=2,CONCATENATE("比特币-",M883),K883=3,CONCATENATE("钞票-",M883),K883=4,CONCATENATE("玩家经验-",M883),K883=5,CONCATENATE(_xlfn.XLOOKUP(L883,'[1]item|道具'!$A:$A,'[1]item|道具'!$B:$B),"-",M883),K883=11,CONCATENATE(INDEX('[4]equip_data|装备数据'!$B:$B,MATCH(1,('[4]equip_data|装备数据'!$A:$A=ROUNDDOWN(L883/100,0))*('[4]equip_data|装备数据'!$D:$D=MOD(L883,100)),0)),"-",M883,"件"))</f>
        <v>#N/A</v>
      </c>
      <c r="J883" s="11" t="str">
        <f t="shared" si="67"/>
        <v>11;60107;1</v>
      </c>
      <c r="K883" s="11">
        <v>11</v>
      </c>
      <c r="L883" s="11">
        <v>60107</v>
      </c>
      <c r="M883" s="11">
        <v>1</v>
      </c>
    </row>
    <row r="884" spans="1:13">
      <c r="A884" s="11">
        <v>5010005</v>
      </c>
      <c r="B884" s="11" t="s">
        <v>269</v>
      </c>
      <c r="C884" s="11">
        <v>1</v>
      </c>
      <c r="D884" s="11">
        <f t="shared" si="68"/>
        <v>50100051</v>
      </c>
      <c r="E884" s="11">
        <v>1000000</v>
      </c>
      <c r="F884" s="11" t="s">
        <v>269</v>
      </c>
      <c r="G884" s="11">
        <v>0</v>
      </c>
      <c r="H884" s="11">
        <v>100</v>
      </c>
      <c r="I884" s="11" t="e" cm="1">
        <f t="array" ref="I884">_xlfn.IFS(K884=2,CONCATENATE("比特币-",M884),K884=3,CONCATENATE("钞票-",M884),K884=4,CONCATENATE("玩家经验-",M884),K884=5,CONCATENATE(_xlfn.XLOOKUP(L884,'[1]item|道具'!$A:$A,'[1]item|道具'!$B:$B),"-",M884),K884=11,CONCATENATE(INDEX('[4]equip_data|装备数据'!$B:$B,MATCH(1,('[4]equip_data|装备数据'!$A:$A=ROUNDDOWN(L884/100,0))*('[4]equip_data|装备数据'!$D:$D=MOD(L884,100)),0)),"-",M884,"件"))</f>
        <v>#N/A</v>
      </c>
      <c r="J884" s="11" t="str">
        <f t="shared" si="67"/>
        <v>11;60207;1</v>
      </c>
      <c r="K884" s="11">
        <v>11</v>
      </c>
      <c r="L884" s="11">
        <v>60207</v>
      </c>
      <c r="M884" s="11">
        <v>1</v>
      </c>
    </row>
    <row r="885" spans="1:13">
      <c r="A885" s="11">
        <v>5010005</v>
      </c>
      <c r="B885" s="11" t="s">
        <v>269</v>
      </c>
      <c r="C885" s="11">
        <v>1</v>
      </c>
      <c r="D885" s="11">
        <f t="shared" si="68"/>
        <v>50100051</v>
      </c>
      <c r="E885" s="11">
        <v>1000000</v>
      </c>
      <c r="F885" s="11" t="s">
        <v>269</v>
      </c>
      <c r="G885" s="11">
        <v>0</v>
      </c>
      <c r="H885" s="11">
        <v>100</v>
      </c>
      <c r="I885" s="11" t="e" cm="1">
        <f t="array" ref="I885">_xlfn.IFS(K885=2,CONCATENATE("比特币-",M885),K885=3,CONCATENATE("钞票-",M885),K885=4,CONCATENATE("玩家经验-",M885),K885=5,CONCATENATE(_xlfn.XLOOKUP(L885,'[1]item|道具'!$A:$A,'[1]item|道具'!$B:$B),"-",M885),K885=11,CONCATENATE(INDEX('[4]equip_data|装备数据'!$B:$B,MATCH(1,('[4]equip_data|装备数据'!$A:$A=ROUNDDOWN(L885/100,0))*('[4]equip_data|装备数据'!$D:$D=MOD(L885,100)),0)),"-",M885,"件"))</f>
        <v>#N/A</v>
      </c>
      <c r="J885" s="11" t="str">
        <f t="shared" si="67"/>
        <v>11;60307;1</v>
      </c>
      <c r="K885" s="11">
        <v>11</v>
      </c>
      <c r="L885" s="11">
        <v>60307</v>
      </c>
      <c r="M885" s="11">
        <v>1</v>
      </c>
    </row>
    <row r="886" spans="1:13">
      <c r="A886" s="11">
        <v>5010005</v>
      </c>
      <c r="B886" s="11" t="s">
        <v>269</v>
      </c>
      <c r="C886" s="11">
        <v>1</v>
      </c>
      <c r="D886" s="11">
        <f t="shared" si="68"/>
        <v>50100051</v>
      </c>
      <c r="E886" s="11">
        <v>1000000</v>
      </c>
      <c r="F886" s="11" t="s">
        <v>269</v>
      </c>
      <c r="G886" s="11">
        <v>0</v>
      </c>
      <c r="H886" s="11">
        <v>100</v>
      </c>
      <c r="I886" s="11" t="e" cm="1">
        <f t="array" ref="I886">_xlfn.IFS(K886=2,CONCATENATE("比特币-",M886),K886=3,CONCATENATE("钞票-",M886),K886=4,CONCATENATE("玩家经验-",M886),K886=5,CONCATENATE(_xlfn.XLOOKUP(L886,'[1]item|道具'!$A:$A,'[1]item|道具'!$B:$B),"-",M886),K886=11,CONCATENATE(INDEX('[4]equip_data|装备数据'!$B:$B,MATCH(1,('[4]equip_data|装备数据'!$A:$A=ROUNDDOWN(L886/100,0))*('[4]equip_data|装备数据'!$D:$D=MOD(L886,100)),0)),"-",M886,"件"))</f>
        <v>#N/A</v>
      </c>
      <c r="J886" s="11" t="str">
        <f t="shared" si="67"/>
        <v>11;60407;1</v>
      </c>
      <c r="K886" s="11">
        <v>11</v>
      </c>
      <c r="L886" s="11">
        <v>60407</v>
      </c>
      <c r="M886" s="11">
        <v>1</v>
      </c>
    </row>
    <row r="887" spans="1:13">
      <c r="A887" s="11">
        <v>5010005</v>
      </c>
      <c r="B887" s="11" t="s">
        <v>269</v>
      </c>
      <c r="C887" s="11">
        <v>1</v>
      </c>
      <c r="D887" s="11">
        <f t="shared" si="68"/>
        <v>50100051</v>
      </c>
      <c r="E887" s="11">
        <v>1000000</v>
      </c>
      <c r="F887" s="11" t="s">
        <v>269</v>
      </c>
      <c r="G887" s="11">
        <v>0</v>
      </c>
      <c r="H887" s="11">
        <v>100</v>
      </c>
      <c r="I887" s="11" t="e" cm="1">
        <f t="array" ref="I887">_xlfn.IFS(K887=2,CONCATENATE("比特币-",M887),K887=3,CONCATENATE("钞票-",M887),K887=4,CONCATENATE("玩家经验-",M887),K887=5,CONCATENATE(_xlfn.XLOOKUP(L887,'[1]item|道具'!$A:$A,'[1]item|道具'!$B:$B),"-",M887),K887=11,CONCATENATE(INDEX('[4]equip_data|装备数据'!$B:$B,MATCH(1,('[4]equip_data|装备数据'!$A:$A=ROUNDDOWN(L887/100,0))*('[4]equip_data|装备数据'!$D:$D=MOD(L887,100)),0)),"-",M887,"件"))</f>
        <v>#N/A</v>
      </c>
      <c r="J887" s="11" t="str">
        <f t="shared" si="67"/>
        <v>11;60507;1</v>
      </c>
      <c r="K887" s="11">
        <v>11</v>
      </c>
      <c r="L887" s="11">
        <v>60507</v>
      </c>
      <c r="M887" s="11">
        <v>1</v>
      </c>
    </row>
    <row r="888" spans="1:13">
      <c r="A888" s="11">
        <v>5010006</v>
      </c>
      <c r="B888" s="11" t="s">
        <v>270</v>
      </c>
      <c r="C888" s="11">
        <v>1</v>
      </c>
      <c r="D888" s="11">
        <f t="shared" si="68"/>
        <v>50100061</v>
      </c>
      <c r="E888" s="11">
        <v>1000000</v>
      </c>
      <c r="F888" s="11" t="s">
        <v>270</v>
      </c>
      <c r="G888" s="11">
        <v>0</v>
      </c>
      <c r="H888" s="11">
        <v>100</v>
      </c>
      <c r="I888" s="11" t="e" cm="1">
        <f t="array" ref="I888">_xlfn.IFS(K888=2,CONCATENATE("比特币-",M888),K888=3,CONCATENATE("钞票-",M888),K888=4,CONCATENATE("玩家经验-",M888),K888=5,CONCATENATE(_xlfn.XLOOKUP(L888,'[1]item|道具'!$A:$A,'[1]item|道具'!$B:$B),"-",M888),K888=11,CONCATENATE(INDEX('[4]equip_data|装备数据'!$B:$B,MATCH(1,('[4]equip_data|装备数据'!$A:$A=ROUNDDOWN(L888/100,0))*('[4]equip_data|装备数据'!$D:$D=MOD(L888,100)),0)),"-",M888,"件"))</f>
        <v>#N/A</v>
      </c>
      <c r="J888" s="11" t="str">
        <f t="shared" si="67"/>
        <v>11;10111;1</v>
      </c>
      <c r="K888" s="11">
        <v>11</v>
      </c>
      <c r="L888" s="11">
        <v>10111</v>
      </c>
      <c r="M888" s="11">
        <v>1</v>
      </c>
    </row>
    <row r="889" spans="1:13">
      <c r="A889" s="11">
        <v>5010006</v>
      </c>
      <c r="B889" s="11" t="s">
        <v>270</v>
      </c>
      <c r="C889" s="11">
        <v>1</v>
      </c>
      <c r="D889" s="11">
        <f t="shared" si="68"/>
        <v>50100061</v>
      </c>
      <c r="E889" s="11">
        <v>1000000</v>
      </c>
      <c r="F889" s="11" t="s">
        <v>270</v>
      </c>
      <c r="G889" s="11">
        <v>0</v>
      </c>
      <c r="H889" s="11">
        <v>100</v>
      </c>
      <c r="I889" s="11" t="e" cm="1">
        <f t="array" ref="I889">_xlfn.IFS(K889=2,CONCATENATE("比特币-",M889),K889=3,CONCATENATE("钞票-",M889),K889=4,CONCATENATE("玩家经验-",M889),K889=5,CONCATENATE(_xlfn.XLOOKUP(L889,'[1]item|道具'!$A:$A,'[1]item|道具'!$B:$B),"-",M889),K889=11,CONCATENATE(INDEX('[4]equip_data|装备数据'!$B:$B,MATCH(1,('[4]equip_data|装备数据'!$A:$A=ROUNDDOWN(L889/100,0))*('[4]equip_data|装备数据'!$D:$D=MOD(L889,100)),0)),"-",M889,"件"))</f>
        <v>#N/A</v>
      </c>
      <c r="J889" s="11" t="str">
        <f t="shared" si="67"/>
        <v>11;10211;1</v>
      </c>
      <c r="K889" s="11">
        <v>11</v>
      </c>
      <c r="L889" s="11">
        <v>10211</v>
      </c>
      <c r="M889" s="11">
        <v>1</v>
      </c>
    </row>
    <row r="890" spans="1:13">
      <c r="A890" s="11">
        <v>5010006</v>
      </c>
      <c r="B890" s="11" t="s">
        <v>270</v>
      </c>
      <c r="C890" s="11">
        <v>1</v>
      </c>
      <c r="D890" s="11">
        <f t="shared" si="68"/>
        <v>50100061</v>
      </c>
      <c r="E890" s="11">
        <v>1000000</v>
      </c>
      <c r="F890" s="11" t="s">
        <v>270</v>
      </c>
      <c r="G890" s="11">
        <v>0</v>
      </c>
      <c r="H890" s="11">
        <v>100</v>
      </c>
      <c r="I890" s="11" t="e" cm="1">
        <f t="array" ref="I890">_xlfn.IFS(K890=2,CONCATENATE("比特币-",M890),K890=3,CONCATENATE("钞票-",M890),K890=4,CONCATENATE("玩家经验-",M890),K890=5,CONCATENATE(_xlfn.XLOOKUP(L890,'[1]item|道具'!$A:$A,'[1]item|道具'!$B:$B),"-",M890),K890=11,CONCATENATE(INDEX('[4]equip_data|装备数据'!$B:$B,MATCH(1,('[4]equip_data|装备数据'!$A:$A=ROUNDDOWN(L890/100,0))*('[4]equip_data|装备数据'!$D:$D=MOD(L890,100)),0)),"-",M890,"件"))</f>
        <v>#N/A</v>
      </c>
      <c r="J890" s="11" t="str">
        <f t="shared" si="67"/>
        <v>11;10311;1</v>
      </c>
      <c r="K890" s="11">
        <v>11</v>
      </c>
      <c r="L890" s="11">
        <v>10311</v>
      </c>
      <c r="M890" s="11">
        <v>1</v>
      </c>
    </row>
    <row r="891" spans="1:13">
      <c r="A891" s="11">
        <v>5010006</v>
      </c>
      <c r="B891" s="11" t="s">
        <v>270</v>
      </c>
      <c r="C891" s="11">
        <v>1</v>
      </c>
      <c r="D891" s="11">
        <f t="shared" si="68"/>
        <v>50100061</v>
      </c>
      <c r="E891" s="11">
        <v>1000000</v>
      </c>
      <c r="F891" s="11" t="s">
        <v>270</v>
      </c>
      <c r="G891" s="11">
        <v>0</v>
      </c>
      <c r="H891" s="11">
        <v>100</v>
      </c>
      <c r="I891" s="11" t="e" cm="1">
        <f t="array" ref="I891">_xlfn.IFS(K891=2,CONCATENATE("比特币-",M891),K891=3,CONCATENATE("钞票-",M891),K891=4,CONCATENATE("玩家经验-",M891),K891=5,CONCATENATE(_xlfn.XLOOKUP(L891,'[1]item|道具'!$A:$A,'[1]item|道具'!$B:$B),"-",M891),K891=11,CONCATENATE(INDEX('[4]equip_data|装备数据'!$B:$B,MATCH(1,('[4]equip_data|装备数据'!$A:$A=ROUNDDOWN(L891/100,0))*('[4]equip_data|装备数据'!$D:$D=MOD(L891,100)),0)),"-",M891,"件"))</f>
        <v>#N/A</v>
      </c>
      <c r="J891" s="11" t="str">
        <f t="shared" si="67"/>
        <v>11;10411;1</v>
      </c>
      <c r="K891" s="11">
        <v>11</v>
      </c>
      <c r="L891" s="11">
        <v>10411</v>
      </c>
      <c r="M891" s="11">
        <v>1</v>
      </c>
    </row>
    <row r="892" spans="1:13">
      <c r="A892" s="11">
        <v>5010006</v>
      </c>
      <c r="B892" s="11" t="s">
        <v>270</v>
      </c>
      <c r="C892" s="11">
        <v>1</v>
      </c>
      <c r="D892" s="11">
        <f t="shared" si="68"/>
        <v>50100061</v>
      </c>
      <c r="E892" s="11">
        <v>1000000</v>
      </c>
      <c r="F892" s="11" t="s">
        <v>270</v>
      </c>
      <c r="G892" s="11">
        <v>0</v>
      </c>
      <c r="H892" s="11">
        <v>100</v>
      </c>
      <c r="I892" s="11" t="e" cm="1">
        <f t="array" ref="I892">_xlfn.IFS(K892=2,CONCATENATE("比特币-",M892),K892=3,CONCATENATE("钞票-",M892),K892=4,CONCATENATE("玩家经验-",M892),K892=5,CONCATENATE(_xlfn.XLOOKUP(L892,'[1]item|道具'!$A:$A,'[1]item|道具'!$B:$B),"-",M892),K892=11,CONCATENATE(INDEX('[4]equip_data|装备数据'!$B:$B,MATCH(1,('[4]equip_data|装备数据'!$A:$A=ROUNDDOWN(L892/100,0))*('[4]equip_data|装备数据'!$D:$D=MOD(L892,100)),0)),"-",M892,"件"))</f>
        <v>#N/A</v>
      </c>
      <c r="J892" s="11" t="str">
        <f t="shared" si="67"/>
        <v>11;10511;1</v>
      </c>
      <c r="K892" s="11">
        <v>11</v>
      </c>
      <c r="L892" s="11">
        <v>10511</v>
      </c>
      <c r="M892" s="11">
        <v>1</v>
      </c>
    </row>
    <row r="893" spans="1:13">
      <c r="A893" s="11">
        <v>5010006</v>
      </c>
      <c r="B893" s="11" t="s">
        <v>270</v>
      </c>
      <c r="C893" s="11">
        <v>1</v>
      </c>
      <c r="D893" s="11">
        <f t="shared" si="68"/>
        <v>50100061</v>
      </c>
      <c r="E893" s="11">
        <v>1000000</v>
      </c>
      <c r="F893" s="11" t="s">
        <v>270</v>
      </c>
      <c r="G893" s="11">
        <v>0</v>
      </c>
      <c r="H893" s="11">
        <v>100</v>
      </c>
      <c r="I893" s="11" t="e" cm="1">
        <f t="array" ref="I893">_xlfn.IFS(K893=2,CONCATENATE("比特币-",M893),K893=3,CONCATENATE("钞票-",M893),K893=4,CONCATENATE("玩家经验-",M893),K893=5,CONCATENATE(_xlfn.XLOOKUP(L893,'[1]item|道具'!$A:$A,'[1]item|道具'!$B:$B),"-",M893),K893=11,CONCATENATE(INDEX('[4]equip_data|装备数据'!$B:$B,MATCH(1,('[4]equip_data|装备数据'!$A:$A=ROUNDDOWN(L893/100,0))*('[4]equip_data|装备数据'!$D:$D=MOD(L893,100)),0)),"-",M893,"件"))</f>
        <v>#N/A</v>
      </c>
      <c r="J893" s="11" t="str">
        <f t="shared" si="67"/>
        <v>11;20111;1</v>
      </c>
      <c r="K893" s="11">
        <v>11</v>
      </c>
      <c r="L893" s="11">
        <v>20111</v>
      </c>
      <c r="M893" s="11">
        <v>1</v>
      </c>
    </row>
    <row r="894" spans="1:13">
      <c r="A894" s="11">
        <v>5010006</v>
      </c>
      <c r="B894" s="11" t="s">
        <v>270</v>
      </c>
      <c r="C894" s="11">
        <v>1</v>
      </c>
      <c r="D894" s="11">
        <f t="shared" si="68"/>
        <v>50100061</v>
      </c>
      <c r="E894" s="11">
        <v>1000000</v>
      </c>
      <c r="F894" s="11" t="s">
        <v>270</v>
      </c>
      <c r="G894" s="11">
        <v>0</v>
      </c>
      <c r="H894" s="11">
        <v>100</v>
      </c>
      <c r="I894" s="11" t="e" cm="1">
        <f t="array" ref="I894">_xlfn.IFS(K894=2,CONCATENATE("比特币-",M894),K894=3,CONCATENATE("钞票-",M894),K894=4,CONCATENATE("玩家经验-",M894),K894=5,CONCATENATE(_xlfn.XLOOKUP(L894,'[1]item|道具'!$A:$A,'[1]item|道具'!$B:$B),"-",M894),K894=11,CONCATENATE(INDEX('[4]equip_data|装备数据'!$B:$B,MATCH(1,('[4]equip_data|装备数据'!$A:$A=ROUNDDOWN(L894/100,0))*('[4]equip_data|装备数据'!$D:$D=MOD(L894,100)),0)),"-",M894,"件"))</f>
        <v>#N/A</v>
      </c>
      <c r="J894" s="11" t="str">
        <f t="shared" si="67"/>
        <v>11;20211;1</v>
      </c>
      <c r="K894" s="11">
        <v>11</v>
      </c>
      <c r="L894" s="11">
        <v>20211</v>
      </c>
      <c r="M894" s="11">
        <v>1</v>
      </c>
    </row>
    <row r="895" spans="1:13">
      <c r="A895" s="11">
        <v>5010006</v>
      </c>
      <c r="B895" s="11" t="s">
        <v>270</v>
      </c>
      <c r="C895" s="11">
        <v>1</v>
      </c>
      <c r="D895" s="11">
        <f t="shared" si="68"/>
        <v>50100061</v>
      </c>
      <c r="E895" s="11">
        <v>1000000</v>
      </c>
      <c r="F895" s="11" t="s">
        <v>270</v>
      </c>
      <c r="G895" s="11">
        <v>0</v>
      </c>
      <c r="H895" s="11">
        <v>100</v>
      </c>
      <c r="I895" s="11" t="e" cm="1">
        <f t="array" ref="I895">_xlfn.IFS(K895=2,CONCATENATE("比特币-",M895),K895=3,CONCATENATE("钞票-",M895),K895=4,CONCATENATE("玩家经验-",M895),K895=5,CONCATENATE(_xlfn.XLOOKUP(L895,'[1]item|道具'!$A:$A,'[1]item|道具'!$B:$B),"-",M895),K895=11,CONCATENATE(INDEX('[4]equip_data|装备数据'!$B:$B,MATCH(1,('[4]equip_data|装备数据'!$A:$A=ROUNDDOWN(L895/100,0))*('[4]equip_data|装备数据'!$D:$D=MOD(L895,100)),0)),"-",M895,"件"))</f>
        <v>#N/A</v>
      </c>
      <c r="J895" s="11" t="str">
        <f t="shared" si="67"/>
        <v>11;20311;1</v>
      </c>
      <c r="K895" s="11">
        <v>11</v>
      </c>
      <c r="L895" s="11">
        <v>20311</v>
      </c>
      <c r="M895" s="11">
        <v>1</v>
      </c>
    </row>
    <row r="896" spans="1:13">
      <c r="A896" s="11">
        <v>5010006</v>
      </c>
      <c r="B896" s="11" t="s">
        <v>270</v>
      </c>
      <c r="C896" s="11">
        <v>1</v>
      </c>
      <c r="D896" s="11">
        <f t="shared" si="68"/>
        <v>50100061</v>
      </c>
      <c r="E896" s="11">
        <v>1000000</v>
      </c>
      <c r="F896" s="11" t="s">
        <v>270</v>
      </c>
      <c r="G896" s="11">
        <v>0</v>
      </c>
      <c r="H896" s="11">
        <v>100</v>
      </c>
      <c r="I896" s="11" t="e" cm="1">
        <f t="array" ref="I896">_xlfn.IFS(K896=2,CONCATENATE("比特币-",M896),K896=3,CONCATENATE("钞票-",M896),K896=4,CONCATENATE("玩家经验-",M896),K896=5,CONCATENATE(_xlfn.XLOOKUP(L896,'[1]item|道具'!$A:$A,'[1]item|道具'!$B:$B),"-",M896),K896=11,CONCATENATE(INDEX('[4]equip_data|装备数据'!$B:$B,MATCH(1,('[4]equip_data|装备数据'!$A:$A=ROUNDDOWN(L896/100,0))*('[4]equip_data|装备数据'!$D:$D=MOD(L896,100)),0)),"-",M896,"件"))</f>
        <v>#N/A</v>
      </c>
      <c r="J896" s="11" t="str">
        <f t="shared" si="67"/>
        <v>11;20411;1</v>
      </c>
      <c r="K896" s="11">
        <v>11</v>
      </c>
      <c r="L896" s="11">
        <v>20411</v>
      </c>
      <c r="M896" s="11">
        <v>1</v>
      </c>
    </row>
    <row r="897" spans="1:13">
      <c r="A897" s="11">
        <v>5010006</v>
      </c>
      <c r="B897" s="11" t="s">
        <v>270</v>
      </c>
      <c r="C897" s="11">
        <v>1</v>
      </c>
      <c r="D897" s="11">
        <f t="shared" si="68"/>
        <v>50100061</v>
      </c>
      <c r="E897" s="11">
        <v>1000000</v>
      </c>
      <c r="F897" s="11" t="s">
        <v>270</v>
      </c>
      <c r="G897" s="11">
        <v>0</v>
      </c>
      <c r="H897" s="11">
        <v>100</v>
      </c>
      <c r="I897" s="11" t="e" cm="1">
        <f t="array" ref="I897">_xlfn.IFS(K897=2,CONCATENATE("比特币-",M897),K897=3,CONCATENATE("钞票-",M897),K897=4,CONCATENATE("玩家经验-",M897),K897=5,CONCATENATE(_xlfn.XLOOKUP(L897,'[1]item|道具'!$A:$A,'[1]item|道具'!$B:$B),"-",M897),K897=11,CONCATENATE(INDEX('[4]equip_data|装备数据'!$B:$B,MATCH(1,('[4]equip_data|装备数据'!$A:$A=ROUNDDOWN(L897/100,0))*('[4]equip_data|装备数据'!$D:$D=MOD(L897,100)),0)),"-",M897,"件"))</f>
        <v>#N/A</v>
      </c>
      <c r="J897" s="11" t="str">
        <f t="shared" si="67"/>
        <v>11;20511;1</v>
      </c>
      <c r="K897" s="11">
        <v>11</v>
      </c>
      <c r="L897" s="11">
        <v>20511</v>
      </c>
      <c r="M897" s="11">
        <v>1</v>
      </c>
    </row>
    <row r="898" spans="1:13">
      <c r="A898" s="11">
        <v>5010006</v>
      </c>
      <c r="B898" s="11" t="s">
        <v>270</v>
      </c>
      <c r="C898" s="11">
        <v>1</v>
      </c>
      <c r="D898" s="11">
        <f t="shared" si="68"/>
        <v>50100061</v>
      </c>
      <c r="E898" s="11">
        <v>1000000</v>
      </c>
      <c r="F898" s="11" t="s">
        <v>270</v>
      </c>
      <c r="G898" s="11">
        <v>0</v>
      </c>
      <c r="H898" s="11">
        <v>100</v>
      </c>
      <c r="I898" s="11" t="e" cm="1">
        <f t="array" ref="I898">_xlfn.IFS(K898=2,CONCATENATE("比特币-",M898),K898=3,CONCATENATE("钞票-",M898),K898=4,CONCATENATE("玩家经验-",M898),K898=5,CONCATENATE(_xlfn.XLOOKUP(L898,'[1]item|道具'!$A:$A,'[1]item|道具'!$B:$B),"-",M898),K898=11,CONCATENATE(INDEX('[4]equip_data|装备数据'!$B:$B,MATCH(1,('[4]equip_data|装备数据'!$A:$A=ROUNDDOWN(L898/100,0))*('[4]equip_data|装备数据'!$D:$D=MOD(L898,100)),0)),"-",M898,"件"))</f>
        <v>#N/A</v>
      </c>
      <c r="J898" s="11" t="str">
        <f t="shared" si="67"/>
        <v>11;30111;1</v>
      </c>
      <c r="K898" s="11">
        <v>11</v>
      </c>
      <c r="L898" s="11">
        <v>30111</v>
      </c>
      <c r="M898" s="11">
        <v>1</v>
      </c>
    </row>
    <row r="899" spans="1:13">
      <c r="A899" s="11">
        <v>5010006</v>
      </c>
      <c r="B899" s="11" t="s">
        <v>270</v>
      </c>
      <c r="C899" s="11">
        <v>1</v>
      </c>
      <c r="D899" s="11">
        <f t="shared" si="68"/>
        <v>50100061</v>
      </c>
      <c r="E899" s="11">
        <v>1000000</v>
      </c>
      <c r="F899" s="11" t="s">
        <v>270</v>
      </c>
      <c r="G899" s="11">
        <v>0</v>
      </c>
      <c r="H899" s="11">
        <v>100</v>
      </c>
      <c r="I899" s="11" t="e" cm="1">
        <f t="array" ref="I899">_xlfn.IFS(K899=2,CONCATENATE("比特币-",M899),K899=3,CONCATENATE("钞票-",M899),K899=4,CONCATENATE("玩家经验-",M899),K899=5,CONCATENATE(_xlfn.XLOOKUP(L899,'[1]item|道具'!$A:$A,'[1]item|道具'!$B:$B),"-",M899),K899=11,CONCATENATE(INDEX('[4]equip_data|装备数据'!$B:$B,MATCH(1,('[4]equip_data|装备数据'!$A:$A=ROUNDDOWN(L899/100,0))*('[4]equip_data|装备数据'!$D:$D=MOD(L899,100)),0)),"-",M899,"件"))</f>
        <v>#N/A</v>
      </c>
      <c r="J899" s="11" t="str">
        <f t="shared" si="67"/>
        <v>11;30211;1</v>
      </c>
      <c r="K899" s="11">
        <v>11</v>
      </c>
      <c r="L899" s="11">
        <v>30211</v>
      </c>
      <c r="M899" s="11">
        <v>1</v>
      </c>
    </row>
    <row r="900" spans="1:13">
      <c r="A900" s="11">
        <v>5010006</v>
      </c>
      <c r="B900" s="11" t="s">
        <v>270</v>
      </c>
      <c r="C900" s="11">
        <v>1</v>
      </c>
      <c r="D900" s="11">
        <f t="shared" si="68"/>
        <v>50100061</v>
      </c>
      <c r="E900" s="11">
        <v>1000000</v>
      </c>
      <c r="F900" s="11" t="s">
        <v>270</v>
      </c>
      <c r="G900" s="11">
        <v>0</v>
      </c>
      <c r="H900" s="11">
        <v>100</v>
      </c>
      <c r="I900" s="11" t="e" cm="1">
        <f t="array" ref="I900">_xlfn.IFS(K900=2,CONCATENATE("比特币-",M900),K900=3,CONCATENATE("钞票-",M900),K900=4,CONCATENATE("玩家经验-",M900),K900=5,CONCATENATE(_xlfn.XLOOKUP(L900,'[1]item|道具'!$A:$A,'[1]item|道具'!$B:$B),"-",M900),K900=11,CONCATENATE(INDEX('[4]equip_data|装备数据'!$B:$B,MATCH(1,('[4]equip_data|装备数据'!$A:$A=ROUNDDOWN(L900/100,0))*('[4]equip_data|装备数据'!$D:$D=MOD(L900,100)),0)),"-",M900,"件"))</f>
        <v>#N/A</v>
      </c>
      <c r="J900" s="11" t="str">
        <f t="shared" si="67"/>
        <v>11;30311;1</v>
      </c>
      <c r="K900" s="11">
        <v>11</v>
      </c>
      <c r="L900" s="11">
        <v>30311</v>
      </c>
      <c r="M900" s="11">
        <v>1</v>
      </c>
    </row>
    <row r="901" spans="1:13">
      <c r="A901" s="11">
        <v>5010006</v>
      </c>
      <c r="B901" s="11" t="s">
        <v>270</v>
      </c>
      <c r="C901" s="11">
        <v>1</v>
      </c>
      <c r="D901" s="11">
        <f t="shared" si="68"/>
        <v>50100061</v>
      </c>
      <c r="E901" s="11">
        <v>1000000</v>
      </c>
      <c r="F901" s="11" t="s">
        <v>270</v>
      </c>
      <c r="G901" s="11">
        <v>0</v>
      </c>
      <c r="H901" s="11">
        <v>100</v>
      </c>
      <c r="I901" s="11" t="e" cm="1">
        <f t="array" ref="I901">_xlfn.IFS(K901=2,CONCATENATE("比特币-",M901),K901=3,CONCATENATE("钞票-",M901),K901=4,CONCATENATE("玩家经验-",M901),K901=5,CONCATENATE(_xlfn.XLOOKUP(L901,'[1]item|道具'!$A:$A,'[1]item|道具'!$B:$B),"-",M901),K901=11,CONCATENATE(INDEX('[4]equip_data|装备数据'!$B:$B,MATCH(1,('[4]equip_data|装备数据'!$A:$A=ROUNDDOWN(L901/100,0))*('[4]equip_data|装备数据'!$D:$D=MOD(L901,100)),0)),"-",M901,"件"))</f>
        <v>#N/A</v>
      </c>
      <c r="J901" s="11" t="str">
        <f t="shared" si="67"/>
        <v>11;30411;1</v>
      </c>
      <c r="K901" s="11">
        <v>11</v>
      </c>
      <c r="L901" s="11">
        <v>30411</v>
      </c>
      <c r="M901" s="11">
        <v>1</v>
      </c>
    </row>
    <row r="902" spans="1:13">
      <c r="A902" s="11">
        <v>5010006</v>
      </c>
      <c r="B902" s="11" t="s">
        <v>270</v>
      </c>
      <c r="C902" s="11">
        <v>1</v>
      </c>
      <c r="D902" s="11">
        <f t="shared" si="68"/>
        <v>50100061</v>
      </c>
      <c r="E902" s="11">
        <v>1000000</v>
      </c>
      <c r="F902" s="11" t="s">
        <v>270</v>
      </c>
      <c r="G902" s="11">
        <v>0</v>
      </c>
      <c r="H902" s="11">
        <v>100</v>
      </c>
      <c r="I902" s="11" t="e" cm="1">
        <f t="array" ref="I902">_xlfn.IFS(K902=2,CONCATENATE("比特币-",M902),K902=3,CONCATENATE("钞票-",M902),K902=4,CONCATENATE("玩家经验-",M902),K902=5,CONCATENATE(_xlfn.XLOOKUP(L902,'[1]item|道具'!$A:$A,'[1]item|道具'!$B:$B),"-",M902),K902=11,CONCATENATE(INDEX('[4]equip_data|装备数据'!$B:$B,MATCH(1,('[4]equip_data|装备数据'!$A:$A=ROUNDDOWN(L902/100,0))*('[4]equip_data|装备数据'!$D:$D=MOD(L902,100)),0)),"-",M902,"件"))</f>
        <v>#N/A</v>
      </c>
      <c r="J902" s="11" t="str">
        <f t="shared" si="67"/>
        <v>11;30511;1</v>
      </c>
      <c r="K902" s="11">
        <v>11</v>
      </c>
      <c r="L902" s="11">
        <v>30511</v>
      </c>
      <c r="M902" s="11">
        <v>1</v>
      </c>
    </row>
    <row r="903" spans="1:13">
      <c r="A903" s="11">
        <v>5010006</v>
      </c>
      <c r="B903" s="11" t="s">
        <v>270</v>
      </c>
      <c r="C903" s="11">
        <v>1</v>
      </c>
      <c r="D903" s="11">
        <f t="shared" si="68"/>
        <v>50100061</v>
      </c>
      <c r="E903" s="11">
        <v>1000000</v>
      </c>
      <c r="F903" s="11" t="s">
        <v>270</v>
      </c>
      <c r="G903" s="11">
        <v>0</v>
      </c>
      <c r="H903" s="11">
        <v>100</v>
      </c>
      <c r="I903" s="11" t="e" cm="1">
        <f t="array" ref="I903">_xlfn.IFS(K903=2,CONCATENATE("比特币-",M903),K903=3,CONCATENATE("钞票-",M903),K903=4,CONCATENATE("玩家经验-",M903),K903=5,CONCATENATE(_xlfn.XLOOKUP(L903,'[1]item|道具'!$A:$A,'[1]item|道具'!$B:$B),"-",M903),K903=11,CONCATENATE(INDEX('[4]equip_data|装备数据'!$B:$B,MATCH(1,('[4]equip_data|装备数据'!$A:$A=ROUNDDOWN(L903/100,0))*('[4]equip_data|装备数据'!$D:$D=MOD(L903,100)),0)),"-",M903,"件"))</f>
        <v>#N/A</v>
      </c>
      <c r="J903" s="11" t="str">
        <f t="shared" si="67"/>
        <v>11;40111;1</v>
      </c>
      <c r="K903" s="11">
        <v>11</v>
      </c>
      <c r="L903" s="11">
        <v>40111</v>
      </c>
      <c r="M903" s="11">
        <v>1</v>
      </c>
    </row>
    <row r="904" spans="1:13">
      <c r="A904" s="11">
        <v>5010006</v>
      </c>
      <c r="B904" s="11" t="s">
        <v>270</v>
      </c>
      <c r="C904" s="11">
        <v>1</v>
      </c>
      <c r="D904" s="11">
        <f t="shared" si="68"/>
        <v>50100061</v>
      </c>
      <c r="E904" s="11">
        <v>1000000</v>
      </c>
      <c r="F904" s="11" t="s">
        <v>270</v>
      </c>
      <c r="G904" s="11">
        <v>0</v>
      </c>
      <c r="H904" s="11">
        <v>100</v>
      </c>
      <c r="I904" s="11" t="e" cm="1">
        <f t="array" ref="I904">_xlfn.IFS(K904=2,CONCATENATE("比特币-",M904),K904=3,CONCATENATE("钞票-",M904),K904=4,CONCATENATE("玩家经验-",M904),K904=5,CONCATENATE(_xlfn.XLOOKUP(L904,'[1]item|道具'!$A:$A,'[1]item|道具'!$B:$B),"-",M904),K904=11,CONCATENATE(INDEX('[4]equip_data|装备数据'!$B:$B,MATCH(1,('[4]equip_data|装备数据'!$A:$A=ROUNDDOWN(L904/100,0))*('[4]equip_data|装备数据'!$D:$D=MOD(L904,100)),0)),"-",M904,"件"))</f>
        <v>#N/A</v>
      </c>
      <c r="J904" s="11" t="str">
        <f t="shared" si="67"/>
        <v>11;40211;1</v>
      </c>
      <c r="K904" s="11">
        <v>11</v>
      </c>
      <c r="L904" s="11">
        <v>40211</v>
      </c>
      <c r="M904" s="11">
        <v>1</v>
      </c>
    </row>
    <row r="905" spans="1:13">
      <c r="A905" s="11">
        <v>5010006</v>
      </c>
      <c r="B905" s="11" t="s">
        <v>270</v>
      </c>
      <c r="C905" s="11">
        <v>1</v>
      </c>
      <c r="D905" s="11">
        <f t="shared" si="68"/>
        <v>50100061</v>
      </c>
      <c r="E905" s="11">
        <v>1000000</v>
      </c>
      <c r="F905" s="11" t="s">
        <v>270</v>
      </c>
      <c r="G905" s="11">
        <v>0</v>
      </c>
      <c r="H905" s="11">
        <v>100</v>
      </c>
      <c r="I905" s="11" t="e" cm="1">
        <f t="array" ref="I905">_xlfn.IFS(K905=2,CONCATENATE("比特币-",M905),K905=3,CONCATENATE("钞票-",M905),K905=4,CONCATENATE("玩家经验-",M905),K905=5,CONCATENATE(_xlfn.XLOOKUP(L905,'[1]item|道具'!$A:$A,'[1]item|道具'!$B:$B),"-",M905),K905=11,CONCATENATE(INDEX('[4]equip_data|装备数据'!$B:$B,MATCH(1,('[4]equip_data|装备数据'!$A:$A=ROUNDDOWN(L905/100,0))*('[4]equip_data|装备数据'!$D:$D=MOD(L905,100)),0)),"-",M905,"件"))</f>
        <v>#N/A</v>
      </c>
      <c r="J905" s="11" t="str">
        <f t="shared" si="67"/>
        <v>11;40311;1</v>
      </c>
      <c r="K905" s="11">
        <v>11</v>
      </c>
      <c r="L905" s="11">
        <v>40311</v>
      </c>
      <c r="M905" s="11">
        <v>1</v>
      </c>
    </row>
    <row r="906" spans="1:13">
      <c r="A906" s="11">
        <v>5010006</v>
      </c>
      <c r="B906" s="11" t="s">
        <v>270</v>
      </c>
      <c r="C906" s="11">
        <v>1</v>
      </c>
      <c r="D906" s="11">
        <f t="shared" si="68"/>
        <v>50100061</v>
      </c>
      <c r="E906" s="11">
        <v>1000000</v>
      </c>
      <c r="F906" s="11" t="s">
        <v>270</v>
      </c>
      <c r="G906" s="11">
        <v>0</v>
      </c>
      <c r="H906" s="11">
        <v>100</v>
      </c>
      <c r="I906" s="11" t="e" cm="1">
        <f t="array" ref="I906">_xlfn.IFS(K906=2,CONCATENATE("比特币-",M906),K906=3,CONCATENATE("钞票-",M906),K906=4,CONCATENATE("玩家经验-",M906),K906=5,CONCATENATE(_xlfn.XLOOKUP(L906,'[1]item|道具'!$A:$A,'[1]item|道具'!$B:$B),"-",M906),K906=11,CONCATENATE(INDEX('[4]equip_data|装备数据'!$B:$B,MATCH(1,('[4]equip_data|装备数据'!$A:$A=ROUNDDOWN(L906/100,0))*('[4]equip_data|装备数据'!$D:$D=MOD(L906,100)),0)),"-",M906,"件"))</f>
        <v>#N/A</v>
      </c>
      <c r="J906" s="11" t="str">
        <f t="shared" si="67"/>
        <v>11;40411;1</v>
      </c>
      <c r="K906" s="11">
        <v>11</v>
      </c>
      <c r="L906" s="11">
        <v>40411</v>
      </c>
      <c r="M906" s="11">
        <v>1</v>
      </c>
    </row>
    <row r="907" spans="1:13">
      <c r="A907" s="11">
        <v>5010006</v>
      </c>
      <c r="B907" s="11" t="s">
        <v>270</v>
      </c>
      <c r="C907" s="11">
        <v>1</v>
      </c>
      <c r="D907" s="11">
        <f t="shared" si="68"/>
        <v>50100061</v>
      </c>
      <c r="E907" s="11">
        <v>1000000</v>
      </c>
      <c r="F907" s="11" t="s">
        <v>270</v>
      </c>
      <c r="G907" s="11">
        <v>0</v>
      </c>
      <c r="H907" s="11">
        <v>100</v>
      </c>
      <c r="I907" s="11" t="e" cm="1">
        <f t="array" ref="I907">_xlfn.IFS(K907=2,CONCATENATE("比特币-",M907),K907=3,CONCATENATE("钞票-",M907),K907=4,CONCATENATE("玩家经验-",M907),K907=5,CONCATENATE(_xlfn.XLOOKUP(L907,'[1]item|道具'!$A:$A,'[1]item|道具'!$B:$B),"-",M907),K907=11,CONCATENATE(INDEX('[4]equip_data|装备数据'!$B:$B,MATCH(1,('[4]equip_data|装备数据'!$A:$A=ROUNDDOWN(L907/100,0))*('[4]equip_data|装备数据'!$D:$D=MOD(L907,100)),0)),"-",M907,"件"))</f>
        <v>#N/A</v>
      </c>
      <c r="J907" s="11" t="str">
        <f t="shared" si="67"/>
        <v>11;40511;1</v>
      </c>
      <c r="K907" s="11">
        <v>11</v>
      </c>
      <c r="L907" s="11">
        <v>40511</v>
      </c>
      <c r="M907" s="11">
        <v>1</v>
      </c>
    </row>
    <row r="908" spans="1:13">
      <c r="A908" s="11">
        <v>5010006</v>
      </c>
      <c r="B908" s="11" t="s">
        <v>270</v>
      </c>
      <c r="C908" s="11">
        <v>1</v>
      </c>
      <c r="D908" s="11">
        <f t="shared" si="68"/>
        <v>50100061</v>
      </c>
      <c r="E908" s="11">
        <v>1000000</v>
      </c>
      <c r="F908" s="11" t="s">
        <v>270</v>
      </c>
      <c r="G908" s="11">
        <v>0</v>
      </c>
      <c r="H908" s="11">
        <v>100</v>
      </c>
      <c r="I908" s="11" t="e" cm="1">
        <f t="array" ref="I908">_xlfn.IFS(K908=2,CONCATENATE("比特币-",M908),K908=3,CONCATENATE("钞票-",M908),K908=4,CONCATENATE("玩家经验-",M908),K908=5,CONCATENATE(_xlfn.XLOOKUP(L908,'[1]item|道具'!$A:$A,'[1]item|道具'!$B:$B),"-",M908),K908=11,CONCATENATE(INDEX('[4]equip_data|装备数据'!$B:$B,MATCH(1,('[4]equip_data|装备数据'!$A:$A=ROUNDDOWN(L908/100,0))*('[4]equip_data|装备数据'!$D:$D=MOD(L908,100)),0)),"-",M908,"件"))</f>
        <v>#N/A</v>
      </c>
      <c r="J908" s="11" t="str">
        <f t="shared" si="67"/>
        <v>11;50111;1</v>
      </c>
      <c r="K908" s="11">
        <v>11</v>
      </c>
      <c r="L908" s="11">
        <v>50111</v>
      </c>
      <c r="M908" s="11">
        <v>1</v>
      </c>
    </row>
    <row r="909" spans="1:13">
      <c r="A909" s="11">
        <v>5010006</v>
      </c>
      <c r="B909" s="11" t="s">
        <v>270</v>
      </c>
      <c r="C909" s="11">
        <v>1</v>
      </c>
      <c r="D909" s="11">
        <f t="shared" si="68"/>
        <v>50100061</v>
      </c>
      <c r="E909" s="11">
        <v>1000000</v>
      </c>
      <c r="F909" s="11" t="s">
        <v>270</v>
      </c>
      <c r="G909" s="11">
        <v>0</v>
      </c>
      <c r="H909" s="11">
        <v>100</v>
      </c>
      <c r="I909" s="11" t="e" cm="1">
        <f t="array" ref="I909">_xlfn.IFS(K909=2,CONCATENATE("比特币-",M909),K909=3,CONCATENATE("钞票-",M909),K909=4,CONCATENATE("玩家经验-",M909),K909=5,CONCATENATE(_xlfn.XLOOKUP(L909,'[1]item|道具'!$A:$A,'[1]item|道具'!$B:$B),"-",M909),K909=11,CONCATENATE(INDEX('[4]equip_data|装备数据'!$B:$B,MATCH(1,('[4]equip_data|装备数据'!$A:$A=ROUNDDOWN(L909/100,0))*('[4]equip_data|装备数据'!$D:$D=MOD(L909,100)),0)),"-",M909,"件"))</f>
        <v>#N/A</v>
      </c>
      <c r="J909" s="11" t="str">
        <f t="shared" si="67"/>
        <v>11;50211;1</v>
      </c>
      <c r="K909" s="11">
        <v>11</v>
      </c>
      <c r="L909" s="11">
        <v>50211</v>
      </c>
      <c r="M909" s="11">
        <v>1</v>
      </c>
    </row>
    <row r="910" spans="1:13">
      <c r="A910" s="11">
        <v>5010006</v>
      </c>
      <c r="B910" s="11" t="s">
        <v>270</v>
      </c>
      <c r="C910" s="11">
        <v>1</v>
      </c>
      <c r="D910" s="11">
        <f t="shared" si="68"/>
        <v>50100061</v>
      </c>
      <c r="E910" s="11">
        <v>1000000</v>
      </c>
      <c r="F910" s="11" t="s">
        <v>270</v>
      </c>
      <c r="G910" s="11">
        <v>0</v>
      </c>
      <c r="H910" s="11">
        <v>100</v>
      </c>
      <c r="I910" s="11" t="e" cm="1">
        <f t="array" ref="I910">_xlfn.IFS(K910=2,CONCATENATE("比特币-",M910),K910=3,CONCATENATE("钞票-",M910),K910=4,CONCATENATE("玩家经验-",M910),K910=5,CONCATENATE(_xlfn.XLOOKUP(L910,'[1]item|道具'!$A:$A,'[1]item|道具'!$B:$B),"-",M910),K910=11,CONCATENATE(INDEX('[4]equip_data|装备数据'!$B:$B,MATCH(1,('[4]equip_data|装备数据'!$A:$A=ROUNDDOWN(L910/100,0))*('[4]equip_data|装备数据'!$D:$D=MOD(L910,100)),0)),"-",M910,"件"))</f>
        <v>#N/A</v>
      </c>
      <c r="J910" s="11" t="str">
        <f t="shared" si="67"/>
        <v>11;50311;1</v>
      </c>
      <c r="K910" s="11">
        <v>11</v>
      </c>
      <c r="L910" s="11">
        <v>50311</v>
      </c>
      <c r="M910" s="11">
        <v>1</v>
      </c>
    </row>
    <row r="911" spans="1:13">
      <c r="A911" s="11">
        <v>5010006</v>
      </c>
      <c r="B911" s="11" t="s">
        <v>270</v>
      </c>
      <c r="C911" s="11">
        <v>1</v>
      </c>
      <c r="D911" s="11">
        <f t="shared" si="68"/>
        <v>50100061</v>
      </c>
      <c r="E911" s="11">
        <v>1000000</v>
      </c>
      <c r="F911" s="11" t="s">
        <v>270</v>
      </c>
      <c r="G911" s="11">
        <v>0</v>
      </c>
      <c r="H911" s="11">
        <v>100</v>
      </c>
      <c r="I911" s="11" t="e" cm="1">
        <f t="array" ref="I911">_xlfn.IFS(K911=2,CONCATENATE("比特币-",M911),K911=3,CONCATENATE("钞票-",M911),K911=4,CONCATENATE("玩家经验-",M911),K911=5,CONCATENATE(_xlfn.XLOOKUP(L911,'[1]item|道具'!$A:$A,'[1]item|道具'!$B:$B),"-",M911),K911=11,CONCATENATE(INDEX('[4]equip_data|装备数据'!$B:$B,MATCH(1,('[4]equip_data|装备数据'!$A:$A=ROUNDDOWN(L911/100,0))*('[4]equip_data|装备数据'!$D:$D=MOD(L911,100)),0)),"-",M911,"件"))</f>
        <v>#N/A</v>
      </c>
      <c r="J911" s="11" t="str">
        <f t="shared" si="67"/>
        <v>11;50411;1</v>
      </c>
      <c r="K911" s="11">
        <v>11</v>
      </c>
      <c r="L911" s="11">
        <v>50411</v>
      </c>
      <c r="M911" s="11">
        <v>1</v>
      </c>
    </row>
    <row r="912" spans="1:13">
      <c r="A912" s="11">
        <v>5010006</v>
      </c>
      <c r="B912" s="11" t="s">
        <v>270</v>
      </c>
      <c r="C912" s="11">
        <v>1</v>
      </c>
      <c r="D912" s="11">
        <f t="shared" si="68"/>
        <v>50100061</v>
      </c>
      <c r="E912" s="11">
        <v>1000000</v>
      </c>
      <c r="F912" s="11" t="s">
        <v>270</v>
      </c>
      <c r="G912" s="11">
        <v>0</v>
      </c>
      <c r="H912" s="11">
        <v>100</v>
      </c>
      <c r="I912" s="11" t="e" cm="1">
        <f t="array" ref="I912">_xlfn.IFS(K912=2,CONCATENATE("比特币-",M912),K912=3,CONCATENATE("钞票-",M912),K912=4,CONCATENATE("玩家经验-",M912),K912=5,CONCATENATE(_xlfn.XLOOKUP(L912,'[1]item|道具'!$A:$A,'[1]item|道具'!$B:$B),"-",M912),K912=11,CONCATENATE(INDEX('[4]equip_data|装备数据'!$B:$B,MATCH(1,('[4]equip_data|装备数据'!$A:$A=ROUNDDOWN(L912/100,0))*('[4]equip_data|装备数据'!$D:$D=MOD(L912,100)),0)),"-",M912,"件"))</f>
        <v>#N/A</v>
      </c>
      <c r="J912" s="11" t="str">
        <f t="shared" si="67"/>
        <v>11;50511;1</v>
      </c>
      <c r="K912" s="11">
        <v>11</v>
      </c>
      <c r="L912" s="11">
        <v>50511</v>
      </c>
      <c r="M912" s="11">
        <v>1</v>
      </c>
    </row>
    <row r="913" spans="1:13">
      <c r="A913" s="11">
        <v>5010006</v>
      </c>
      <c r="B913" s="11" t="s">
        <v>270</v>
      </c>
      <c r="C913" s="11">
        <v>1</v>
      </c>
      <c r="D913" s="11">
        <f t="shared" si="68"/>
        <v>50100061</v>
      </c>
      <c r="E913" s="11">
        <v>1000000</v>
      </c>
      <c r="F913" s="11" t="s">
        <v>270</v>
      </c>
      <c r="G913" s="11">
        <v>0</v>
      </c>
      <c r="H913" s="11">
        <v>100</v>
      </c>
      <c r="I913" s="11" t="e" cm="1">
        <f t="array" ref="I913">_xlfn.IFS(K913=2,CONCATENATE("比特币-",M913),K913=3,CONCATENATE("钞票-",M913),K913=4,CONCATENATE("玩家经验-",M913),K913=5,CONCATENATE(_xlfn.XLOOKUP(L913,'[1]item|道具'!$A:$A,'[1]item|道具'!$B:$B),"-",M913),K913=11,CONCATENATE(INDEX('[4]equip_data|装备数据'!$B:$B,MATCH(1,('[4]equip_data|装备数据'!$A:$A=ROUNDDOWN(L913/100,0))*('[4]equip_data|装备数据'!$D:$D=MOD(L913,100)),0)),"-",M913,"件"))</f>
        <v>#N/A</v>
      </c>
      <c r="J913" s="11" t="str">
        <f t="shared" si="67"/>
        <v>11;60111;1</v>
      </c>
      <c r="K913" s="11">
        <v>11</v>
      </c>
      <c r="L913" s="11">
        <v>60111</v>
      </c>
      <c r="M913" s="11">
        <v>1</v>
      </c>
    </row>
    <row r="914" spans="1:13">
      <c r="A914" s="11">
        <v>5010006</v>
      </c>
      <c r="B914" s="11" t="s">
        <v>270</v>
      </c>
      <c r="C914" s="11">
        <v>1</v>
      </c>
      <c r="D914" s="11">
        <f t="shared" si="68"/>
        <v>50100061</v>
      </c>
      <c r="E914" s="11">
        <v>1000000</v>
      </c>
      <c r="F914" s="11" t="s">
        <v>270</v>
      </c>
      <c r="G914" s="11">
        <v>0</v>
      </c>
      <c r="H914" s="11">
        <v>100</v>
      </c>
      <c r="I914" s="11" t="e" cm="1">
        <f t="array" ref="I914">_xlfn.IFS(K914=2,CONCATENATE("比特币-",M914),K914=3,CONCATENATE("钞票-",M914),K914=4,CONCATENATE("玩家经验-",M914),K914=5,CONCATENATE(_xlfn.XLOOKUP(L914,'[1]item|道具'!$A:$A,'[1]item|道具'!$B:$B),"-",M914),K914=11,CONCATENATE(INDEX('[4]equip_data|装备数据'!$B:$B,MATCH(1,('[4]equip_data|装备数据'!$A:$A=ROUNDDOWN(L914/100,0))*('[4]equip_data|装备数据'!$D:$D=MOD(L914,100)),0)),"-",M914,"件"))</f>
        <v>#N/A</v>
      </c>
      <c r="J914" s="11" t="str">
        <f t="shared" si="67"/>
        <v>11;60211;1</v>
      </c>
      <c r="K914" s="11">
        <v>11</v>
      </c>
      <c r="L914" s="11">
        <v>60211</v>
      </c>
      <c r="M914" s="11">
        <v>1</v>
      </c>
    </row>
    <row r="915" spans="1:13">
      <c r="A915" s="11">
        <v>5010006</v>
      </c>
      <c r="B915" s="11" t="s">
        <v>270</v>
      </c>
      <c r="C915" s="11">
        <v>1</v>
      </c>
      <c r="D915" s="11">
        <f t="shared" si="68"/>
        <v>50100061</v>
      </c>
      <c r="E915" s="11">
        <v>1000000</v>
      </c>
      <c r="F915" s="11" t="s">
        <v>270</v>
      </c>
      <c r="G915" s="11">
        <v>0</v>
      </c>
      <c r="H915" s="11">
        <v>100</v>
      </c>
      <c r="I915" s="11" t="e" cm="1">
        <f t="array" ref="I915">_xlfn.IFS(K915=2,CONCATENATE("比特币-",M915),K915=3,CONCATENATE("钞票-",M915),K915=4,CONCATENATE("玩家经验-",M915),K915=5,CONCATENATE(_xlfn.XLOOKUP(L915,'[1]item|道具'!$A:$A,'[1]item|道具'!$B:$B),"-",M915),K915=11,CONCATENATE(INDEX('[4]equip_data|装备数据'!$B:$B,MATCH(1,('[4]equip_data|装备数据'!$A:$A=ROUNDDOWN(L915/100,0))*('[4]equip_data|装备数据'!$D:$D=MOD(L915,100)),0)),"-",M915,"件"))</f>
        <v>#N/A</v>
      </c>
      <c r="J915" s="11" t="str">
        <f t="shared" si="67"/>
        <v>11;60311;1</v>
      </c>
      <c r="K915" s="11">
        <v>11</v>
      </c>
      <c r="L915" s="11">
        <v>60311</v>
      </c>
      <c r="M915" s="11">
        <v>1</v>
      </c>
    </row>
    <row r="916" spans="1:13">
      <c r="A916" s="11">
        <v>5010006</v>
      </c>
      <c r="B916" s="11" t="s">
        <v>270</v>
      </c>
      <c r="C916" s="11">
        <v>1</v>
      </c>
      <c r="D916" s="11">
        <f t="shared" si="68"/>
        <v>50100061</v>
      </c>
      <c r="E916" s="11">
        <v>1000000</v>
      </c>
      <c r="F916" s="11" t="s">
        <v>270</v>
      </c>
      <c r="G916" s="11">
        <v>0</v>
      </c>
      <c r="H916" s="11">
        <v>100</v>
      </c>
      <c r="I916" s="11" t="e" cm="1">
        <f t="array" ref="I916">_xlfn.IFS(K916=2,CONCATENATE("比特币-",M916),K916=3,CONCATENATE("钞票-",M916),K916=4,CONCATENATE("玩家经验-",M916),K916=5,CONCATENATE(_xlfn.XLOOKUP(L916,'[1]item|道具'!$A:$A,'[1]item|道具'!$B:$B),"-",M916),K916=11,CONCATENATE(INDEX('[4]equip_data|装备数据'!$B:$B,MATCH(1,('[4]equip_data|装备数据'!$A:$A=ROUNDDOWN(L916/100,0))*('[4]equip_data|装备数据'!$D:$D=MOD(L916,100)),0)),"-",M916,"件"))</f>
        <v>#N/A</v>
      </c>
      <c r="J916" s="11" t="str">
        <f t="shared" si="67"/>
        <v>11;60411;1</v>
      </c>
      <c r="K916" s="11">
        <v>11</v>
      </c>
      <c r="L916" s="11">
        <v>60411</v>
      </c>
      <c r="M916" s="11">
        <v>1</v>
      </c>
    </row>
    <row r="917" spans="1:13">
      <c r="A917" s="11">
        <v>5010006</v>
      </c>
      <c r="B917" s="11" t="s">
        <v>270</v>
      </c>
      <c r="C917" s="11">
        <v>1</v>
      </c>
      <c r="D917" s="11">
        <f t="shared" si="68"/>
        <v>50100061</v>
      </c>
      <c r="E917" s="11">
        <v>1000000</v>
      </c>
      <c r="F917" s="11" t="s">
        <v>270</v>
      </c>
      <c r="G917" s="11">
        <v>0</v>
      </c>
      <c r="H917" s="11">
        <v>100</v>
      </c>
      <c r="I917" s="11" t="e" cm="1">
        <f t="array" ref="I917">_xlfn.IFS(K917=2,CONCATENATE("比特币-",M917),K917=3,CONCATENATE("钞票-",M917),K917=4,CONCATENATE("玩家经验-",M917),K917=5,CONCATENATE(_xlfn.XLOOKUP(L917,'[1]item|道具'!$A:$A,'[1]item|道具'!$B:$B),"-",M917),K917=11,CONCATENATE(INDEX('[4]equip_data|装备数据'!$B:$B,MATCH(1,('[4]equip_data|装备数据'!$A:$A=ROUNDDOWN(L917/100,0))*('[4]equip_data|装备数据'!$D:$D=MOD(L917,100)),0)),"-",M917,"件"))</f>
        <v>#N/A</v>
      </c>
      <c r="J917" s="11" t="str">
        <f t="shared" si="67"/>
        <v>11;60511;1</v>
      </c>
      <c r="K917" s="11">
        <v>11</v>
      </c>
      <c r="L917" s="11">
        <v>60511</v>
      </c>
      <c r="M917" s="11">
        <v>1</v>
      </c>
    </row>
    <row r="918" spans="1:13">
      <c r="A918" s="11">
        <v>5011101</v>
      </c>
      <c r="B918" s="11" t="s">
        <v>271</v>
      </c>
      <c r="C918" s="11">
        <v>1</v>
      </c>
      <c r="D918" s="11">
        <f t="shared" si="68"/>
        <v>50111011</v>
      </c>
      <c r="E918" s="11">
        <v>1000000</v>
      </c>
      <c r="F918" s="11" t="s">
        <v>271</v>
      </c>
      <c r="G918" s="11">
        <v>0</v>
      </c>
      <c r="H918" s="11">
        <v>100</v>
      </c>
      <c r="I918" s="11" t="e" cm="1">
        <f t="array" ref="I918">_xlfn.IFS(K918=2,CONCATENATE("比特币-",M918),K918=3,CONCATENATE("钞票-",M918),K918=4,CONCATENATE("玩家经验-",M918),K918=5,CONCATENATE(_xlfn.XLOOKUP(L918,'[1]item|道具'!$A:$A,'[1]item|道具'!$B:$B),"-",M918),K918=11,CONCATENATE(INDEX('[4]equip_data|装备数据'!$B:$B,MATCH(1,('[4]equip_data|装备数据'!$A:$A=ROUNDDOWN(L918/100,0))*('[4]equip_data|装备数据'!$D:$D=MOD(L918,100)),0)),"-",M918,"件"))</f>
        <v>#N/A</v>
      </c>
      <c r="J918" s="11" t="str">
        <f t="shared" si="67"/>
        <v>11;15104;1</v>
      </c>
      <c r="K918" s="11">
        <v>11</v>
      </c>
      <c r="L918" s="11">
        <v>15104</v>
      </c>
      <c r="M918" s="11">
        <v>1</v>
      </c>
    </row>
    <row r="919" spans="1:13">
      <c r="A919" s="11">
        <v>5011101</v>
      </c>
      <c r="B919" s="11" t="s">
        <v>271</v>
      </c>
      <c r="C919" s="11">
        <v>1</v>
      </c>
      <c r="D919" s="11">
        <f t="shared" si="68"/>
        <v>50111011</v>
      </c>
      <c r="E919" s="11">
        <v>1000000</v>
      </c>
      <c r="F919" s="11" t="s">
        <v>271</v>
      </c>
      <c r="G919" s="11">
        <v>0</v>
      </c>
      <c r="H919" s="11">
        <v>100</v>
      </c>
      <c r="I919" s="11" t="e" cm="1">
        <f t="array" ref="I919">_xlfn.IFS(K919=2,CONCATENATE("比特币-",M919),K919=3,CONCATENATE("钞票-",M919),K919=4,CONCATENATE("玩家经验-",M919),K919=5,CONCATENATE(_xlfn.XLOOKUP(L919,'[1]item|道具'!$A:$A,'[1]item|道具'!$B:$B),"-",M919),K919=11,CONCATENATE(INDEX('[4]equip_data|装备数据'!$B:$B,MATCH(1,('[4]equip_data|装备数据'!$A:$A=ROUNDDOWN(L919/100,0))*('[4]equip_data|装备数据'!$D:$D=MOD(L919,100)),0)),"-",M919,"件"))</f>
        <v>#N/A</v>
      </c>
      <c r="J919" s="11" t="str">
        <f t="shared" si="67"/>
        <v>11;25104;1</v>
      </c>
      <c r="K919" s="11">
        <v>11</v>
      </c>
      <c r="L919" s="11">
        <v>25104</v>
      </c>
      <c r="M919" s="11">
        <v>1</v>
      </c>
    </row>
    <row r="920" spans="1:13">
      <c r="A920" s="11">
        <v>5011101</v>
      </c>
      <c r="B920" s="11" t="s">
        <v>271</v>
      </c>
      <c r="C920" s="11">
        <v>1</v>
      </c>
      <c r="D920" s="11">
        <f t="shared" si="68"/>
        <v>50111011</v>
      </c>
      <c r="E920" s="11">
        <v>1000000</v>
      </c>
      <c r="F920" s="11" t="s">
        <v>271</v>
      </c>
      <c r="G920" s="11">
        <v>0</v>
      </c>
      <c r="H920" s="11">
        <v>100</v>
      </c>
      <c r="I920" s="11" t="e" cm="1">
        <f t="array" ref="I920">_xlfn.IFS(K920=2,CONCATENATE("比特币-",M920),K920=3,CONCATENATE("钞票-",M920),K920=4,CONCATENATE("玩家经验-",M920),K920=5,CONCATENATE(_xlfn.XLOOKUP(L920,'[1]item|道具'!$A:$A,'[1]item|道具'!$B:$B),"-",M920),K920=11,CONCATENATE(INDEX('[4]equip_data|装备数据'!$B:$B,MATCH(1,('[4]equip_data|装备数据'!$A:$A=ROUNDDOWN(L920/100,0))*('[4]equip_data|装备数据'!$D:$D=MOD(L920,100)),0)),"-",M920,"件"))</f>
        <v>#N/A</v>
      </c>
      <c r="J920" s="11" t="str">
        <f t="shared" si="67"/>
        <v>11;35104;1</v>
      </c>
      <c r="K920" s="11">
        <v>11</v>
      </c>
      <c r="L920" s="11">
        <v>35104</v>
      </c>
      <c r="M920" s="11">
        <v>1</v>
      </c>
    </row>
    <row r="921" spans="1:13">
      <c r="A921" s="11">
        <v>5011101</v>
      </c>
      <c r="B921" s="11" t="s">
        <v>271</v>
      </c>
      <c r="C921" s="11">
        <v>1</v>
      </c>
      <c r="D921" s="11">
        <f t="shared" si="68"/>
        <v>50111011</v>
      </c>
      <c r="E921" s="11">
        <v>1000000</v>
      </c>
      <c r="F921" s="11" t="s">
        <v>271</v>
      </c>
      <c r="G921" s="11">
        <v>0</v>
      </c>
      <c r="H921" s="11">
        <v>100</v>
      </c>
      <c r="I921" s="11" t="e" cm="1">
        <f t="array" ref="I921">_xlfn.IFS(K921=2,CONCATENATE("比特币-",M921),K921=3,CONCATENATE("钞票-",M921),K921=4,CONCATENATE("玩家经验-",M921),K921=5,CONCATENATE(_xlfn.XLOOKUP(L921,'[1]item|道具'!$A:$A,'[1]item|道具'!$B:$B),"-",M921),K921=11,CONCATENATE(INDEX('[4]equip_data|装备数据'!$B:$B,MATCH(1,('[4]equip_data|装备数据'!$A:$A=ROUNDDOWN(L921/100,0))*('[4]equip_data|装备数据'!$D:$D=MOD(L921,100)),0)),"-",M921,"件"))</f>
        <v>#N/A</v>
      </c>
      <c r="J921" s="11" t="str">
        <f t="shared" si="67"/>
        <v>11;45104;1</v>
      </c>
      <c r="K921" s="11">
        <v>11</v>
      </c>
      <c r="L921" s="11">
        <v>45104</v>
      </c>
      <c r="M921" s="11">
        <v>1</v>
      </c>
    </row>
    <row r="922" spans="1:13">
      <c r="A922" s="11">
        <v>5011101</v>
      </c>
      <c r="B922" s="11" t="s">
        <v>271</v>
      </c>
      <c r="C922" s="11">
        <v>1</v>
      </c>
      <c r="D922" s="11">
        <f t="shared" si="68"/>
        <v>50111011</v>
      </c>
      <c r="E922" s="11">
        <v>1000000</v>
      </c>
      <c r="F922" s="11" t="s">
        <v>271</v>
      </c>
      <c r="G922" s="11">
        <v>0</v>
      </c>
      <c r="H922" s="11">
        <v>100</v>
      </c>
      <c r="I922" s="11" t="e" cm="1">
        <f t="array" ref="I922">_xlfn.IFS(K922=2,CONCATENATE("比特币-",M922),K922=3,CONCATENATE("钞票-",M922),K922=4,CONCATENATE("玩家经验-",M922),K922=5,CONCATENATE(_xlfn.XLOOKUP(L922,'[1]item|道具'!$A:$A,'[1]item|道具'!$B:$B),"-",M922),K922=11,CONCATENATE(INDEX('[4]equip_data|装备数据'!$B:$B,MATCH(1,('[4]equip_data|装备数据'!$A:$A=ROUNDDOWN(L922/100,0))*('[4]equip_data|装备数据'!$D:$D=MOD(L922,100)),0)),"-",M922,"件"))</f>
        <v>#N/A</v>
      </c>
      <c r="J922" s="11" t="str">
        <f t="shared" si="67"/>
        <v>11;55104;1</v>
      </c>
      <c r="K922" s="11">
        <v>11</v>
      </c>
      <c r="L922" s="11">
        <v>55104</v>
      </c>
      <c r="M922" s="11">
        <v>1</v>
      </c>
    </row>
    <row r="923" spans="1:13">
      <c r="A923" s="11">
        <v>5011101</v>
      </c>
      <c r="B923" s="11" t="s">
        <v>271</v>
      </c>
      <c r="C923" s="11">
        <v>1</v>
      </c>
      <c r="D923" s="11">
        <f t="shared" si="68"/>
        <v>50111011</v>
      </c>
      <c r="E923" s="11">
        <v>1000000</v>
      </c>
      <c r="F923" s="11" t="s">
        <v>271</v>
      </c>
      <c r="G923" s="11">
        <v>0</v>
      </c>
      <c r="H923" s="11">
        <v>100</v>
      </c>
      <c r="I923" s="11" t="e" cm="1">
        <f t="array" ref="I923">_xlfn.IFS(K923=2,CONCATENATE("比特币-",M923),K923=3,CONCATENATE("钞票-",M923),K923=4,CONCATENATE("玩家经验-",M923),K923=5,CONCATENATE(_xlfn.XLOOKUP(L923,'[1]item|道具'!$A:$A,'[1]item|道具'!$B:$B),"-",M923),K923=11,CONCATENATE(INDEX('[4]equip_data|装备数据'!$B:$B,MATCH(1,('[4]equip_data|装备数据'!$A:$A=ROUNDDOWN(L923/100,0))*('[4]equip_data|装备数据'!$D:$D=MOD(L923,100)),0)),"-",M923,"件"))</f>
        <v>#N/A</v>
      </c>
      <c r="J923" s="11" t="str">
        <f t="shared" si="67"/>
        <v>11;65104;1</v>
      </c>
      <c r="K923" s="11">
        <v>11</v>
      </c>
      <c r="L923" s="11">
        <v>65104</v>
      </c>
      <c r="M923" s="11">
        <v>1</v>
      </c>
    </row>
    <row r="924" spans="1:13">
      <c r="A924" s="11">
        <v>5011102</v>
      </c>
      <c r="B924" s="11" t="s">
        <v>272</v>
      </c>
      <c r="C924" s="11">
        <v>1</v>
      </c>
      <c r="D924" s="11">
        <f t="shared" si="68"/>
        <v>50111021</v>
      </c>
      <c r="E924" s="11">
        <v>1000000</v>
      </c>
      <c r="F924" s="11" t="s">
        <v>272</v>
      </c>
      <c r="G924" s="11">
        <v>0</v>
      </c>
      <c r="H924" s="11">
        <v>100</v>
      </c>
      <c r="I924" s="11" t="e" cm="1">
        <f t="array" ref="I924">_xlfn.IFS(K924=2,CONCATENATE("比特币-",M924),K924=3,CONCATENATE("钞票-",M924),K924=4,CONCATENATE("玩家经验-",M924),K924=5,CONCATENATE(_xlfn.XLOOKUP(L924,'[1]item|道具'!$A:$A,'[1]item|道具'!$B:$B),"-",M924),K924=11,CONCATENATE(INDEX('[4]equip_data|装备数据'!$B:$B,MATCH(1,('[4]equip_data|装备数据'!$A:$A=ROUNDDOWN(L924/100,0))*('[4]equip_data|装备数据'!$D:$D=MOD(L924,100)),0)),"-",M924,"件"))</f>
        <v>#N/A</v>
      </c>
      <c r="J924" s="11" t="str">
        <f t="shared" si="67"/>
        <v>11;15107;1</v>
      </c>
      <c r="K924" s="11">
        <v>11</v>
      </c>
      <c r="L924" s="11">
        <v>15107</v>
      </c>
      <c r="M924" s="11">
        <v>1</v>
      </c>
    </row>
    <row r="925" spans="1:13">
      <c r="A925" s="11">
        <v>5011102</v>
      </c>
      <c r="B925" s="11" t="s">
        <v>272</v>
      </c>
      <c r="C925" s="11">
        <v>1</v>
      </c>
      <c r="D925" s="11">
        <f t="shared" si="68"/>
        <v>50111021</v>
      </c>
      <c r="E925" s="11">
        <v>1000000</v>
      </c>
      <c r="F925" s="11" t="s">
        <v>272</v>
      </c>
      <c r="G925" s="11">
        <v>0</v>
      </c>
      <c r="H925" s="11">
        <v>100</v>
      </c>
      <c r="I925" s="11" t="e" cm="1">
        <f t="array" ref="I925">_xlfn.IFS(K925=2,CONCATENATE("比特币-",M925),K925=3,CONCATENATE("钞票-",M925),K925=4,CONCATENATE("玩家经验-",M925),K925=5,CONCATENATE(_xlfn.XLOOKUP(L925,'[1]item|道具'!$A:$A,'[1]item|道具'!$B:$B),"-",M925),K925=11,CONCATENATE(INDEX('[4]equip_data|装备数据'!$B:$B,MATCH(1,('[4]equip_data|装备数据'!$A:$A=ROUNDDOWN(L925/100,0))*('[4]equip_data|装备数据'!$D:$D=MOD(L925,100)),0)),"-",M925,"件"))</f>
        <v>#N/A</v>
      </c>
      <c r="J925" s="11" t="str">
        <f t="shared" si="67"/>
        <v>11;25107;1</v>
      </c>
      <c r="K925" s="11">
        <v>11</v>
      </c>
      <c r="L925" s="11">
        <v>25107</v>
      </c>
      <c r="M925" s="11">
        <v>1</v>
      </c>
    </row>
    <row r="926" spans="1:13">
      <c r="A926" s="11">
        <v>5011102</v>
      </c>
      <c r="B926" s="11" t="s">
        <v>272</v>
      </c>
      <c r="C926" s="11">
        <v>1</v>
      </c>
      <c r="D926" s="11">
        <f t="shared" si="68"/>
        <v>50111021</v>
      </c>
      <c r="E926" s="11">
        <v>1000000</v>
      </c>
      <c r="F926" s="11" t="s">
        <v>272</v>
      </c>
      <c r="G926" s="11">
        <v>0</v>
      </c>
      <c r="H926" s="11">
        <v>100</v>
      </c>
      <c r="I926" s="11" t="e" cm="1">
        <f t="array" ref="I926">_xlfn.IFS(K926=2,CONCATENATE("比特币-",M926),K926=3,CONCATENATE("钞票-",M926),K926=4,CONCATENATE("玩家经验-",M926),K926=5,CONCATENATE(_xlfn.XLOOKUP(L926,'[1]item|道具'!$A:$A,'[1]item|道具'!$B:$B),"-",M926),K926=11,CONCATENATE(INDEX('[4]equip_data|装备数据'!$B:$B,MATCH(1,('[4]equip_data|装备数据'!$A:$A=ROUNDDOWN(L926/100,0))*('[4]equip_data|装备数据'!$D:$D=MOD(L926,100)),0)),"-",M926,"件"))</f>
        <v>#N/A</v>
      </c>
      <c r="J926" s="11" t="str">
        <f t="shared" si="67"/>
        <v>11;35107;1</v>
      </c>
      <c r="K926" s="11">
        <v>11</v>
      </c>
      <c r="L926" s="11">
        <v>35107</v>
      </c>
      <c r="M926" s="11">
        <v>1</v>
      </c>
    </row>
    <row r="927" spans="1:13">
      <c r="A927" s="11">
        <v>5011102</v>
      </c>
      <c r="B927" s="11" t="s">
        <v>272</v>
      </c>
      <c r="C927" s="11">
        <v>1</v>
      </c>
      <c r="D927" s="11">
        <f t="shared" si="68"/>
        <v>50111021</v>
      </c>
      <c r="E927" s="11">
        <v>1000000</v>
      </c>
      <c r="F927" s="11" t="s">
        <v>272</v>
      </c>
      <c r="G927" s="11">
        <v>0</v>
      </c>
      <c r="H927" s="11">
        <v>100</v>
      </c>
      <c r="I927" s="11" t="e" cm="1">
        <f t="array" ref="I927">_xlfn.IFS(K927=2,CONCATENATE("比特币-",M927),K927=3,CONCATENATE("钞票-",M927),K927=4,CONCATENATE("玩家经验-",M927),K927=5,CONCATENATE(_xlfn.XLOOKUP(L927,'[1]item|道具'!$A:$A,'[1]item|道具'!$B:$B),"-",M927),K927=11,CONCATENATE(INDEX('[4]equip_data|装备数据'!$B:$B,MATCH(1,('[4]equip_data|装备数据'!$A:$A=ROUNDDOWN(L927/100,0))*('[4]equip_data|装备数据'!$D:$D=MOD(L927,100)),0)),"-",M927,"件"))</f>
        <v>#N/A</v>
      </c>
      <c r="J927" s="11" t="str">
        <f t="shared" ref="J927:J935" si="69">CONCATENATE(K927,";",L927,";",M927)</f>
        <v>11;45107;1</v>
      </c>
      <c r="K927" s="11">
        <v>11</v>
      </c>
      <c r="L927" s="11">
        <v>45107</v>
      </c>
      <c r="M927" s="11">
        <v>1</v>
      </c>
    </row>
    <row r="928" spans="1:13">
      <c r="A928" s="11">
        <v>5011102</v>
      </c>
      <c r="B928" s="11" t="s">
        <v>272</v>
      </c>
      <c r="C928" s="11">
        <v>1</v>
      </c>
      <c r="D928" s="11">
        <f t="shared" si="68"/>
        <v>50111021</v>
      </c>
      <c r="E928" s="11">
        <v>1000000</v>
      </c>
      <c r="F928" s="11" t="s">
        <v>272</v>
      </c>
      <c r="G928" s="11">
        <v>0</v>
      </c>
      <c r="H928" s="11">
        <v>100</v>
      </c>
      <c r="I928" s="11" t="e" cm="1">
        <f t="array" ref="I928">_xlfn.IFS(K928=2,CONCATENATE("比特币-",M928),K928=3,CONCATENATE("钞票-",M928),K928=4,CONCATENATE("玩家经验-",M928),K928=5,CONCATENATE(_xlfn.XLOOKUP(L928,'[1]item|道具'!$A:$A,'[1]item|道具'!$B:$B),"-",M928),K928=11,CONCATENATE(INDEX('[4]equip_data|装备数据'!$B:$B,MATCH(1,('[4]equip_data|装备数据'!$A:$A=ROUNDDOWN(L928/100,0))*('[4]equip_data|装备数据'!$D:$D=MOD(L928,100)),0)),"-",M928,"件"))</f>
        <v>#N/A</v>
      </c>
      <c r="J928" s="11" t="str">
        <f t="shared" si="69"/>
        <v>11;55107;1</v>
      </c>
      <c r="K928" s="11">
        <v>11</v>
      </c>
      <c r="L928" s="11">
        <v>55107</v>
      </c>
      <c r="M928" s="11">
        <v>1</v>
      </c>
    </row>
    <row r="929" spans="1:13">
      <c r="A929" s="11">
        <v>5011102</v>
      </c>
      <c r="B929" s="11" t="s">
        <v>272</v>
      </c>
      <c r="C929" s="11">
        <v>1</v>
      </c>
      <c r="D929" s="11">
        <f t="shared" si="68"/>
        <v>50111021</v>
      </c>
      <c r="E929" s="11">
        <v>1000000</v>
      </c>
      <c r="F929" s="11" t="s">
        <v>272</v>
      </c>
      <c r="G929" s="11">
        <v>0</v>
      </c>
      <c r="H929" s="11">
        <v>100</v>
      </c>
      <c r="I929" s="11" t="e" cm="1">
        <f t="array" ref="I929">_xlfn.IFS(K929=2,CONCATENATE("比特币-",M929),K929=3,CONCATENATE("钞票-",M929),K929=4,CONCATENATE("玩家经验-",M929),K929=5,CONCATENATE(_xlfn.XLOOKUP(L929,'[1]item|道具'!$A:$A,'[1]item|道具'!$B:$B),"-",M929),K929=11,CONCATENATE(INDEX('[4]equip_data|装备数据'!$B:$B,MATCH(1,('[4]equip_data|装备数据'!$A:$A=ROUNDDOWN(L929/100,0))*('[4]equip_data|装备数据'!$D:$D=MOD(L929,100)),0)),"-",M929,"件"))</f>
        <v>#N/A</v>
      </c>
      <c r="J929" s="11" t="str">
        <f t="shared" si="69"/>
        <v>11;65107;1</v>
      </c>
      <c r="K929" s="11">
        <v>11</v>
      </c>
      <c r="L929" s="11">
        <v>65107</v>
      </c>
      <c r="M929" s="11">
        <v>1</v>
      </c>
    </row>
    <row r="930" spans="1:13">
      <c r="A930" s="11">
        <v>5011103</v>
      </c>
      <c r="B930" s="11" t="s">
        <v>273</v>
      </c>
      <c r="C930" s="11">
        <v>1</v>
      </c>
      <c r="D930" s="11">
        <f t="shared" ref="D930:D935" si="70">A930*10+1</f>
        <v>50111031</v>
      </c>
      <c r="E930" s="11">
        <v>1000000</v>
      </c>
      <c r="F930" s="11" t="s">
        <v>273</v>
      </c>
      <c r="G930" s="11">
        <v>0</v>
      </c>
      <c r="H930" s="11">
        <v>100</v>
      </c>
      <c r="I930" s="11" t="e" cm="1">
        <f t="array" ref="I930">_xlfn.IFS(K930=2,CONCATENATE("比特币-",M930),K930=3,CONCATENATE("钞票-",M930),K930=4,CONCATENATE("玩家经验-",M930),K930=5,CONCATENATE(_xlfn.XLOOKUP(L930,'[1]item|道具'!$A:$A,'[1]item|道具'!$B:$B),"-",M930),K930=11,CONCATENATE(INDEX('[4]equip_data|装备数据'!$B:$B,MATCH(1,('[4]equip_data|装备数据'!$A:$A=ROUNDDOWN(L930/100,0))*('[4]equip_data|装备数据'!$D:$D=MOD(L930,100)),0)),"-",M930,"件"))</f>
        <v>#N/A</v>
      </c>
      <c r="J930" s="11" t="str">
        <f t="shared" si="69"/>
        <v>11;15111;1</v>
      </c>
      <c r="K930" s="11">
        <v>11</v>
      </c>
      <c r="L930" s="11">
        <v>15111</v>
      </c>
      <c r="M930" s="11">
        <v>1</v>
      </c>
    </row>
    <row r="931" spans="1:13">
      <c r="A931" s="11">
        <v>5011103</v>
      </c>
      <c r="B931" s="11" t="s">
        <v>273</v>
      </c>
      <c r="C931" s="11">
        <v>1</v>
      </c>
      <c r="D931" s="11">
        <f t="shared" si="70"/>
        <v>50111031</v>
      </c>
      <c r="E931" s="11">
        <v>1000000</v>
      </c>
      <c r="F931" s="11" t="s">
        <v>273</v>
      </c>
      <c r="G931" s="11">
        <v>0</v>
      </c>
      <c r="H931" s="11">
        <v>100</v>
      </c>
      <c r="I931" s="11" t="e" cm="1">
        <f t="array" ref="I931">_xlfn.IFS(K931=2,CONCATENATE("比特币-",M931),K931=3,CONCATENATE("钞票-",M931),K931=4,CONCATENATE("玩家经验-",M931),K931=5,CONCATENATE(_xlfn.XLOOKUP(L931,'[1]item|道具'!$A:$A,'[1]item|道具'!$B:$B),"-",M931),K931=11,CONCATENATE(INDEX('[4]equip_data|装备数据'!$B:$B,MATCH(1,('[4]equip_data|装备数据'!$A:$A=ROUNDDOWN(L931/100,0))*('[4]equip_data|装备数据'!$D:$D=MOD(L931,100)),0)),"-",M931,"件"))</f>
        <v>#N/A</v>
      </c>
      <c r="J931" s="11" t="str">
        <f t="shared" si="69"/>
        <v>11;25111;1</v>
      </c>
      <c r="K931" s="11">
        <v>11</v>
      </c>
      <c r="L931" s="11">
        <v>25111</v>
      </c>
      <c r="M931" s="11">
        <v>1</v>
      </c>
    </row>
    <row r="932" spans="1:13">
      <c r="A932" s="11">
        <v>5011103</v>
      </c>
      <c r="B932" s="11" t="s">
        <v>273</v>
      </c>
      <c r="C932" s="11">
        <v>1</v>
      </c>
      <c r="D932" s="11">
        <f t="shared" si="70"/>
        <v>50111031</v>
      </c>
      <c r="E932" s="11">
        <v>1000000</v>
      </c>
      <c r="F932" s="11" t="s">
        <v>273</v>
      </c>
      <c r="G932" s="11">
        <v>0</v>
      </c>
      <c r="H932" s="11">
        <v>100</v>
      </c>
      <c r="I932" s="11" t="e" cm="1">
        <f t="array" ref="I932">_xlfn.IFS(K932=2,CONCATENATE("比特币-",M932),K932=3,CONCATENATE("钞票-",M932),K932=4,CONCATENATE("玩家经验-",M932),K932=5,CONCATENATE(_xlfn.XLOOKUP(L932,'[1]item|道具'!$A:$A,'[1]item|道具'!$B:$B),"-",M932),K932=11,CONCATENATE(INDEX('[4]equip_data|装备数据'!$B:$B,MATCH(1,('[4]equip_data|装备数据'!$A:$A=ROUNDDOWN(L932/100,0))*('[4]equip_data|装备数据'!$D:$D=MOD(L932,100)),0)),"-",M932,"件"))</f>
        <v>#N/A</v>
      </c>
      <c r="J932" s="11" t="str">
        <f t="shared" si="69"/>
        <v>11;35111;1</v>
      </c>
      <c r="K932" s="11">
        <v>11</v>
      </c>
      <c r="L932" s="11">
        <v>35111</v>
      </c>
      <c r="M932" s="11">
        <v>1</v>
      </c>
    </row>
    <row r="933" spans="1:13">
      <c r="A933" s="11">
        <v>5011103</v>
      </c>
      <c r="B933" s="11" t="s">
        <v>273</v>
      </c>
      <c r="C933" s="11">
        <v>1</v>
      </c>
      <c r="D933" s="11">
        <f t="shared" si="70"/>
        <v>50111031</v>
      </c>
      <c r="E933" s="11">
        <v>1000000</v>
      </c>
      <c r="F933" s="11" t="s">
        <v>273</v>
      </c>
      <c r="G933" s="11">
        <v>0</v>
      </c>
      <c r="H933" s="11">
        <v>100</v>
      </c>
      <c r="I933" s="11" t="e" cm="1">
        <f t="array" ref="I933">_xlfn.IFS(K933=2,CONCATENATE("比特币-",M933),K933=3,CONCATENATE("钞票-",M933),K933=4,CONCATENATE("玩家经验-",M933),K933=5,CONCATENATE(_xlfn.XLOOKUP(L933,'[1]item|道具'!$A:$A,'[1]item|道具'!$B:$B),"-",M933),K933=11,CONCATENATE(INDEX('[4]equip_data|装备数据'!$B:$B,MATCH(1,('[4]equip_data|装备数据'!$A:$A=ROUNDDOWN(L933/100,0))*('[4]equip_data|装备数据'!$D:$D=MOD(L933,100)),0)),"-",M933,"件"))</f>
        <v>#N/A</v>
      </c>
      <c r="J933" s="11" t="str">
        <f t="shared" si="69"/>
        <v>11;45111;1</v>
      </c>
      <c r="K933" s="11">
        <v>11</v>
      </c>
      <c r="L933" s="11">
        <v>45111</v>
      </c>
      <c r="M933" s="11">
        <v>1</v>
      </c>
    </row>
    <row r="934" spans="1:13">
      <c r="A934" s="11">
        <v>5011103</v>
      </c>
      <c r="B934" s="11" t="s">
        <v>273</v>
      </c>
      <c r="C934" s="11">
        <v>1</v>
      </c>
      <c r="D934" s="11">
        <f t="shared" si="70"/>
        <v>50111031</v>
      </c>
      <c r="E934" s="11">
        <v>1000000</v>
      </c>
      <c r="F934" s="11" t="s">
        <v>273</v>
      </c>
      <c r="G934" s="11">
        <v>0</v>
      </c>
      <c r="H934" s="11">
        <v>100</v>
      </c>
      <c r="I934" s="11" t="e" cm="1">
        <f t="array" ref="I934">_xlfn.IFS(K934=2,CONCATENATE("比特币-",M934),K934=3,CONCATENATE("钞票-",M934),K934=4,CONCATENATE("玩家经验-",M934),K934=5,CONCATENATE(_xlfn.XLOOKUP(L934,'[1]item|道具'!$A:$A,'[1]item|道具'!$B:$B),"-",M934),K934=11,CONCATENATE(INDEX('[4]equip_data|装备数据'!$B:$B,MATCH(1,('[4]equip_data|装备数据'!$A:$A=ROUNDDOWN(L934/100,0))*('[4]equip_data|装备数据'!$D:$D=MOD(L934,100)),0)),"-",M934,"件"))</f>
        <v>#N/A</v>
      </c>
      <c r="J934" s="11" t="str">
        <f t="shared" si="69"/>
        <v>11;55111;1</v>
      </c>
      <c r="K934" s="11">
        <v>11</v>
      </c>
      <c r="L934" s="11">
        <v>55111</v>
      </c>
      <c r="M934" s="11">
        <v>1</v>
      </c>
    </row>
    <row r="935" spans="1:13">
      <c r="A935" s="11">
        <v>5011103</v>
      </c>
      <c r="B935" s="11" t="s">
        <v>273</v>
      </c>
      <c r="C935" s="11">
        <v>1</v>
      </c>
      <c r="D935" s="11">
        <f t="shared" si="70"/>
        <v>50111031</v>
      </c>
      <c r="E935" s="11">
        <v>1000000</v>
      </c>
      <c r="F935" s="11" t="s">
        <v>273</v>
      </c>
      <c r="G935" s="11">
        <v>0</v>
      </c>
      <c r="H935" s="11">
        <v>100</v>
      </c>
      <c r="I935" s="11" t="e" cm="1">
        <f t="array" ref="I935">_xlfn.IFS(K935=2,CONCATENATE("比特币-",M935),K935=3,CONCATENATE("钞票-",M935),K935=4,CONCATENATE("玩家经验-",M935),K935=5,CONCATENATE(_xlfn.XLOOKUP(L935,'[1]item|道具'!$A:$A,'[1]item|道具'!$B:$B),"-",M935),K935=11,CONCATENATE(INDEX('[4]equip_data|装备数据'!$B:$B,MATCH(1,('[4]equip_data|装备数据'!$A:$A=ROUNDDOWN(L935/100,0))*('[4]equip_data|装备数据'!$D:$D=MOD(L935,100)),0)),"-",M935,"件"))</f>
        <v>#N/A</v>
      </c>
      <c r="J935" s="11" t="str">
        <f t="shared" si="69"/>
        <v>11;65111;1</v>
      </c>
      <c r="K935" s="11">
        <v>11</v>
      </c>
      <c r="L935" s="11">
        <v>65111</v>
      </c>
      <c r="M935" s="11">
        <v>1</v>
      </c>
    </row>
    <row r="936" spans="1:16">
      <c r="A936" s="11">
        <v>5012001</v>
      </c>
      <c r="B936" s="11" t="s">
        <v>274</v>
      </c>
      <c r="C936" s="11">
        <v>0</v>
      </c>
      <c r="D936" s="11">
        <f>A936*100+1</f>
        <v>501200101</v>
      </c>
      <c r="E936" s="11">
        <v>100</v>
      </c>
      <c r="F936" s="11" t="s">
        <v>275</v>
      </c>
      <c r="G936" s="11">
        <v>0</v>
      </c>
      <c r="H936" s="11">
        <v>100</v>
      </c>
      <c r="I936" s="11" t="e" cm="1">
        <f t="array" ref="I936">_xlfn.IFS(K936=2,CONCATENATE("比特币-",M936),K936=3,CONCATENATE("钞票-",M936),K936=4,CONCATENATE("玩家经验-",M936),K936=5,CONCATENATE(_xlfn.XLOOKUP(L936,'[1]item|道具'!$A:$A,'[1]item|道具'!$B:$B),"-",M936),K936=11,CONCATENATE(INDEX('[4]equip_data|装备数据'!$B:$B,MATCH(1,('[4]equip_data|装备数据'!$A:$A=ROUNDDOWN(L936/100,0))*('[4]equip_data|装备数据'!$D:$D=MOD(L936,100)),0)),"-",M936,"件"))</f>
        <v>#N/A</v>
      </c>
      <c r="J936" s="11" t="str">
        <f t="shared" ref="J936:J994" si="71">CONCATENATE(K936,";",L936,";",M936)</f>
        <v>11;10101;1</v>
      </c>
      <c r="K936" s="11">
        <v>11</v>
      </c>
      <c r="L936" s="11">
        <v>10101</v>
      </c>
      <c r="M936" s="11">
        <v>1</v>
      </c>
      <c r="N936" s="4">
        <f>_xlfn.IFS(C936=0,E936/SUMIFS(E:E,A:A,A936,C:C,0),C936=1,E936/1000000,C936=2,1)</f>
        <v>0.0333333333333333</v>
      </c>
      <c r="O936" s="4">
        <f>IF(C936=2,1,H936/SUMIF(D:D,D936,H:H))</f>
        <v>1</v>
      </c>
      <c r="P936" s="4">
        <f t="shared" ref="P936:P965" si="72">N936*O936</f>
        <v>0.0333333333333333</v>
      </c>
    </row>
    <row r="937" spans="1:16">
      <c r="A937" s="11">
        <v>5012001</v>
      </c>
      <c r="B937" s="11" t="s">
        <v>274</v>
      </c>
      <c r="C937" s="11">
        <v>0</v>
      </c>
      <c r="D937" s="11">
        <f>D936+1</f>
        <v>501200102</v>
      </c>
      <c r="E937" s="11">
        <v>100</v>
      </c>
      <c r="F937" s="11" t="s">
        <v>275</v>
      </c>
      <c r="G937" s="11">
        <v>0</v>
      </c>
      <c r="H937" s="11">
        <v>100</v>
      </c>
      <c r="I937" s="11" t="e" cm="1">
        <f t="array" ref="I937">_xlfn.IFS(K937=2,CONCATENATE("比特币-",M937),K937=3,CONCATENATE("钞票-",M937),K937=4,CONCATENATE("玩家经验-",M937),K937=5,CONCATENATE(_xlfn.XLOOKUP(L937,'[1]item|道具'!$A:$A,'[1]item|道具'!$B:$B),"-",M937),K937=11,CONCATENATE(INDEX('[4]equip_data|装备数据'!$B:$B,MATCH(1,('[4]equip_data|装备数据'!$A:$A=ROUNDDOWN(L937/100,0))*('[4]equip_data|装备数据'!$D:$D=MOD(L937,100)),0)),"-",M937,"件"))</f>
        <v>#N/A</v>
      </c>
      <c r="J937" s="11" t="str">
        <f t="shared" si="71"/>
        <v>11;10201;1</v>
      </c>
      <c r="K937" s="11">
        <v>11</v>
      </c>
      <c r="L937" s="11">
        <v>10201</v>
      </c>
      <c r="M937" s="11">
        <v>1</v>
      </c>
      <c r="N937" s="4">
        <f>_xlfn.IFS(C937=0,E937/SUMIFS(E:E,A:A,A937,C:C,0),C937=1,E937/1000000,C937=2,1)</f>
        <v>0.0333333333333333</v>
      </c>
      <c r="O937" s="4">
        <f>IF(C937=2,1,H937/SUMIF(D:D,D937,H:H))</f>
        <v>1</v>
      </c>
      <c r="P937" s="4">
        <f t="shared" si="72"/>
        <v>0.0333333333333333</v>
      </c>
    </row>
    <row r="938" spans="1:16">
      <c r="A938" s="11">
        <v>5012001</v>
      </c>
      <c r="B938" s="11" t="s">
        <v>274</v>
      </c>
      <c r="C938" s="11">
        <v>0</v>
      </c>
      <c r="D938" s="11">
        <f t="shared" ref="D938:D987" si="73">D937+1</f>
        <v>501200103</v>
      </c>
      <c r="E938" s="11">
        <v>100</v>
      </c>
      <c r="F938" s="11" t="s">
        <v>275</v>
      </c>
      <c r="G938" s="11">
        <v>0</v>
      </c>
      <c r="H938" s="11">
        <v>100</v>
      </c>
      <c r="I938" s="11" t="e" cm="1">
        <f t="array" ref="I938">_xlfn.IFS(K938=2,CONCATENATE("比特币-",M938),K938=3,CONCATENATE("钞票-",M938),K938=4,CONCATENATE("玩家经验-",M938),K938=5,CONCATENATE(_xlfn.XLOOKUP(L938,'[1]item|道具'!$A:$A,'[1]item|道具'!$B:$B),"-",M938),K938=11,CONCATENATE(INDEX('[4]equip_data|装备数据'!$B:$B,MATCH(1,('[4]equip_data|装备数据'!$A:$A=ROUNDDOWN(L938/100,0))*('[4]equip_data|装备数据'!$D:$D=MOD(L938,100)),0)),"-",M938,"件"))</f>
        <v>#N/A</v>
      </c>
      <c r="J938" s="11" t="str">
        <f t="shared" si="71"/>
        <v>11;10301;1</v>
      </c>
      <c r="K938" s="11">
        <v>11</v>
      </c>
      <c r="L938" s="11">
        <v>10301</v>
      </c>
      <c r="M938" s="11">
        <v>1</v>
      </c>
      <c r="N938" s="4">
        <f>_xlfn.IFS(C938=0,E938/SUMIFS(E:E,A:A,A938,C:C,0),C938=1,E938/1000000,C938=2,1)</f>
        <v>0.0333333333333333</v>
      </c>
      <c r="O938" s="4">
        <f>IF(C938=2,1,H938/SUMIF(D:D,D938,H:H))</f>
        <v>1</v>
      </c>
      <c r="P938" s="4">
        <f t="shared" si="72"/>
        <v>0.0333333333333333</v>
      </c>
    </row>
    <row r="939" spans="1:16">
      <c r="A939" s="11">
        <v>5012001</v>
      </c>
      <c r="B939" s="11" t="s">
        <v>274</v>
      </c>
      <c r="C939" s="11">
        <v>0</v>
      </c>
      <c r="D939" s="11">
        <f t="shared" si="73"/>
        <v>501200104</v>
      </c>
      <c r="E939" s="11">
        <v>100</v>
      </c>
      <c r="F939" s="11" t="s">
        <v>275</v>
      </c>
      <c r="G939" s="11">
        <v>0</v>
      </c>
      <c r="H939" s="11">
        <v>100</v>
      </c>
      <c r="I939" s="11" t="e" cm="1">
        <f t="array" ref="I939">_xlfn.IFS(K939=2,CONCATENATE("比特币-",M939),K939=3,CONCATENATE("钞票-",M939),K939=4,CONCATENATE("玩家经验-",M939),K939=5,CONCATENATE(_xlfn.XLOOKUP(L939,'[1]item|道具'!$A:$A,'[1]item|道具'!$B:$B),"-",M939),K939=11,CONCATENATE(INDEX('[4]equip_data|装备数据'!$B:$B,MATCH(1,('[4]equip_data|装备数据'!$A:$A=ROUNDDOWN(L939/100,0))*('[4]equip_data|装备数据'!$D:$D=MOD(L939,100)),0)),"-",M939,"件"))</f>
        <v>#N/A</v>
      </c>
      <c r="J939" s="11" t="str">
        <f t="shared" si="71"/>
        <v>11;10401;1</v>
      </c>
      <c r="K939" s="11">
        <v>11</v>
      </c>
      <c r="L939" s="11">
        <v>10401</v>
      </c>
      <c r="M939" s="11">
        <v>1</v>
      </c>
      <c r="N939" s="4">
        <f>_xlfn.IFS(C939=0,E939/SUMIFS(E:E,A:A,A939,C:C,0),C939=1,E939/1000000,C939=2,1)</f>
        <v>0.0333333333333333</v>
      </c>
      <c r="O939" s="4">
        <f>IF(C939=2,1,H939/SUMIF(D:D,D939,H:H))</f>
        <v>1</v>
      </c>
      <c r="P939" s="4">
        <f t="shared" si="72"/>
        <v>0.0333333333333333</v>
      </c>
    </row>
    <row r="940" spans="1:16">
      <c r="A940" s="11">
        <v>5012001</v>
      </c>
      <c r="B940" s="11" t="s">
        <v>274</v>
      </c>
      <c r="C940" s="11">
        <v>0</v>
      </c>
      <c r="D940" s="11">
        <f t="shared" si="73"/>
        <v>501200105</v>
      </c>
      <c r="E940" s="11">
        <v>100</v>
      </c>
      <c r="F940" s="11" t="s">
        <v>275</v>
      </c>
      <c r="G940" s="11">
        <v>0</v>
      </c>
      <c r="H940" s="11">
        <v>100</v>
      </c>
      <c r="I940" s="11" t="e" cm="1">
        <f t="array" ref="I940">_xlfn.IFS(K940=2,CONCATENATE("比特币-",M940),K940=3,CONCATENATE("钞票-",M940),K940=4,CONCATENATE("玩家经验-",M940),K940=5,CONCATENATE(_xlfn.XLOOKUP(L940,'[1]item|道具'!$A:$A,'[1]item|道具'!$B:$B),"-",M940),K940=11,CONCATENATE(INDEX('[4]equip_data|装备数据'!$B:$B,MATCH(1,('[4]equip_data|装备数据'!$A:$A=ROUNDDOWN(L940/100,0))*('[4]equip_data|装备数据'!$D:$D=MOD(L940,100)),0)),"-",M940,"件"))</f>
        <v>#N/A</v>
      </c>
      <c r="J940" s="11" t="str">
        <f t="shared" si="71"/>
        <v>11;10501;1</v>
      </c>
      <c r="K940" s="11">
        <v>11</v>
      </c>
      <c r="L940" s="11">
        <v>10501</v>
      </c>
      <c r="M940" s="11">
        <v>1</v>
      </c>
      <c r="N940" s="4">
        <f>_xlfn.IFS(C940=0,E940/SUMIFS(E:E,A:A,A940,C:C,0),C940=1,E940/1000000,C940=2,1)</f>
        <v>0.0333333333333333</v>
      </c>
      <c r="O940" s="4">
        <f>IF(C940=2,1,H940/SUMIF(D:D,D940,H:H))</f>
        <v>1</v>
      </c>
      <c r="P940" s="4">
        <f t="shared" si="72"/>
        <v>0.0333333333333333</v>
      </c>
    </row>
    <row r="941" spans="1:16">
      <c r="A941" s="11">
        <v>5012001</v>
      </c>
      <c r="B941" s="11" t="s">
        <v>274</v>
      </c>
      <c r="C941" s="11">
        <v>0</v>
      </c>
      <c r="D941" s="11">
        <f t="shared" si="73"/>
        <v>501200106</v>
      </c>
      <c r="E941" s="11">
        <v>100</v>
      </c>
      <c r="F941" s="11" t="s">
        <v>275</v>
      </c>
      <c r="G941" s="11">
        <v>0</v>
      </c>
      <c r="H941" s="11">
        <v>100</v>
      </c>
      <c r="I941" s="11" t="e" cm="1">
        <f t="array" ref="I941">_xlfn.IFS(K941=2,CONCATENATE("比特币-",M941),K941=3,CONCATENATE("钞票-",M941),K941=4,CONCATENATE("玩家经验-",M941),K941=5,CONCATENATE(_xlfn.XLOOKUP(L941,'[1]item|道具'!$A:$A,'[1]item|道具'!$B:$B),"-",M941),K941=11,CONCATENATE(INDEX('[4]equip_data|装备数据'!$B:$B,MATCH(1,('[4]equip_data|装备数据'!$A:$A=ROUNDDOWN(L941/100,0))*('[4]equip_data|装备数据'!$D:$D=MOD(L941,100)),0)),"-",M941,"件"))</f>
        <v>#N/A</v>
      </c>
      <c r="J941" s="11" t="str">
        <f t="shared" si="71"/>
        <v>11;20101;1</v>
      </c>
      <c r="K941" s="11">
        <v>11</v>
      </c>
      <c r="L941" s="11">
        <v>20101</v>
      </c>
      <c r="M941" s="11">
        <v>1</v>
      </c>
      <c r="N941" s="4">
        <f>_xlfn.IFS(C941=0,E941/SUMIFS(E:E,A:A,A941,C:C,0),C941=1,E941/1000000,C941=2,1)</f>
        <v>0.0333333333333333</v>
      </c>
      <c r="O941" s="4">
        <f>IF(C941=2,1,H941/SUMIF(D:D,D941,H:H))</f>
        <v>1</v>
      </c>
      <c r="P941" s="4">
        <f t="shared" si="72"/>
        <v>0.0333333333333333</v>
      </c>
    </row>
    <row r="942" spans="1:16">
      <c r="A942" s="11">
        <v>5012001</v>
      </c>
      <c r="B942" s="11" t="s">
        <v>274</v>
      </c>
      <c r="C942" s="11">
        <v>0</v>
      </c>
      <c r="D942" s="11">
        <f t="shared" si="73"/>
        <v>501200107</v>
      </c>
      <c r="E942" s="11">
        <v>100</v>
      </c>
      <c r="F942" s="11" t="s">
        <v>275</v>
      </c>
      <c r="G942" s="11">
        <v>0</v>
      </c>
      <c r="H942" s="11">
        <v>100</v>
      </c>
      <c r="I942" s="11" t="e" cm="1">
        <f t="array" ref="I942">_xlfn.IFS(K942=2,CONCATENATE("比特币-",M942),K942=3,CONCATENATE("钞票-",M942),K942=4,CONCATENATE("玩家经验-",M942),K942=5,CONCATENATE(_xlfn.XLOOKUP(L942,'[1]item|道具'!$A:$A,'[1]item|道具'!$B:$B),"-",M942),K942=11,CONCATENATE(INDEX('[4]equip_data|装备数据'!$B:$B,MATCH(1,('[4]equip_data|装备数据'!$A:$A=ROUNDDOWN(L942/100,0))*('[4]equip_data|装备数据'!$D:$D=MOD(L942,100)),0)),"-",M942,"件"))</f>
        <v>#N/A</v>
      </c>
      <c r="J942" s="11" t="str">
        <f t="shared" si="71"/>
        <v>11;20201;1</v>
      </c>
      <c r="K942" s="11">
        <v>11</v>
      </c>
      <c r="L942" s="11">
        <v>20201</v>
      </c>
      <c r="M942" s="11">
        <v>1</v>
      </c>
      <c r="N942" s="4">
        <f>_xlfn.IFS(C942=0,E942/SUMIFS(E:E,A:A,A942,C:C,0),C942=1,E942/1000000,C942=2,1)</f>
        <v>0.0333333333333333</v>
      </c>
      <c r="O942" s="4">
        <f>IF(C942=2,1,H942/SUMIF(D:D,D942,H:H))</f>
        <v>1</v>
      </c>
      <c r="P942" s="4">
        <f t="shared" si="72"/>
        <v>0.0333333333333333</v>
      </c>
    </row>
    <row r="943" spans="1:16">
      <c r="A943" s="11">
        <v>5012001</v>
      </c>
      <c r="B943" s="11" t="s">
        <v>274</v>
      </c>
      <c r="C943" s="11">
        <v>0</v>
      </c>
      <c r="D943" s="11">
        <f t="shared" si="73"/>
        <v>501200108</v>
      </c>
      <c r="E943" s="11">
        <v>100</v>
      </c>
      <c r="F943" s="11" t="s">
        <v>275</v>
      </c>
      <c r="G943" s="11">
        <v>0</v>
      </c>
      <c r="H943" s="11">
        <v>100</v>
      </c>
      <c r="I943" s="11" t="e" cm="1">
        <f t="array" ref="I943">_xlfn.IFS(K943=2,CONCATENATE("比特币-",M943),K943=3,CONCATENATE("钞票-",M943),K943=4,CONCATENATE("玩家经验-",M943),K943=5,CONCATENATE(_xlfn.XLOOKUP(L943,'[1]item|道具'!$A:$A,'[1]item|道具'!$B:$B),"-",M943),K943=11,CONCATENATE(INDEX('[4]equip_data|装备数据'!$B:$B,MATCH(1,('[4]equip_data|装备数据'!$A:$A=ROUNDDOWN(L943/100,0))*('[4]equip_data|装备数据'!$D:$D=MOD(L943,100)),0)),"-",M943,"件"))</f>
        <v>#N/A</v>
      </c>
      <c r="J943" s="11" t="str">
        <f t="shared" si="71"/>
        <v>11;20301;1</v>
      </c>
      <c r="K943" s="11">
        <v>11</v>
      </c>
      <c r="L943" s="11">
        <v>20301</v>
      </c>
      <c r="M943" s="11">
        <v>1</v>
      </c>
      <c r="N943" s="4">
        <f>_xlfn.IFS(C943=0,E943/SUMIFS(E:E,A:A,A943,C:C,0),C943=1,E943/1000000,C943=2,1)</f>
        <v>0.0333333333333333</v>
      </c>
      <c r="O943" s="4">
        <f>IF(C943=2,1,H943/SUMIF(D:D,D943,H:H))</f>
        <v>1</v>
      </c>
      <c r="P943" s="4">
        <f t="shared" si="72"/>
        <v>0.0333333333333333</v>
      </c>
    </row>
    <row r="944" spans="1:16">
      <c r="A944" s="11">
        <v>5012001</v>
      </c>
      <c r="B944" s="11" t="s">
        <v>274</v>
      </c>
      <c r="C944" s="11">
        <v>0</v>
      </c>
      <c r="D944" s="11">
        <f t="shared" si="73"/>
        <v>501200109</v>
      </c>
      <c r="E944" s="11">
        <v>100</v>
      </c>
      <c r="F944" s="11" t="s">
        <v>275</v>
      </c>
      <c r="G944" s="11">
        <v>0</v>
      </c>
      <c r="H944" s="11">
        <v>100</v>
      </c>
      <c r="I944" s="11" t="e" cm="1">
        <f t="array" ref="I944">_xlfn.IFS(K944=2,CONCATENATE("比特币-",M944),K944=3,CONCATENATE("钞票-",M944),K944=4,CONCATENATE("玩家经验-",M944),K944=5,CONCATENATE(_xlfn.XLOOKUP(L944,'[1]item|道具'!$A:$A,'[1]item|道具'!$B:$B),"-",M944),K944=11,CONCATENATE(INDEX('[4]equip_data|装备数据'!$B:$B,MATCH(1,('[4]equip_data|装备数据'!$A:$A=ROUNDDOWN(L944/100,0))*('[4]equip_data|装备数据'!$D:$D=MOD(L944,100)),0)),"-",M944,"件"))</f>
        <v>#N/A</v>
      </c>
      <c r="J944" s="11" t="str">
        <f t="shared" si="71"/>
        <v>11;20401;1</v>
      </c>
      <c r="K944" s="11">
        <v>11</v>
      </c>
      <c r="L944" s="11">
        <v>20401</v>
      </c>
      <c r="M944" s="11">
        <v>1</v>
      </c>
      <c r="N944" s="4">
        <f>_xlfn.IFS(C944=0,E944/SUMIFS(E:E,A:A,A944,C:C,0),C944=1,E944/1000000,C944=2,1)</f>
        <v>0.0333333333333333</v>
      </c>
      <c r="O944" s="4">
        <f>IF(C944=2,1,H944/SUMIF(D:D,D944,H:H))</f>
        <v>1</v>
      </c>
      <c r="P944" s="4">
        <f t="shared" si="72"/>
        <v>0.0333333333333333</v>
      </c>
    </row>
    <row r="945" spans="1:16">
      <c r="A945" s="11">
        <v>5012001</v>
      </c>
      <c r="B945" s="11" t="s">
        <v>274</v>
      </c>
      <c r="C945" s="11">
        <v>0</v>
      </c>
      <c r="D945" s="11">
        <f t="shared" si="73"/>
        <v>501200110</v>
      </c>
      <c r="E945" s="11">
        <v>100</v>
      </c>
      <c r="F945" s="11" t="s">
        <v>275</v>
      </c>
      <c r="G945" s="11">
        <v>0</v>
      </c>
      <c r="H945" s="11">
        <v>100</v>
      </c>
      <c r="I945" s="11" t="e" cm="1">
        <f t="array" ref="I945">_xlfn.IFS(K945=2,CONCATENATE("比特币-",M945),K945=3,CONCATENATE("钞票-",M945),K945=4,CONCATENATE("玩家经验-",M945),K945=5,CONCATENATE(_xlfn.XLOOKUP(L945,'[1]item|道具'!$A:$A,'[1]item|道具'!$B:$B),"-",M945),K945=11,CONCATENATE(INDEX('[4]equip_data|装备数据'!$B:$B,MATCH(1,('[4]equip_data|装备数据'!$A:$A=ROUNDDOWN(L945/100,0))*('[4]equip_data|装备数据'!$D:$D=MOD(L945,100)),0)),"-",M945,"件"))</f>
        <v>#N/A</v>
      </c>
      <c r="J945" s="11" t="str">
        <f t="shared" si="71"/>
        <v>11;20501;1</v>
      </c>
      <c r="K945" s="11">
        <v>11</v>
      </c>
      <c r="L945" s="11">
        <v>20501</v>
      </c>
      <c r="M945" s="11">
        <v>1</v>
      </c>
      <c r="N945" s="4">
        <f>_xlfn.IFS(C945=0,E945/SUMIFS(E:E,A:A,A945,C:C,0),C945=1,E945/1000000,C945=2,1)</f>
        <v>0.0333333333333333</v>
      </c>
      <c r="O945" s="4">
        <f>IF(C945=2,1,H945/SUMIF(D:D,D945,H:H))</f>
        <v>1</v>
      </c>
      <c r="P945" s="4">
        <f t="shared" si="72"/>
        <v>0.0333333333333333</v>
      </c>
    </row>
    <row r="946" spans="1:16">
      <c r="A946" s="11">
        <v>5012001</v>
      </c>
      <c r="B946" s="11" t="s">
        <v>274</v>
      </c>
      <c r="C946" s="11">
        <v>0</v>
      </c>
      <c r="D946" s="11">
        <f t="shared" si="73"/>
        <v>501200111</v>
      </c>
      <c r="E946" s="11">
        <v>100</v>
      </c>
      <c r="F946" s="11" t="s">
        <v>275</v>
      </c>
      <c r="G946" s="11">
        <v>0</v>
      </c>
      <c r="H946" s="11">
        <v>100</v>
      </c>
      <c r="I946" s="11" t="e" cm="1">
        <f t="array" ref="I946">_xlfn.IFS(K946=2,CONCATENATE("比特币-",M946),K946=3,CONCATENATE("钞票-",M946),K946=4,CONCATENATE("玩家经验-",M946),K946=5,CONCATENATE(_xlfn.XLOOKUP(L946,'[1]item|道具'!$A:$A,'[1]item|道具'!$B:$B),"-",M946),K946=11,CONCATENATE(INDEX('[4]equip_data|装备数据'!$B:$B,MATCH(1,('[4]equip_data|装备数据'!$A:$A=ROUNDDOWN(L946/100,0))*('[4]equip_data|装备数据'!$D:$D=MOD(L946,100)),0)),"-",M946,"件"))</f>
        <v>#N/A</v>
      </c>
      <c r="J946" s="11" t="str">
        <f t="shared" si="71"/>
        <v>11;30101;1</v>
      </c>
      <c r="K946" s="11">
        <v>11</v>
      </c>
      <c r="L946" s="11">
        <v>30101</v>
      </c>
      <c r="M946" s="11">
        <v>1</v>
      </c>
      <c r="N946" s="4">
        <f>_xlfn.IFS(C946=0,E946/SUMIFS(E:E,A:A,A946,C:C,0),C946=1,E946/1000000,C946=2,1)</f>
        <v>0.0333333333333333</v>
      </c>
      <c r="O946" s="4">
        <f>IF(C946=2,1,H946/SUMIF(D:D,D946,H:H))</f>
        <v>1</v>
      </c>
      <c r="P946" s="4">
        <f t="shared" si="72"/>
        <v>0.0333333333333333</v>
      </c>
    </row>
    <row r="947" spans="1:16">
      <c r="A947" s="11">
        <v>5012001</v>
      </c>
      <c r="B947" s="11" t="s">
        <v>274</v>
      </c>
      <c r="C947" s="11">
        <v>0</v>
      </c>
      <c r="D947" s="11">
        <f t="shared" si="73"/>
        <v>501200112</v>
      </c>
      <c r="E947" s="11">
        <v>100</v>
      </c>
      <c r="F947" s="11" t="s">
        <v>275</v>
      </c>
      <c r="G947" s="11">
        <v>0</v>
      </c>
      <c r="H947" s="11">
        <v>100</v>
      </c>
      <c r="I947" s="11" t="e" cm="1">
        <f t="array" ref="I947">_xlfn.IFS(K947=2,CONCATENATE("比特币-",M947),K947=3,CONCATENATE("钞票-",M947),K947=4,CONCATENATE("玩家经验-",M947),K947=5,CONCATENATE(_xlfn.XLOOKUP(L947,'[1]item|道具'!$A:$A,'[1]item|道具'!$B:$B),"-",M947),K947=11,CONCATENATE(INDEX('[4]equip_data|装备数据'!$B:$B,MATCH(1,('[4]equip_data|装备数据'!$A:$A=ROUNDDOWN(L947/100,0))*('[4]equip_data|装备数据'!$D:$D=MOD(L947,100)),0)),"-",M947,"件"))</f>
        <v>#N/A</v>
      </c>
      <c r="J947" s="11" t="str">
        <f t="shared" si="71"/>
        <v>11;30201;1</v>
      </c>
      <c r="K947" s="11">
        <v>11</v>
      </c>
      <c r="L947" s="11">
        <v>30201</v>
      </c>
      <c r="M947" s="11">
        <v>1</v>
      </c>
      <c r="N947" s="4">
        <f>_xlfn.IFS(C947=0,E947/SUMIFS(E:E,A:A,A947,C:C,0),C947=1,E947/1000000,C947=2,1)</f>
        <v>0.0333333333333333</v>
      </c>
      <c r="O947" s="4">
        <f>IF(C947=2,1,H947/SUMIF(D:D,D947,H:H))</f>
        <v>1</v>
      </c>
      <c r="P947" s="4">
        <f t="shared" si="72"/>
        <v>0.0333333333333333</v>
      </c>
    </row>
    <row r="948" spans="1:16">
      <c r="A948" s="11">
        <v>5012001</v>
      </c>
      <c r="B948" s="11" t="s">
        <v>274</v>
      </c>
      <c r="C948" s="11">
        <v>0</v>
      </c>
      <c r="D948" s="11">
        <f t="shared" si="73"/>
        <v>501200113</v>
      </c>
      <c r="E948" s="11">
        <v>100</v>
      </c>
      <c r="F948" s="11" t="s">
        <v>275</v>
      </c>
      <c r="G948" s="11">
        <v>0</v>
      </c>
      <c r="H948" s="11">
        <v>100</v>
      </c>
      <c r="I948" s="11" t="e" cm="1">
        <f t="array" ref="I948">_xlfn.IFS(K948=2,CONCATENATE("比特币-",M948),K948=3,CONCATENATE("钞票-",M948),K948=4,CONCATENATE("玩家经验-",M948),K948=5,CONCATENATE(_xlfn.XLOOKUP(L948,'[1]item|道具'!$A:$A,'[1]item|道具'!$B:$B),"-",M948),K948=11,CONCATENATE(INDEX('[4]equip_data|装备数据'!$B:$B,MATCH(1,('[4]equip_data|装备数据'!$A:$A=ROUNDDOWN(L948/100,0))*('[4]equip_data|装备数据'!$D:$D=MOD(L948,100)),0)),"-",M948,"件"))</f>
        <v>#N/A</v>
      </c>
      <c r="J948" s="11" t="str">
        <f t="shared" si="71"/>
        <v>11;30301;1</v>
      </c>
      <c r="K948" s="11">
        <v>11</v>
      </c>
      <c r="L948" s="11">
        <v>30301</v>
      </c>
      <c r="M948" s="11">
        <v>1</v>
      </c>
      <c r="N948" s="4">
        <f>_xlfn.IFS(C948=0,E948/SUMIFS(E:E,A:A,A948,C:C,0),C948=1,E948/1000000,C948=2,1)</f>
        <v>0.0333333333333333</v>
      </c>
      <c r="O948" s="4">
        <f>IF(C948=2,1,H948/SUMIF(D:D,D948,H:H))</f>
        <v>1</v>
      </c>
      <c r="P948" s="4">
        <f t="shared" si="72"/>
        <v>0.0333333333333333</v>
      </c>
    </row>
    <row r="949" spans="1:16">
      <c r="A949" s="11">
        <v>5012001</v>
      </c>
      <c r="B949" s="11" t="s">
        <v>274</v>
      </c>
      <c r="C949" s="11">
        <v>0</v>
      </c>
      <c r="D949" s="11">
        <f t="shared" si="73"/>
        <v>501200114</v>
      </c>
      <c r="E949" s="11">
        <v>100</v>
      </c>
      <c r="F949" s="11" t="s">
        <v>275</v>
      </c>
      <c r="G949" s="11">
        <v>0</v>
      </c>
      <c r="H949" s="11">
        <v>100</v>
      </c>
      <c r="I949" s="11" t="e" cm="1">
        <f t="array" ref="I949">_xlfn.IFS(K949=2,CONCATENATE("比特币-",M949),K949=3,CONCATENATE("钞票-",M949),K949=4,CONCATENATE("玩家经验-",M949),K949=5,CONCATENATE(_xlfn.XLOOKUP(L949,'[1]item|道具'!$A:$A,'[1]item|道具'!$B:$B),"-",M949),K949=11,CONCATENATE(INDEX('[4]equip_data|装备数据'!$B:$B,MATCH(1,('[4]equip_data|装备数据'!$A:$A=ROUNDDOWN(L949/100,0))*('[4]equip_data|装备数据'!$D:$D=MOD(L949,100)),0)),"-",M949,"件"))</f>
        <v>#N/A</v>
      </c>
      <c r="J949" s="11" t="str">
        <f t="shared" si="71"/>
        <v>11;30401;1</v>
      </c>
      <c r="K949" s="11">
        <v>11</v>
      </c>
      <c r="L949" s="11">
        <v>30401</v>
      </c>
      <c r="M949" s="11">
        <v>1</v>
      </c>
      <c r="N949" s="4">
        <f>_xlfn.IFS(C949=0,E949/SUMIFS(E:E,A:A,A949,C:C,0),C949=1,E949/1000000,C949=2,1)</f>
        <v>0.0333333333333333</v>
      </c>
      <c r="O949" s="4">
        <f>IF(C949=2,1,H949/SUMIF(D:D,D949,H:H))</f>
        <v>1</v>
      </c>
      <c r="P949" s="4">
        <f t="shared" si="72"/>
        <v>0.0333333333333333</v>
      </c>
    </row>
    <row r="950" spans="1:16">
      <c r="A950" s="11">
        <v>5012001</v>
      </c>
      <c r="B950" s="11" t="s">
        <v>274</v>
      </c>
      <c r="C950" s="11">
        <v>0</v>
      </c>
      <c r="D950" s="11">
        <f t="shared" si="73"/>
        <v>501200115</v>
      </c>
      <c r="E950" s="11">
        <v>100</v>
      </c>
      <c r="F950" s="11" t="s">
        <v>275</v>
      </c>
      <c r="G950" s="11">
        <v>0</v>
      </c>
      <c r="H950" s="11">
        <v>100</v>
      </c>
      <c r="I950" s="11" t="e" cm="1">
        <f t="array" ref="I950">_xlfn.IFS(K950=2,CONCATENATE("比特币-",M950),K950=3,CONCATENATE("钞票-",M950),K950=4,CONCATENATE("玩家经验-",M950),K950=5,CONCATENATE(_xlfn.XLOOKUP(L950,'[1]item|道具'!$A:$A,'[1]item|道具'!$B:$B),"-",M950),K950=11,CONCATENATE(INDEX('[4]equip_data|装备数据'!$B:$B,MATCH(1,('[4]equip_data|装备数据'!$A:$A=ROUNDDOWN(L950/100,0))*('[4]equip_data|装备数据'!$D:$D=MOD(L950,100)),0)),"-",M950,"件"))</f>
        <v>#N/A</v>
      </c>
      <c r="J950" s="11" t="str">
        <f t="shared" si="71"/>
        <v>11;30501;1</v>
      </c>
      <c r="K950" s="11">
        <v>11</v>
      </c>
      <c r="L950" s="11">
        <v>30501</v>
      </c>
      <c r="M950" s="11">
        <v>1</v>
      </c>
      <c r="N950" s="4">
        <f>_xlfn.IFS(C950=0,E950/SUMIFS(E:E,A:A,A950,C:C,0),C950=1,E950/1000000,C950=2,1)</f>
        <v>0.0333333333333333</v>
      </c>
      <c r="O950" s="4">
        <f>IF(C950=2,1,H950/SUMIF(D:D,D950,H:H))</f>
        <v>1</v>
      </c>
      <c r="P950" s="4">
        <f t="shared" si="72"/>
        <v>0.0333333333333333</v>
      </c>
    </row>
    <row r="951" spans="1:16">
      <c r="A951" s="11">
        <v>5012001</v>
      </c>
      <c r="B951" s="11" t="s">
        <v>274</v>
      </c>
      <c r="C951" s="11">
        <v>0</v>
      </c>
      <c r="D951" s="11">
        <f t="shared" si="73"/>
        <v>501200116</v>
      </c>
      <c r="E951" s="11">
        <v>100</v>
      </c>
      <c r="F951" s="11" t="s">
        <v>275</v>
      </c>
      <c r="G951" s="11">
        <v>0</v>
      </c>
      <c r="H951" s="11">
        <v>100</v>
      </c>
      <c r="I951" s="11" t="e" cm="1">
        <f t="array" ref="I951">_xlfn.IFS(K951=2,CONCATENATE("比特币-",M951),K951=3,CONCATENATE("钞票-",M951),K951=4,CONCATENATE("玩家经验-",M951),K951=5,CONCATENATE(_xlfn.XLOOKUP(L951,'[1]item|道具'!$A:$A,'[1]item|道具'!$B:$B),"-",M951),K951=11,CONCATENATE(INDEX('[4]equip_data|装备数据'!$B:$B,MATCH(1,('[4]equip_data|装备数据'!$A:$A=ROUNDDOWN(L951/100,0))*('[4]equip_data|装备数据'!$D:$D=MOD(L951,100)),0)),"-",M951,"件"))</f>
        <v>#N/A</v>
      </c>
      <c r="J951" s="11" t="str">
        <f t="shared" si="71"/>
        <v>11;40101;1</v>
      </c>
      <c r="K951" s="11">
        <v>11</v>
      </c>
      <c r="L951" s="11">
        <v>40101</v>
      </c>
      <c r="M951" s="11">
        <v>1</v>
      </c>
      <c r="N951" s="4">
        <f>_xlfn.IFS(C951=0,E951/SUMIFS(E:E,A:A,A951,C:C,0),C951=1,E951/1000000,C951=2,1)</f>
        <v>0.0333333333333333</v>
      </c>
      <c r="O951" s="4">
        <f>IF(C951=2,1,H951/SUMIF(D:D,D951,H:H))</f>
        <v>1</v>
      </c>
      <c r="P951" s="4">
        <f t="shared" si="72"/>
        <v>0.0333333333333333</v>
      </c>
    </row>
    <row r="952" spans="1:16">
      <c r="A952" s="11">
        <v>5012001</v>
      </c>
      <c r="B952" s="11" t="s">
        <v>274</v>
      </c>
      <c r="C952" s="11">
        <v>0</v>
      </c>
      <c r="D952" s="11">
        <f t="shared" si="73"/>
        <v>501200117</v>
      </c>
      <c r="E952" s="11">
        <v>100</v>
      </c>
      <c r="F952" s="11" t="s">
        <v>275</v>
      </c>
      <c r="G952" s="11">
        <v>0</v>
      </c>
      <c r="H952" s="11">
        <v>100</v>
      </c>
      <c r="I952" s="11" t="e" cm="1">
        <f t="array" ref="I952">_xlfn.IFS(K952=2,CONCATENATE("比特币-",M952),K952=3,CONCATENATE("钞票-",M952),K952=4,CONCATENATE("玩家经验-",M952),K952=5,CONCATENATE(_xlfn.XLOOKUP(L952,'[1]item|道具'!$A:$A,'[1]item|道具'!$B:$B),"-",M952),K952=11,CONCATENATE(INDEX('[4]equip_data|装备数据'!$B:$B,MATCH(1,('[4]equip_data|装备数据'!$A:$A=ROUNDDOWN(L952/100,0))*('[4]equip_data|装备数据'!$D:$D=MOD(L952,100)),0)),"-",M952,"件"))</f>
        <v>#N/A</v>
      </c>
      <c r="J952" s="11" t="str">
        <f t="shared" si="71"/>
        <v>11;40201;1</v>
      </c>
      <c r="K952" s="11">
        <v>11</v>
      </c>
      <c r="L952" s="11">
        <v>40201</v>
      </c>
      <c r="M952" s="11">
        <v>1</v>
      </c>
      <c r="N952" s="4">
        <f>_xlfn.IFS(C952=0,E952/SUMIFS(E:E,A:A,A952,C:C,0),C952=1,E952/1000000,C952=2,1)</f>
        <v>0.0333333333333333</v>
      </c>
      <c r="O952" s="4">
        <f>IF(C952=2,1,H952/SUMIF(D:D,D952,H:H))</f>
        <v>1</v>
      </c>
      <c r="P952" s="4">
        <f t="shared" si="72"/>
        <v>0.0333333333333333</v>
      </c>
    </row>
    <row r="953" spans="1:16">
      <c r="A953" s="11">
        <v>5012001</v>
      </c>
      <c r="B953" s="11" t="s">
        <v>274</v>
      </c>
      <c r="C953" s="11">
        <v>0</v>
      </c>
      <c r="D953" s="11">
        <f t="shared" si="73"/>
        <v>501200118</v>
      </c>
      <c r="E953" s="11">
        <v>100</v>
      </c>
      <c r="F953" s="11" t="s">
        <v>275</v>
      </c>
      <c r="G953" s="11">
        <v>0</v>
      </c>
      <c r="H953" s="11">
        <v>100</v>
      </c>
      <c r="I953" s="11" t="e" cm="1">
        <f t="array" ref="I953">_xlfn.IFS(K953=2,CONCATENATE("比特币-",M953),K953=3,CONCATENATE("钞票-",M953),K953=4,CONCATENATE("玩家经验-",M953),K953=5,CONCATENATE(_xlfn.XLOOKUP(L953,'[1]item|道具'!$A:$A,'[1]item|道具'!$B:$B),"-",M953),K953=11,CONCATENATE(INDEX('[4]equip_data|装备数据'!$B:$B,MATCH(1,('[4]equip_data|装备数据'!$A:$A=ROUNDDOWN(L953/100,0))*('[4]equip_data|装备数据'!$D:$D=MOD(L953,100)),0)),"-",M953,"件"))</f>
        <v>#N/A</v>
      </c>
      <c r="J953" s="11" t="str">
        <f t="shared" si="71"/>
        <v>11;40301;1</v>
      </c>
      <c r="K953" s="11">
        <v>11</v>
      </c>
      <c r="L953" s="11">
        <v>40301</v>
      </c>
      <c r="M953" s="11">
        <v>1</v>
      </c>
      <c r="N953" s="4">
        <f>_xlfn.IFS(C953=0,E953/SUMIFS(E:E,A:A,A953,C:C,0),C953=1,E953/1000000,C953=2,1)</f>
        <v>0.0333333333333333</v>
      </c>
      <c r="O953" s="4">
        <f>IF(C953=2,1,H953/SUMIF(D:D,D953,H:H))</f>
        <v>1</v>
      </c>
      <c r="P953" s="4">
        <f t="shared" si="72"/>
        <v>0.0333333333333333</v>
      </c>
    </row>
    <row r="954" spans="1:16">
      <c r="A954" s="11">
        <v>5012001</v>
      </c>
      <c r="B954" s="11" t="s">
        <v>274</v>
      </c>
      <c r="C954" s="11">
        <v>0</v>
      </c>
      <c r="D954" s="11">
        <f t="shared" si="73"/>
        <v>501200119</v>
      </c>
      <c r="E954" s="11">
        <v>100</v>
      </c>
      <c r="F954" s="11" t="s">
        <v>275</v>
      </c>
      <c r="G954" s="11">
        <v>0</v>
      </c>
      <c r="H954" s="11">
        <v>100</v>
      </c>
      <c r="I954" s="11" t="e" cm="1">
        <f t="array" ref="I954">_xlfn.IFS(K954=2,CONCATENATE("比特币-",M954),K954=3,CONCATENATE("钞票-",M954),K954=4,CONCATENATE("玩家经验-",M954),K954=5,CONCATENATE(_xlfn.XLOOKUP(L954,'[1]item|道具'!$A:$A,'[1]item|道具'!$B:$B),"-",M954),K954=11,CONCATENATE(INDEX('[4]equip_data|装备数据'!$B:$B,MATCH(1,('[4]equip_data|装备数据'!$A:$A=ROUNDDOWN(L954/100,0))*('[4]equip_data|装备数据'!$D:$D=MOD(L954,100)),0)),"-",M954,"件"))</f>
        <v>#N/A</v>
      </c>
      <c r="J954" s="11" t="str">
        <f t="shared" si="71"/>
        <v>11;40401;1</v>
      </c>
      <c r="K954" s="11">
        <v>11</v>
      </c>
      <c r="L954" s="11">
        <v>40401</v>
      </c>
      <c r="M954" s="11">
        <v>1</v>
      </c>
      <c r="N954" s="4">
        <f>_xlfn.IFS(C954=0,E954/SUMIFS(E:E,A:A,A954,C:C,0),C954=1,E954/1000000,C954=2,1)</f>
        <v>0.0333333333333333</v>
      </c>
      <c r="O954" s="4">
        <f>IF(C954=2,1,H954/SUMIF(D:D,D954,H:H))</f>
        <v>1</v>
      </c>
      <c r="P954" s="4">
        <f t="shared" si="72"/>
        <v>0.0333333333333333</v>
      </c>
    </row>
    <row r="955" spans="1:16">
      <c r="A955" s="11">
        <v>5012001</v>
      </c>
      <c r="B955" s="11" t="s">
        <v>274</v>
      </c>
      <c r="C955" s="11">
        <v>0</v>
      </c>
      <c r="D955" s="11">
        <f t="shared" si="73"/>
        <v>501200120</v>
      </c>
      <c r="E955" s="11">
        <v>100</v>
      </c>
      <c r="F955" s="11" t="s">
        <v>275</v>
      </c>
      <c r="G955" s="11">
        <v>0</v>
      </c>
      <c r="H955" s="11">
        <v>100</v>
      </c>
      <c r="I955" s="11" t="e" cm="1">
        <f t="array" ref="I955">_xlfn.IFS(K955=2,CONCATENATE("比特币-",M955),K955=3,CONCATENATE("钞票-",M955),K955=4,CONCATENATE("玩家经验-",M955),K955=5,CONCATENATE(_xlfn.XLOOKUP(L955,'[1]item|道具'!$A:$A,'[1]item|道具'!$B:$B),"-",M955),K955=11,CONCATENATE(INDEX('[4]equip_data|装备数据'!$B:$B,MATCH(1,('[4]equip_data|装备数据'!$A:$A=ROUNDDOWN(L955/100,0))*('[4]equip_data|装备数据'!$D:$D=MOD(L955,100)),0)),"-",M955,"件"))</f>
        <v>#N/A</v>
      </c>
      <c r="J955" s="11" t="str">
        <f t="shared" si="71"/>
        <v>11;40501;1</v>
      </c>
      <c r="K955" s="11">
        <v>11</v>
      </c>
      <c r="L955" s="11">
        <v>40501</v>
      </c>
      <c r="M955" s="11">
        <v>1</v>
      </c>
      <c r="N955" s="4">
        <f>_xlfn.IFS(C955=0,E955/SUMIFS(E:E,A:A,A955,C:C,0),C955=1,E955/1000000,C955=2,1)</f>
        <v>0.0333333333333333</v>
      </c>
      <c r="O955" s="4">
        <f>IF(C955=2,1,H955/SUMIF(D:D,D955,H:H))</f>
        <v>1</v>
      </c>
      <c r="P955" s="4">
        <f t="shared" si="72"/>
        <v>0.0333333333333333</v>
      </c>
    </row>
    <row r="956" spans="1:16">
      <c r="A956" s="11">
        <v>5012001</v>
      </c>
      <c r="B956" s="11" t="s">
        <v>274</v>
      </c>
      <c r="C956" s="11">
        <v>0</v>
      </c>
      <c r="D956" s="11">
        <f t="shared" si="73"/>
        <v>501200121</v>
      </c>
      <c r="E956" s="11">
        <v>100</v>
      </c>
      <c r="F956" s="11" t="s">
        <v>275</v>
      </c>
      <c r="G956" s="11">
        <v>0</v>
      </c>
      <c r="H956" s="11">
        <v>100</v>
      </c>
      <c r="I956" s="11" t="e" cm="1">
        <f t="array" ref="I956">_xlfn.IFS(K956=2,CONCATENATE("比特币-",M956),K956=3,CONCATENATE("钞票-",M956),K956=4,CONCATENATE("玩家经验-",M956),K956=5,CONCATENATE(_xlfn.XLOOKUP(L956,'[1]item|道具'!$A:$A,'[1]item|道具'!$B:$B),"-",M956),K956=11,CONCATENATE(INDEX('[4]equip_data|装备数据'!$B:$B,MATCH(1,('[4]equip_data|装备数据'!$A:$A=ROUNDDOWN(L956/100,0))*('[4]equip_data|装备数据'!$D:$D=MOD(L956,100)),0)),"-",M956,"件"))</f>
        <v>#N/A</v>
      </c>
      <c r="J956" s="11" t="str">
        <f t="shared" si="71"/>
        <v>11;50101;1</v>
      </c>
      <c r="K956" s="11">
        <v>11</v>
      </c>
      <c r="L956" s="11">
        <v>50101</v>
      </c>
      <c r="M956" s="11">
        <v>1</v>
      </c>
      <c r="N956" s="4">
        <f>_xlfn.IFS(C956=0,E956/SUMIFS(E:E,A:A,A956,C:C,0),C956=1,E956/1000000,C956=2,1)</f>
        <v>0.0333333333333333</v>
      </c>
      <c r="O956" s="4">
        <f>IF(C956=2,1,H956/SUMIF(D:D,D956,H:H))</f>
        <v>1</v>
      </c>
      <c r="P956" s="4">
        <f t="shared" si="72"/>
        <v>0.0333333333333333</v>
      </c>
    </row>
    <row r="957" spans="1:16">
      <c r="A957" s="11">
        <v>5012001</v>
      </c>
      <c r="B957" s="11" t="s">
        <v>274</v>
      </c>
      <c r="C957" s="11">
        <v>0</v>
      </c>
      <c r="D957" s="11">
        <f t="shared" si="73"/>
        <v>501200122</v>
      </c>
      <c r="E957" s="11">
        <v>100</v>
      </c>
      <c r="F957" s="11" t="s">
        <v>275</v>
      </c>
      <c r="G957" s="11">
        <v>0</v>
      </c>
      <c r="H957" s="11">
        <v>100</v>
      </c>
      <c r="I957" s="11" t="e" cm="1">
        <f t="array" ref="I957">_xlfn.IFS(K957=2,CONCATENATE("比特币-",M957),K957=3,CONCATENATE("钞票-",M957),K957=4,CONCATENATE("玩家经验-",M957),K957=5,CONCATENATE(_xlfn.XLOOKUP(L957,'[1]item|道具'!$A:$A,'[1]item|道具'!$B:$B),"-",M957),K957=11,CONCATENATE(INDEX('[4]equip_data|装备数据'!$B:$B,MATCH(1,('[4]equip_data|装备数据'!$A:$A=ROUNDDOWN(L957/100,0))*('[4]equip_data|装备数据'!$D:$D=MOD(L957,100)),0)),"-",M957,"件"))</f>
        <v>#N/A</v>
      </c>
      <c r="J957" s="11" t="str">
        <f t="shared" si="71"/>
        <v>11;50201;1</v>
      </c>
      <c r="K957" s="11">
        <v>11</v>
      </c>
      <c r="L957" s="11">
        <v>50201</v>
      </c>
      <c r="M957" s="11">
        <v>1</v>
      </c>
      <c r="N957" s="4">
        <f>_xlfn.IFS(C957=0,E957/SUMIFS(E:E,A:A,A957,C:C,0),C957=1,E957/1000000,C957=2,1)</f>
        <v>0.0333333333333333</v>
      </c>
      <c r="O957" s="4">
        <f>IF(C957=2,1,H957/SUMIF(D:D,D957,H:H))</f>
        <v>1</v>
      </c>
      <c r="P957" s="4">
        <f t="shared" si="72"/>
        <v>0.0333333333333333</v>
      </c>
    </row>
    <row r="958" spans="1:16">
      <c r="A958" s="11">
        <v>5012001</v>
      </c>
      <c r="B958" s="11" t="s">
        <v>274</v>
      </c>
      <c r="C958" s="11">
        <v>0</v>
      </c>
      <c r="D958" s="11">
        <f t="shared" si="73"/>
        <v>501200123</v>
      </c>
      <c r="E958" s="11">
        <v>100</v>
      </c>
      <c r="F958" s="11" t="s">
        <v>275</v>
      </c>
      <c r="G958" s="11">
        <v>0</v>
      </c>
      <c r="H958" s="11">
        <v>100</v>
      </c>
      <c r="I958" s="11" t="e" cm="1">
        <f t="array" ref="I958">_xlfn.IFS(K958=2,CONCATENATE("比特币-",M958),K958=3,CONCATENATE("钞票-",M958),K958=4,CONCATENATE("玩家经验-",M958),K958=5,CONCATENATE(_xlfn.XLOOKUP(L958,'[1]item|道具'!$A:$A,'[1]item|道具'!$B:$B),"-",M958),K958=11,CONCATENATE(INDEX('[4]equip_data|装备数据'!$B:$B,MATCH(1,('[4]equip_data|装备数据'!$A:$A=ROUNDDOWN(L958/100,0))*('[4]equip_data|装备数据'!$D:$D=MOD(L958,100)),0)),"-",M958,"件"))</f>
        <v>#N/A</v>
      </c>
      <c r="J958" s="11" t="str">
        <f t="shared" si="71"/>
        <v>11;50301;1</v>
      </c>
      <c r="K958" s="11">
        <v>11</v>
      </c>
      <c r="L958" s="11">
        <v>50301</v>
      </c>
      <c r="M958" s="11">
        <v>1</v>
      </c>
      <c r="N958" s="4">
        <f>_xlfn.IFS(C958=0,E958/SUMIFS(E:E,A:A,A958,C:C,0),C958=1,E958/1000000,C958=2,1)</f>
        <v>0.0333333333333333</v>
      </c>
      <c r="O958" s="4">
        <f>IF(C958=2,1,H958/SUMIF(D:D,D958,H:H))</f>
        <v>1</v>
      </c>
      <c r="P958" s="4">
        <f t="shared" si="72"/>
        <v>0.0333333333333333</v>
      </c>
    </row>
    <row r="959" spans="1:16">
      <c r="A959" s="11">
        <v>5012001</v>
      </c>
      <c r="B959" s="11" t="s">
        <v>274</v>
      </c>
      <c r="C959" s="11">
        <v>0</v>
      </c>
      <c r="D959" s="11">
        <f t="shared" si="73"/>
        <v>501200124</v>
      </c>
      <c r="E959" s="11">
        <v>100</v>
      </c>
      <c r="F959" s="11" t="s">
        <v>275</v>
      </c>
      <c r="G959" s="11">
        <v>0</v>
      </c>
      <c r="H959" s="11">
        <v>100</v>
      </c>
      <c r="I959" s="11" t="e" cm="1">
        <f t="array" ref="I959">_xlfn.IFS(K959=2,CONCATENATE("比特币-",M959),K959=3,CONCATENATE("钞票-",M959),K959=4,CONCATENATE("玩家经验-",M959),K959=5,CONCATENATE(_xlfn.XLOOKUP(L959,'[1]item|道具'!$A:$A,'[1]item|道具'!$B:$B),"-",M959),K959=11,CONCATENATE(INDEX('[4]equip_data|装备数据'!$B:$B,MATCH(1,('[4]equip_data|装备数据'!$A:$A=ROUNDDOWN(L959/100,0))*('[4]equip_data|装备数据'!$D:$D=MOD(L959,100)),0)),"-",M959,"件"))</f>
        <v>#N/A</v>
      </c>
      <c r="J959" s="11" t="str">
        <f t="shared" si="71"/>
        <v>11;50401;1</v>
      </c>
      <c r="K959" s="11">
        <v>11</v>
      </c>
      <c r="L959" s="11">
        <v>50401</v>
      </c>
      <c r="M959" s="11">
        <v>1</v>
      </c>
      <c r="N959" s="4">
        <f>_xlfn.IFS(C959=0,E959/SUMIFS(E:E,A:A,A959,C:C,0),C959=1,E959/1000000,C959=2,1)</f>
        <v>0.0333333333333333</v>
      </c>
      <c r="O959" s="4">
        <f>IF(C959=2,1,H959/SUMIF(D:D,D959,H:H))</f>
        <v>1</v>
      </c>
      <c r="P959" s="4">
        <f t="shared" si="72"/>
        <v>0.0333333333333333</v>
      </c>
    </row>
    <row r="960" spans="1:16">
      <c r="A960" s="11">
        <v>5012001</v>
      </c>
      <c r="B960" s="11" t="s">
        <v>274</v>
      </c>
      <c r="C960" s="11">
        <v>0</v>
      </c>
      <c r="D960" s="11">
        <f t="shared" si="73"/>
        <v>501200125</v>
      </c>
      <c r="E960" s="11">
        <v>100</v>
      </c>
      <c r="F960" s="11" t="s">
        <v>275</v>
      </c>
      <c r="G960" s="11">
        <v>0</v>
      </c>
      <c r="H960" s="11">
        <v>100</v>
      </c>
      <c r="I960" s="11" t="e" cm="1">
        <f t="array" ref="I960">_xlfn.IFS(K960=2,CONCATENATE("比特币-",M960),K960=3,CONCATENATE("钞票-",M960),K960=4,CONCATENATE("玩家经验-",M960),K960=5,CONCATENATE(_xlfn.XLOOKUP(L960,'[1]item|道具'!$A:$A,'[1]item|道具'!$B:$B),"-",M960),K960=11,CONCATENATE(INDEX('[4]equip_data|装备数据'!$B:$B,MATCH(1,('[4]equip_data|装备数据'!$A:$A=ROUNDDOWN(L960/100,0))*('[4]equip_data|装备数据'!$D:$D=MOD(L960,100)),0)),"-",M960,"件"))</f>
        <v>#N/A</v>
      </c>
      <c r="J960" s="11" t="str">
        <f t="shared" si="71"/>
        <v>11;50501;1</v>
      </c>
      <c r="K960" s="11">
        <v>11</v>
      </c>
      <c r="L960" s="11">
        <v>50501</v>
      </c>
      <c r="M960" s="11">
        <v>1</v>
      </c>
      <c r="N960" s="4">
        <f>_xlfn.IFS(C960=0,E960/SUMIFS(E:E,A:A,A960,C:C,0),C960=1,E960/1000000,C960=2,1)</f>
        <v>0.0333333333333333</v>
      </c>
      <c r="O960" s="4">
        <f>IF(C960=2,1,H960/SUMIF(D:D,D960,H:H))</f>
        <v>1</v>
      </c>
      <c r="P960" s="4">
        <f t="shared" si="72"/>
        <v>0.0333333333333333</v>
      </c>
    </row>
    <row r="961" spans="1:16">
      <c r="A961" s="11">
        <v>5012001</v>
      </c>
      <c r="B961" s="11" t="s">
        <v>274</v>
      </c>
      <c r="C961" s="11">
        <v>0</v>
      </c>
      <c r="D961" s="11">
        <f t="shared" si="73"/>
        <v>501200126</v>
      </c>
      <c r="E961" s="11">
        <v>100</v>
      </c>
      <c r="F961" s="11" t="s">
        <v>275</v>
      </c>
      <c r="G961" s="11">
        <v>0</v>
      </c>
      <c r="H961" s="11">
        <v>100</v>
      </c>
      <c r="I961" s="11" t="e" cm="1">
        <f t="array" ref="I961">_xlfn.IFS(K961=2,CONCATENATE("比特币-",M961),K961=3,CONCATENATE("钞票-",M961),K961=4,CONCATENATE("玩家经验-",M961),K961=5,CONCATENATE(_xlfn.XLOOKUP(L961,'[1]item|道具'!$A:$A,'[1]item|道具'!$B:$B),"-",M961),K961=11,CONCATENATE(INDEX('[4]equip_data|装备数据'!$B:$B,MATCH(1,('[4]equip_data|装备数据'!$A:$A=ROUNDDOWN(L961/100,0))*('[4]equip_data|装备数据'!$D:$D=MOD(L961,100)),0)),"-",M961,"件"))</f>
        <v>#N/A</v>
      </c>
      <c r="J961" s="11" t="str">
        <f t="shared" si="71"/>
        <v>11;60101;1</v>
      </c>
      <c r="K961" s="11">
        <v>11</v>
      </c>
      <c r="L961" s="11">
        <v>60101</v>
      </c>
      <c r="M961" s="11">
        <v>1</v>
      </c>
      <c r="N961" s="4">
        <f>_xlfn.IFS(C961=0,E961/SUMIFS(E:E,A:A,A961,C:C,0),C961=1,E961/1000000,C961=2,1)</f>
        <v>0.0333333333333333</v>
      </c>
      <c r="O961" s="4">
        <f>IF(C961=2,1,H961/SUMIF(D:D,D961,H:H))</f>
        <v>1</v>
      </c>
      <c r="P961" s="4">
        <f t="shared" si="72"/>
        <v>0.0333333333333333</v>
      </c>
    </row>
    <row r="962" spans="1:16">
      <c r="A962" s="11">
        <v>5012001</v>
      </c>
      <c r="B962" s="11" t="s">
        <v>274</v>
      </c>
      <c r="C962" s="11">
        <v>0</v>
      </c>
      <c r="D962" s="11">
        <f t="shared" si="73"/>
        <v>501200127</v>
      </c>
      <c r="E962" s="11">
        <v>100</v>
      </c>
      <c r="F962" s="11" t="s">
        <v>275</v>
      </c>
      <c r="G962" s="11">
        <v>0</v>
      </c>
      <c r="H962" s="11">
        <v>100</v>
      </c>
      <c r="I962" s="11" t="e" cm="1">
        <f t="array" ref="I962">_xlfn.IFS(K962=2,CONCATENATE("比特币-",M962),K962=3,CONCATENATE("钞票-",M962),K962=4,CONCATENATE("玩家经验-",M962),K962=5,CONCATENATE(_xlfn.XLOOKUP(L962,'[1]item|道具'!$A:$A,'[1]item|道具'!$B:$B),"-",M962),K962=11,CONCATENATE(INDEX('[4]equip_data|装备数据'!$B:$B,MATCH(1,('[4]equip_data|装备数据'!$A:$A=ROUNDDOWN(L962/100,0))*('[4]equip_data|装备数据'!$D:$D=MOD(L962,100)),0)),"-",M962,"件"))</f>
        <v>#N/A</v>
      </c>
      <c r="J962" s="11" t="str">
        <f t="shared" si="71"/>
        <v>11;60201;1</v>
      </c>
      <c r="K962" s="11">
        <v>11</v>
      </c>
      <c r="L962" s="11">
        <v>60201</v>
      </c>
      <c r="M962" s="11">
        <v>1</v>
      </c>
      <c r="N962" s="4">
        <f>_xlfn.IFS(C962=0,E962/SUMIFS(E:E,A:A,A962,C:C,0),C962=1,E962/1000000,C962=2,1)</f>
        <v>0.0333333333333333</v>
      </c>
      <c r="O962" s="4">
        <f>IF(C962=2,1,H962/SUMIF(D:D,D962,H:H))</f>
        <v>1</v>
      </c>
      <c r="P962" s="4">
        <f t="shared" si="72"/>
        <v>0.0333333333333333</v>
      </c>
    </row>
    <row r="963" spans="1:16">
      <c r="A963" s="11">
        <v>5012001</v>
      </c>
      <c r="B963" s="11" t="s">
        <v>274</v>
      </c>
      <c r="C963" s="11">
        <v>0</v>
      </c>
      <c r="D963" s="11">
        <f t="shared" si="73"/>
        <v>501200128</v>
      </c>
      <c r="E963" s="11">
        <v>100</v>
      </c>
      <c r="F963" s="11" t="s">
        <v>275</v>
      </c>
      <c r="G963" s="11">
        <v>0</v>
      </c>
      <c r="H963" s="11">
        <v>100</v>
      </c>
      <c r="I963" s="11" t="e" cm="1">
        <f t="array" ref="I963">_xlfn.IFS(K963=2,CONCATENATE("比特币-",M963),K963=3,CONCATENATE("钞票-",M963),K963=4,CONCATENATE("玩家经验-",M963),K963=5,CONCATENATE(_xlfn.XLOOKUP(L963,'[1]item|道具'!$A:$A,'[1]item|道具'!$B:$B),"-",M963),K963=11,CONCATENATE(INDEX('[4]equip_data|装备数据'!$B:$B,MATCH(1,('[4]equip_data|装备数据'!$A:$A=ROUNDDOWN(L963/100,0))*('[4]equip_data|装备数据'!$D:$D=MOD(L963,100)),0)),"-",M963,"件"))</f>
        <v>#N/A</v>
      </c>
      <c r="J963" s="11" t="str">
        <f t="shared" si="71"/>
        <v>11;60301;1</v>
      </c>
      <c r="K963" s="11">
        <v>11</v>
      </c>
      <c r="L963" s="11">
        <v>60301</v>
      </c>
      <c r="M963" s="11">
        <v>1</v>
      </c>
      <c r="N963" s="4">
        <f>_xlfn.IFS(C963=0,E963/SUMIFS(E:E,A:A,A963,C:C,0),C963=1,E963/1000000,C963=2,1)</f>
        <v>0.0333333333333333</v>
      </c>
      <c r="O963" s="4">
        <f>IF(C963=2,1,H963/SUMIF(D:D,D963,H:H))</f>
        <v>1</v>
      </c>
      <c r="P963" s="4">
        <f t="shared" si="72"/>
        <v>0.0333333333333333</v>
      </c>
    </row>
    <row r="964" spans="1:16">
      <c r="A964" s="11">
        <v>5012001</v>
      </c>
      <c r="B964" s="11" t="s">
        <v>274</v>
      </c>
      <c r="C964" s="11">
        <v>0</v>
      </c>
      <c r="D964" s="11">
        <f t="shared" si="73"/>
        <v>501200129</v>
      </c>
      <c r="E964" s="11">
        <v>100</v>
      </c>
      <c r="F964" s="11" t="s">
        <v>275</v>
      </c>
      <c r="G964" s="11">
        <v>0</v>
      </c>
      <c r="H964" s="11">
        <v>100</v>
      </c>
      <c r="I964" s="11" t="e" cm="1">
        <f t="array" ref="I964">_xlfn.IFS(K964=2,CONCATENATE("比特币-",M964),K964=3,CONCATENATE("钞票-",M964),K964=4,CONCATENATE("玩家经验-",M964),K964=5,CONCATENATE(_xlfn.XLOOKUP(L964,'[1]item|道具'!$A:$A,'[1]item|道具'!$B:$B),"-",M964),K964=11,CONCATENATE(INDEX('[4]equip_data|装备数据'!$B:$B,MATCH(1,('[4]equip_data|装备数据'!$A:$A=ROUNDDOWN(L964/100,0))*('[4]equip_data|装备数据'!$D:$D=MOD(L964,100)),0)),"-",M964,"件"))</f>
        <v>#N/A</v>
      </c>
      <c r="J964" s="11" t="str">
        <f t="shared" si="71"/>
        <v>11;60401;1</v>
      </c>
      <c r="K964" s="11">
        <v>11</v>
      </c>
      <c r="L964" s="11">
        <v>60401</v>
      </c>
      <c r="M964" s="11">
        <v>1</v>
      </c>
      <c r="N964" s="4">
        <f>_xlfn.IFS(C964=0,E964/SUMIFS(E:E,A:A,A964,C:C,0),C964=1,E964/1000000,C964=2,1)</f>
        <v>0.0333333333333333</v>
      </c>
      <c r="O964" s="4">
        <f>IF(C964=2,1,H964/SUMIF(D:D,D964,H:H))</f>
        <v>1</v>
      </c>
      <c r="P964" s="4">
        <f t="shared" si="72"/>
        <v>0.0333333333333333</v>
      </c>
    </row>
    <row r="965" spans="1:16">
      <c r="A965" s="11">
        <v>5012001</v>
      </c>
      <c r="B965" s="11" t="s">
        <v>274</v>
      </c>
      <c r="C965" s="11">
        <v>0</v>
      </c>
      <c r="D965" s="11">
        <f t="shared" si="73"/>
        <v>501200130</v>
      </c>
      <c r="E965" s="11">
        <v>100</v>
      </c>
      <c r="F965" s="11" t="s">
        <v>275</v>
      </c>
      <c r="G965" s="11">
        <v>0</v>
      </c>
      <c r="H965" s="11">
        <v>100</v>
      </c>
      <c r="I965" s="11" t="e" cm="1">
        <f t="array" ref="I965">_xlfn.IFS(K965=2,CONCATENATE("比特币-",M965),K965=3,CONCATENATE("钞票-",M965),K965=4,CONCATENATE("玩家经验-",M965),K965=5,CONCATENATE(_xlfn.XLOOKUP(L965,'[1]item|道具'!$A:$A,'[1]item|道具'!$B:$B),"-",M965),K965=11,CONCATENATE(INDEX('[4]equip_data|装备数据'!$B:$B,MATCH(1,('[4]equip_data|装备数据'!$A:$A=ROUNDDOWN(L965/100,0))*('[4]equip_data|装备数据'!$D:$D=MOD(L965,100)),0)),"-",M965,"件"))</f>
        <v>#N/A</v>
      </c>
      <c r="J965" s="11" t="str">
        <f t="shared" si="71"/>
        <v>11;60501;1</v>
      </c>
      <c r="K965" s="11">
        <v>11</v>
      </c>
      <c r="L965" s="11">
        <v>60501</v>
      </c>
      <c r="M965" s="11">
        <v>1</v>
      </c>
      <c r="N965" s="4">
        <f>_xlfn.IFS(C965=0,E965/SUMIFS(E:E,A:A,A965,C:C,0),C965=1,E965/1000000,C965=2,1)</f>
        <v>0.0333333333333333</v>
      </c>
      <c r="O965" s="4">
        <f>IF(C965=2,1,H965/SUMIF(D:D,D965,H:H))</f>
        <v>1</v>
      </c>
      <c r="P965" s="4">
        <f t="shared" si="72"/>
        <v>0.0333333333333333</v>
      </c>
    </row>
    <row r="966" spans="1:16">
      <c r="A966" s="11">
        <v>5012002</v>
      </c>
      <c r="B966" s="11" t="s">
        <v>276</v>
      </c>
      <c r="C966" s="11">
        <v>0</v>
      </c>
      <c r="D966" s="11">
        <f>A966*100+1</f>
        <v>501200201</v>
      </c>
      <c r="E966" s="11">
        <v>100</v>
      </c>
      <c r="F966" s="11" t="s">
        <v>277</v>
      </c>
      <c r="G966" s="11">
        <v>0</v>
      </c>
      <c r="H966" s="11">
        <v>75</v>
      </c>
      <c r="I966" s="11" t="e" cm="1">
        <f t="array" ref="I966">_xlfn.IFS(K966=2,CONCATENATE("比特币-",M966),K966=3,CONCATENATE("钞票-",M966),K966=4,CONCATENATE("玩家经验-",M966),K966=5,CONCATENATE(_xlfn.XLOOKUP(L966,'[1]item|道具'!$A:$A,'[1]item|道具'!$B:$B),"-",M966),K966=11,CONCATENATE(INDEX('[4]equip_data|装备数据'!$B:$B,MATCH(1,('[4]equip_data|装备数据'!$A:$A=ROUNDDOWN(L966/100,0))*('[4]equip_data|装备数据'!$D:$D=MOD(L966,100)),0)),"-",M966,"件"))</f>
        <v>#N/A</v>
      </c>
      <c r="J966" s="11" t="str">
        <f t="shared" si="71"/>
        <v>11;10101;1</v>
      </c>
      <c r="K966" s="11">
        <v>11</v>
      </c>
      <c r="L966" s="11">
        <v>10101</v>
      </c>
      <c r="M966" s="11">
        <v>1</v>
      </c>
      <c r="N966" s="4">
        <f>_xlfn.IFS(C966=0,E966/SUMIFS(E:E,A:A,A966,C:C,0),C966=1,E966/1000000,C966=2,1)</f>
        <v>0.0166666666666667</v>
      </c>
      <c r="O966" s="4">
        <f>IF(C966=2,1,H966/SUMIF(D:D,D966,H:H))</f>
        <v>1</v>
      </c>
      <c r="P966" s="4">
        <f t="shared" ref="P966:P1029" si="74">N966*O966</f>
        <v>0.0166666666666667</v>
      </c>
    </row>
    <row r="967" spans="1:16">
      <c r="A967" s="11">
        <v>5012002</v>
      </c>
      <c r="B967" s="11" t="s">
        <v>276</v>
      </c>
      <c r="C967" s="11">
        <v>0</v>
      </c>
      <c r="D967" s="11">
        <f t="shared" ref="D967:D995" si="75">D966+1</f>
        <v>501200202</v>
      </c>
      <c r="E967" s="11">
        <v>100</v>
      </c>
      <c r="F967" s="11" t="s">
        <v>277</v>
      </c>
      <c r="G967" s="11">
        <v>0</v>
      </c>
      <c r="H967" s="11">
        <v>75</v>
      </c>
      <c r="I967" s="11" t="e" cm="1">
        <f t="array" ref="I967">_xlfn.IFS(K967=2,CONCATENATE("比特币-",M967),K967=3,CONCATENATE("钞票-",M967),K967=4,CONCATENATE("玩家经验-",M967),K967=5,CONCATENATE(_xlfn.XLOOKUP(L967,'[1]item|道具'!$A:$A,'[1]item|道具'!$B:$B),"-",M967),K967=11,CONCATENATE(INDEX('[4]equip_data|装备数据'!$B:$B,MATCH(1,('[4]equip_data|装备数据'!$A:$A=ROUNDDOWN(L967/100,0))*('[4]equip_data|装备数据'!$D:$D=MOD(L967,100)),0)),"-",M967,"件"))</f>
        <v>#N/A</v>
      </c>
      <c r="J967" s="11" t="str">
        <f t="shared" si="71"/>
        <v>11;10201;1</v>
      </c>
      <c r="K967" s="11">
        <v>11</v>
      </c>
      <c r="L967" s="11">
        <v>10201</v>
      </c>
      <c r="M967" s="11">
        <v>1</v>
      </c>
      <c r="N967" s="4">
        <f>_xlfn.IFS(C967=0,E967/SUMIFS(E:E,A:A,A967,C:C,0),C967=1,E967/1000000,C967=2,1)</f>
        <v>0.0166666666666667</v>
      </c>
      <c r="O967" s="4">
        <f>IF(C967=2,1,H967/SUMIF(D:D,D967,H:H))</f>
        <v>1</v>
      </c>
      <c r="P967" s="4">
        <f t="shared" si="74"/>
        <v>0.0166666666666667</v>
      </c>
    </row>
    <row r="968" spans="1:16">
      <c r="A968" s="11">
        <v>5012002</v>
      </c>
      <c r="B968" s="11" t="s">
        <v>276</v>
      </c>
      <c r="C968" s="11">
        <v>0</v>
      </c>
      <c r="D968" s="11">
        <f t="shared" si="75"/>
        <v>501200203</v>
      </c>
      <c r="E968" s="11">
        <v>100</v>
      </c>
      <c r="F968" s="11" t="s">
        <v>277</v>
      </c>
      <c r="G968" s="11">
        <v>0</v>
      </c>
      <c r="H968" s="11">
        <v>75</v>
      </c>
      <c r="I968" s="11" t="e" cm="1">
        <f t="array" ref="I968">_xlfn.IFS(K968=2,CONCATENATE("比特币-",M968),K968=3,CONCATENATE("钞票-",M968),K968=4,CONCATENATE("玩家经验-",M968),K968=5,CONCATENATE(_xlfn.XLOOKUP(L968,'[1]item|道具'!$A:$A,'[1]item|道具'!$B:$B),"-",M968),K968=11,CONCATENATE(INDEX('[4]equip_data|装备数据'!$B:$B,MATCH(1,('[4]equip_data|装备数据'!$A:$A=ROUNDDOWN(L968/100,0))*('[4]equip_data|装备数据'!$D:$D=MOD(L968,100)),0)),"-",M968,"件"))</f>
        <v>#N/A</v>
      </c>
      <c r="J968" s="11" t="str">
        <f t="shared" si="71"/>
        <v>11;10301;1</v>
      </c>
      <c r="K968" s="11">
        <v>11</v>
      </c>
      <c r="L968" s="11">
        <v>10301</v>
      </c>
      <c r="M968" s="11">
        <v>1</v>
      </c>
      <c r="N968" s="4">
        <f>_xlfn.IFS(C968=0,E968/SUMIFS(E:E,A:A,A968,C:C,0),C968=1,E968/1000000,C968=2,1)</f>
        <v>0.0166666666666667</v>
      </c>
      <c r="O968" s="4">
        <f>IF(C968=2,1,H968/SUMIF(D:D,D968,H:H))</f>
        <v>1</v>
      </c>
      <c r="P968" s="4">
        <f t="shared" si="74"/>
        <v>0.0166666666666667</v>
      </c>
    </row>
    <row r="969" spans="1:16">
      <c r="A969" s="11">
        <v>5012002</v>
      </c>
      <c r="B969" s="11" t="s">
        <v>276</v>
      </c>
      <c r="C969" s="11">
        <v>0</v>
      </c>
      <c r="D969" s="11">
        <f t="shared" si="75"/>
        <v>501200204</v>
      </c>
      <c r="E969" s="11">
        <v>100</v>
      </c>
      <c r="F969" s="11" t="s">
        <v>277</v>
      </c>
      <c r="G969" s="11">
        <v>0</v>
      </c>
      <c r="H969" s="11">
        <v>75</v>
      </c>
      <c r="I969" s="11" t="e" cm="1">
        <f t="array" ref="I969">_xlfn.IFS(K969=2,CONCATENATE("比特币-",M969),K969=3,CONCATENATE("钞票-",M969),K969=4,CONCATENATE("玩家经验-",M969),K969=5,CONCATENATE(_xlfn.XLOOKUP(L969,'[1]item|道具'!$A:$A,'[1]item|道具'!$B:$B),"-",M969),K969=11,CONCATENATE(INDEX('[4]equip_data|装备数据'!$B:$B,MATCH(1,('[4]equip_data|装备数据'!$A:$A=ROUNDDOWN(L969/100,0))*('[4]equip_data|装备数据'!$D:$D=MOD(L969,100)),0)),"-",M969,"件"))</f>
        <v>#N/A</v>
      </c>
      <c r="J969" s="11" t="str">
        <f t="shared" si="71"/>
        <v>11;10401;1</v>
      </c>
      <c r="K969" s="11">
        <v>11</v>
      </c>
      <c r="L969" s="11">
        <v>10401</v>
      </c>
      <c r="M969" s="11">
        <v>1</v>
      </c>
      <c r="N969" s="4">
        <f>_xlfn.IFS(C969=0,E969/SUMIFS(E:E,A:A,A969,C:C,0),C969=1,E969/1000000,C969=2,1)</f>
        <v>0.0166666666666667</v>
      </c>
      <c r="O969" s="4">
        <f>IF(C969=2,1,H969/SUMIF(D:D,D969,H:H))</f>
        <v>1</v>
      </c>
      <c r="P969" s="4">
        <f t="shared" si="74"/>
        <v>0.0166666666666667</v>
      </c>
    </row>
    <row r="970" spans="1:16">
      <c r="A970" s="11">
        <v>5012002</v>
      </c>
      <c r="B970" s="11" t="s">
        <v>276</v>
      </c>
      <c r="C970" s="11">
        <v>0</v>
      </c>
      <c r="D970" s="11">
        <f t="shared" si="75"/>
        <v>501200205</v>
      </c>
      <c r="E970" s="11">
        <v>100</v>
      </c>
      <c r="F970" s="11" t="s">
        <v>277</v>
      </c>
      <c r="G970" s="11">
        <v>0</v>
      </c>
      <c r="H970" s="11">
        <v>75</v>
      </c>
      <c r="I970" s="11" t="e" cm="1">
        <f t="array" ref="I970">_xlfn.IFS(K970=2,CONCATENATE("比特币-",M970),K970=3,CONCATENATE("钞票-",M970),K970=4,CONCATENATE("玩家经验-",M970),K970=5,CONCATENATE(_xlfn.XLOOKUP(L970,'[1]item|道具'!$A:$A,'[1]item|道具'!$B:$B),"-",M970),K970=11,CONCATENATE(INDEX('[4]equip_data|装备数据'!$B:$B,MATCH(1,('[4]equip_data|装备数据'!$A:$A=ROUNDDOWN(L970/100,0))*('[4]equip_data|装备数据'!$D:$D=MOD(L970,100)),0)),"-",M970,"件"))</f>
        <v>#N/A</v>
      </c>
      <c r="J970" s="11" t="str">
        <f t="shared" si="71"/>
        <v>11;10501;1</v>
      </c>
      <c r="K970" s="11">
        <v>11</v>
      </c>
      <c r="L970" s="11">
        <v>10501</v>
      </c>
      <c r="M970" s="11">
        <v>1</v>
      </c>
      <c r="N970" s="4">
        <f>_xlfn.IFS(C970=0,E970/SUMIFS(E:E,A:A,A970,C:C,0),C970=1,E970/1000000,C970=2,1)</f>
        <v>0.0166666666666667</v>
      </c>
      <c r="O970" s="4">
        <f>IF(C970=2,1,H970/SUMIF(D:D,D970,H:H))</f>
        <v>1</v>
      </c>
      <c r="P970" s="4">
        <f t="shared" si="74"/>
        <v>0.0166666666666667</v>
      </c>
    </row>
    <row r="971" spans="1:16">
      <c r="A971" s="11">
        <v>5012002</v>
      </c>
      <c r="B971" s="11" t="s">
        <v>276</v>
      </c>
      <c r="C971" s="11">
        <v>0</v>
      </c>
      <c r="D971" s="11">
        <f t="shared" si="75"/>
        <v>501200206</v>
      </c>
      <c r="E971" s="11">
        <v>100</v>
      </c>
      <c r="F971" s="11" t="s">
        <v>277</v>
      </c>
      <c r="G971" s="11">
        <v>0</v>
      </c>
      <c r="H971" s="11">
        <v>75</v>
      </c>
      <c r="I971" s="11" t="e" cm="1">
        <f t="array" ref="I971">_xlfn.IFS(K971=2,CONCATENATE("比特币-",M971),K971=3,CONCATENATE("钞票-",M971),K971=4,CONCATENATE("玩家经验-",M971),K971=5,CONCATENATE(_xlfn.XLOOKUP(L971,'[1]item|道具'!$A:$A,'[1]item|道具'!$B:$B),"-",M971),K971=11,CONCATENATE(INDEX('[4]equip_data|装备数据'!$B:$B,MATCH(1,('[4]equip_data|装备数据'!$A:$A=ROUNDDOWN(L971/100,0))*('[4]equip_data|装备数据'!$D:$D=MOD(L971,100)),0)),"-",M971,"件"))</f>
        <v>#N/A</v>
      </c>
      <c r="J971" s="11" t="str">
        <f t="shared" si="71"/>
        <v>11;20101;1</v>
      </c>
      <c r="K971" s="11">
        <v>11</v>
      </c>
      <c r="L971" s="11">
        <v>20101</v>
      </c>
      <c r="M971" s="11">
        <v>1</v>
      </c>
      <c r="N971" s="4">
        <f>_xlfn.IFS(C971=0,E971/SUMIFS(E:E,A:A,A971,C:C,0),C971=1,E971/1000000,C971=2,1)</f>
        <v>0.0166666666666667</v>
      </c>
      <c r="O971" s="4">
        <f>IF(C971=2,1,H971/SUMIF(D:D,D971,H:H))</f>
        <v>1</v>
      </c>
      <c r="P971" s="4">
        <f t="shared" si="74"/>
        <v>0.0166666666666667</v>
      </c>
    </row>
    <row r="972" spans="1:16">
      <c r="A972" s="11">
        <v>5012002</v>
      </c>
      <c r="B972" s="11" t="s">
        <v>276</v>
      </c>
      <c r="C972" s="11">
        <v>0</v>
      </c>
      <c r="D972" s="11">
        <f t="shared" si="75"/>
        <v>501200207</v>
      </c>
      <c r="E972" s="11">
        <v>100</v>
      </c>
      <c r="F972" s="11" t="s">
        <v>277</v>
      </c>
      <c r="G972" s="11">
        <v>0</v>
      </c>
      <c r="H972" s="11">
        <v>75</v>
      </c>
      <c r="I972" s="11" t="e" cm="1">
        <f t="array" ref="I972">_xlfn.IFS(K972=2,CONCATENATE("比特币-",M972),K972=3,CONCATENATE("钞票-",M972),K972=4,CONCATENATE("玩家经验-",M972),K972=5,CONCATENATE(_xlfn.XLOOKUP(L972,'[1]item|道具'!$A:$A,'[1]item|道具'!$B:$B),"-",M972),K972=11,CONCATENATE(INDEX('[4]equip_data|装备数据'!$B:$B,MATCH(1,('[4]equip_data|装备数据'!$A:$A=ROUNDDOWN(L972/100,0))*('[4]equip_data|装备数据'!$D:$D=MOD(L972,100)),0)),"-",M972,"件"))</f>
        <v>#N/A</v>
      </c>
      <c r="J972" s="11" t="str">
        <f t="shared" si="71"/>
        <v>11;20201;1</v>
      </c>
      <c r="K972" s="11">
        <v>11</v>
      </c>
      <c r="L972" s="11">
        <v>20201</v>
      </c>
      <c r="M972" s="11">
        <v>1</v>
      </c>
      <c r="N972" s="4">
        <f>_xlfn.IFS(C972=0,E972/SUMIFS(E:E,A:A,A972,C:C,0),C972=1,E972/1000000,C972=2,1)</f>
        <v>0.0166666666666667</v>
      </c>
      <c r="O972" s="4">
        <f>IF(C972=2,1,H972/SUMIF(D:D,D972,H:H))</f>
        <v>1</v>
      </c>
      <c r="P972" s="4">
        <f t="shared" si="74"/>
        <v>0.0166666666666667</v>
      </c>
    </row>
    <row r="973" spans="1:16">
      <c r="A973" s="11">
        <v>5012002</v>
      </c>
      <c r="B973" s="11" t="s">
        <v>276</v>
      </c>
      <c r="C973" s="11">
        <v>0</v>
      </c>
      <c r="D973" s="11">
        <f t="shared" si="75"/>
        <v>501200208</v>
      </c>
      <c r="E973" s="11">
        <v>100</v>
      </c>
      <c r="F973" s="11" t="s">
        <v>277</v>
      </c>
      <c r="G973" s="11">
        <v>0</v>
      </c>
      <c r="H973" s="11">
        <v>75</v>
      </c>
      <c r="I973" s="11" t="e" cm="1">
        <f t="array" ref="I973">_xlfn.IFS(K973=2,CONCATENATE("比特币-",M973),K973=3,CONCATENATE("钞票-",M973),K973=4,CONCATENATE("玩家经验-",M973),K973=5,CONCATENATE(_xlfn.XLOOKUP(L973,'[1]item|道具'!$A:$A,'[1]item|道具'!$B:$B),"-",M973),K973=11,CONCATENATE(INDEX('[4]equip_data|装备数据'!$B:$B,MATCH(1,('[4]equip_data|装备数据'!$A:$A=ROUNDDOWN(L973/100,0))*('[4]equip_data|装备数据'!$D:$D=MOD(L973,100)),0)),"-",M973,"件"))</f>
        <v>#N/A</v>
      </c>
      <c r="J973" s="11" t="str">
        <f t="shared" si="71"/>
        <v>11;20301;1</v>
      </c>
      <c r="K973" s="11">
        <v>11</v>
      </c>
      <c r="L973" s="11">
        <v>20301</v>
      </c>
      <c r="M973" s="11">
        <v>1</v>
      </c>
      <c r="N973" s="4">
        <f>_xlfn.IFS(C973=0,E973/SUMIFS(E:E,A:A,A973,C:C,0),C973=1,E973/1000000,C973=2,1)</f>
        <v>0.0166666666666667</v>
      </c>
      <c r="O973" s="4">
        <f>IF(C973=2,1,H973/SUMIF(D:D,D973,H:H))</f>
        <v>1</v>
      </c>
      <c r="P973" s="4">
        <f t="shared" si="74"/>
        <v>0.0166666666666667</v>
      </c>
    </row>
    <row r="974" spans="1:16">
      <c r="A974" s="11">
        <v>5012002</v>
      </c>
      <c r="B974" s="11" t="s">
        <v>276</v>
      </c>
      <c r="C974" s="11">
        <v>0</v>
      </c>
      <c r="D974" s="11">
        <f t="shared" si="75"/>
        <v>501200209</v>
      </c>
      <c r="E974" s="11">
        <v>100</v>
      </c>
      <c r="F974" s="11" t="s">
        <v>277</v>
      </c>
      <c r="G974" s="11">
        <v>0</v>
      </c>
      <c r="H974" s="11">
        <v>75</v>
      </c>
      <c r="I974" s="11" t="e" cm="1">
        <f t="array" ref="I974">_xlfn.IFS(K974=2,CONCATENATE("比特币-",M974),K974=3,CONCATENATE("钞票-",M974),K974=4,CONCATENATE("玩家经验-",M974),K974=5,CONCATENATE(_xlfn.XLOOKUP(L974,'[1]item|道具'!$A:$A,'[1]item|道具'!$B:$B),"-",M974),K974=11,CONCATENATE(INDEX('[4]equip_data|装备数据'!$B:$B,MATCH(1,('[4]equip_data|装备数据'!$A:$A=ROUNDDOWN(L974/100,0))*('[4]equip_data|装备数据'!$D:$D=MOD(L974,100)),0)),"-",M974,"件"))</f>
        <v>#N/A</v>
      </c>
      <c r="J974" s="11" t="str">
        <f t="shared" si="71"/>
        <v>11;20401;1</v>
      </c>
      <c r="K974" s="11">
        <v>11</v>
      </c>
      <c r="L974" s="11">
        <v>20401</v>
      </c>
      <c r="M974" s="11">
        <v>1</v>
      </c>
      <c r="N974" s="4">
        <f>_xlfn.IFS(C974=0,E974/SUMIFS(E:E,A:A,A974,C:C,0),C974=1,E974/1000000,C974=2,1)</f>
        <v>0.0166666666666667</v>
      </c>
      <c r="O974" s="4">
        <f>IF(C974=2,1,H974/SUMIF(D:D,D974,H:H))</f>
        <v>1</v>
      </c>
      <c r="P974" s="4">
        <f t="shared" si="74"/>
        <v>0.0166666666666667</v>
      </c>
    </row>
    <row r="975" spans="1:16">
      <c r="A975" s="11">
        <v>5012002</v>
      </c>
      <c r="B975" s="11" t="s">
        <v>276</v>
      </c>
      <c r="C975" s="11">
        <v>0</v>
      </c>
      <c r="D975" s="11">
        <f t="shared" si="75"/>
        <v>501200210</v>
      </c>
      <c r="E975" s="11">
        <v>100</v>
      </c>
      <c r="F975" s="11" t="s">
        <v>277</v>
      </c>
      <c r="G975" s="11">
        <v>0</v>
      </c>
      <c r="H975" s="11">
        <v>75</v>
      </c>
      <c r="I975" s="11" t="e" cm="1">
        <f t="array" ref="I975">_xlfn.IFS(K975=2,CONCATENATE("比特币-",M975),K975=3,CONCATENATE("钞票-",M975),K975=4,CONCATENATE("玩家经验-",M975),K975=5,CONCATENATE(_xlfn.XLOOKUP(L975,'[1]item|道具'!$A:$A,'[1]item|道具'!$B:$B),"-",M975),K975=11,CONCATENATE(INDEX('[4]equip_data|装备数据'!$B:$B,MATCH(1,('[4]equip_data|装备数据'!$A:$A=ROUNDDOWN(L975/100,0))*('[4]equip_data|装备数据'!$D:$D=MOD(L975,100)),0)),"-",M975,"件"))</f>
        <v>#N/A</v>
      </c>
      <c r="J975" s="11" t="str">
        <f t="shared" si="71"/>
        <v>11;20501;1</v>
      </c>
      <c r="K975" s="11">
        <v>11</v>
      </c>
      <c r="L975" s="11">
        <v>20501</v>
      </c>
      <c r="M975" s="11">
        <v>1</v>
      </c>
      <c r="N975" s="4">
        <f>_xlfn.IFS(C975=0,E975/SUMIFS(E:E,A:A,A975,C:C,0),C975=1,E975/1000000,C975=2,1)</f>
        <v>0.0166666666666667</v>
      </c>
      <c r="O975" s="4">
        <f>IF(C975=2,1,H975/SUMIF(D:D,D975,H:H))</f>
        <v>1</v>
      </c>
      <c r="P975" s="4">
        <f t="shared" si="74"/>
        <v>0.0166666666666667</v>
      </c>
    </row>
    <row r="976" spans="1:16">
      <c r="A976" s="11">
        <v>5012002</v>
      </c>
      <c r="B976" s="11" t="s">
        <v>276</v>
      </c>
      <c r="C976" s="11">
        <v>0</v>
      </c>
      <c r="D976" s="11">
        <f t="shared" si="75"/>
        <v>501200211</v>
      </c>
      <c r="E976" s="11">
        <v>100</v>
      </c>
      <c r="F976" s="11" t="s">
        <v>277</v>
      </c>
      <c r="G976" s="11">
        <v>0</v>
      </c>
      <c r="H976" s="11">
        <v>75</v>
      </c>
      <c r="I976" s="11" t="e" cm="1">
        <f t="array" ref="I976">_xlfn.IFS(K976=2,CONCATENATE("比特币-",M976),K976=3,CONCATENATE("钞票-",M976),K976=4,CONCATENATE("玩家经验-",M976),K976=5,CONCATENATE(_xlfn.XLOOKUP(L976,'[1]item|道具'!$A:$A,'[1]item|道具'!$B:$B),"-",M976),K976=11,CONCATENATE(INDEX('[4]equip_data|装备数据'!$B:$B,MATCH(1,('[4]equip_data|装备数据'!$A:$A=ROUNDDOWN(L976/100,0))*('[4]equip_data|装备数据'!$D:$D=MOD(L976,100)),0)),"-",M976,"件"))</f>
        <v>#N/A</v>
      </c>
      <c r="J976" s="11" t="str">
        <f t="shared" si="71"/>
        <v>11;30101;1</v>
      </c>
      <c r="K976" s="11">
        <v>11</v>
      </c>
      <c r="L976" s="11">
        <v>30101</v>
      </c>
      <c r="M976" s="11">
        <v>1</v>
      </c>
      <c r="N976" s="4">
        <f>_xlfn.IFS(C976=0,E976/SUMIFS(E:E,A:A,A976,C:C,0),C976=1,E976/1000000,C976=2,1)</f>
        <v>0.0166666666666667</v>
      </c>
      <c r="O976" s="4">
        <f>IF(C976=2,1,H976/SUMIF(D:D,D976,H:H))</f>
        <v>1</v>
      </c>
      <c r="P976" s="4">
        <f t="shared" si="74"/>
        <v>0.0166666666666667</v>
      </c>
    </row>
    <row r="977" spans="1:16">
      <c r="A977" s="11">
        <v>5012002</v>
      </c>
      <c r="B977" s="11" t="s">
        <v>276</v>
      </c>
      <c r="C977" s="11">
        <v>0</v>
      </c>
      <c r="D977" s="11">
        <f t="shared" si="75"/>
        <v>501200212</v>
      </c>
      <c r="E977" s="11">
        <v>100</v>
      </c>
      <c r="F977" s="11" t="s">
        <v>277</v>
      </c>
      <c r="G977" s="11">
        <v>0</v>
      </c>
      <c r="H977" s="11">
        <v>75</v>
      </c>
      <c r="I977" s="11" t="e" cm="1">
        <f t="array" ref="I977">_xlfn.IFS(K977=2,CONCATENATE("比特币-",M977),K977=3,CONCATENATE("钞票-",M977),K977=4,CONCATENATE("玩家经验-",M977),K977=5,CONCATENATE(_xlfn.XLOOKUP(L977,'[1]item|道具'!$A:$A,'[1]item|道具'!$B:$B),"-",M977),K977=11,CONCATENATE(INDEX('[4]equip_data|装备数据'!$B:$B,MATCH(1,('[4]equip_data|装备数据'!$A:$A=ROUNDDOWN(L977/100,0))*('[4]equip_data|装备数据'!$D:$D=MOD(L977,100)),0)),"-",M977,"件"))</f>
        <v>#N/A</v>
      </c>
      <c r="J977" s="11" t="str">
        <f t="shared" si="71"/>
        <v>11;30201;1</v>
      </c>
      <c r="K977" s="11">
        <v>11</v>
      </c>
      <c r="L977" s="11">
        <v>30201</v>
      </c>
      <c r="M977" s="11">
        <v>1</v>
      </c>
      <c r="N977" s="4">
        <f>_xlfn.IFS(C977=0,E977/SUMIFS(E:E,A:A,A977,C:C,0),C977=1,E977/1000000,C977=2,1)</f>
        <v>0.0166666666666667</v>
      </c>
      <c r="O977" s="4">
        <f>IF(C977=2,1,H977/SUMIF(D:D,D977,H:H))</f>
        <v>1</v>
      </c>
      <c r="P977" s="4">
        <f t="shared" si="74"/>
        <v>0.0166666666666667</v>
      </c>
    </row>
    <row r="978" spans="1:16">
      <c r="A978" s="11">
        <v>5012002</v>
      </c>
      <c r="B978" s="11" t="s">
        <v>276</v>
      </c>
      <c r="C978" s="11">
        <v>0</v>
      </c>
      <c r="D978" s="11">
        <f t="shared" si="75"/>
        <v>501200213</v>
      </c>
      <c r="E978" s="11">
        <v>100</v>
      </c>
      <c r="F978" s="11" t="s">
        <v>277</v>
      </c>
      <c r="G978" s="11">
        <v>0</v>
      </c>
      <c r="H978" s="11">
        <v>75</v>
      </c>
      <c r="I978" s="11" t="e" cm="1">
        <f t="array" ref="I978">_xlfn.IFS(K978=2,CONCATENATE("比特币-",M978),K978=3,CONCATENATE("钞票-",M978),K978=4,CONCATENATE("玩家经验-",M978),K978=5,CONCATENATE(_xlfn.XLOOKUP(L978,'[1]item|道具'!$A:$A,'[1]item|道具'!$B:$B),"-",M978),K978=11,CONCATENATE(INDEX('[4]equip_data|装备数据'!$B:$B,MATCH(1,('[4]equip_data|装备数据'!$A:$A=ROUNDDOWN(L978/100,0))*('[4]equip_data|装备数据'!$D:$D=MOD(L978,100)),0)),"-",M978,"件"))</f>
        <v>#N/A</v>
      </c>
      <c r="J978" s="11" t="str">
        <f t="shared" si="71"/>
        <v>11;30301;1</v>
      </c>
      <c r="K978" s="11">
        <v>11</v>
      </c>
      <c r="L978" s="11">
        <v>30301</v>
      </c>
      <c r="M978" s="11">
        <v>1</v>
      </c>
      <c r="N978" s="4">
        <f>_xlfn.IFS(C978=0,E978/SUMIFS(E:E,A:A,A978,C:C,0),C978=1,E978/1000000,C978=2,1)</f>
        <v>0.0166666666666667</v>
      </c>
      <c r="O978" s="4">
        <f>IF(C978=2,1,H978/SUMIF(D:D,D978,H:H))</f>
        <v>1</v>
      </c>
      <c r="P978" s="4">
        <f t="shared" si="74"/>
        <v>0.0166666666666667</v>
      </c>
    </row>
    <row r="979" spans="1:16">
      <c r="A979" s="11">
        <v>5012002</v>
      </c>
      <c r="B979" s="11" t="s">
        <v>276</v>
      </c>
      <c r="C979" s="11">
        <v>0</v>
      </c>
      <c r="D979" s="11">
        <f t="shared" si="75"/>
        <v>501200214</v>
      </c>
      <c r="E979" s="11">
        <v>100</v>
      </c>
      <c r="F979" s="11" t="s">
        <v>277</v>
      </c>
      <c r="G979" s="11">
        <v>0</v>
      </c>
      <c r="H979" s="11">
        <v>75</v>
      </c>
      <c r="I979" s="11" t="e" cm="1">
        <f t="array" ref="I979">_xlfn.IFS(K979=2,CONCATENATE("比特币-",M979),K979=3,CONCATENATE("钞票-",M979),K979=4,CONCATENATE("玩家经验-",M979),K979=5,CONCATENATE(_xlfn.XLOOKUP(L979,'[1]item|道具'!$A:$A,'[1]item|道具'!$B:$B),"-",M979),K979=11,CONCATENATE(INDEX('[4]equip_data|装备数据'!$B:$B,MATCH(1,('[4]equip_data|装备数据'!$A:$A=ROUNDDOWN(L979/100,0))*('[4]equip_data|装备数据'!$D:$D=MOD(L979,100)),0)),"-",M979,"件"))</f>
        <v>#N/A</v>
      </c>
      <c r="J979" s="11" t="str">
        <f t="shared" si="71"/>
        <v>11;30401;1</v>
      </c>
      <c r="K979" s="11">
        <v>11</v>
      </c>
      <c r="L979" s="11">
        <v>30401</v>
      </c>
      <c r="M979" s="11">
        <v>1</v>
      </c>
      <c r="N979" s="4">
        <f>_xlfn.IFS(C979=0,E979/SUMIFS(E:E,A:A,A979,C:C,0),C979=1,E979/1000000,C979=2,1)</f>
        <v>0.0166666666666667</v>
      </c>
      <c r="O979" s="4">
        <f>IF(C979=2,1,H979/SUMIF(D:D,D979,H:H))</f>
        <v>1</v>
      </c>
      <c r="P979" s="4">
        <f t="shared" si="74"/>
        <v>0.0166666666666667</v>
      </c>
    </row>
    <row r="980" spans="1:16">
      <c r="A980" s="11">
        <v>5012002</v>
      </c>
      <c r="B980" s="11" t="s">
        <v>276</v>
      </c>
      <c r="C980" s="11">
        <v>0</v>
      </c>
      <c r="D980" s="11">
        <f t="shared" si="75"/>
        <v>501200215</v>
      </c>
      <c r="E980" s="11">
        <v>100</v>
      </c>
      <c r="F980" s="11" t="s">
        <v>277</v>
      </c>
      <c r="G980" s="11">
        <v>0</v>
      </c>
      <c r="H980" s="11">
        <v>75</v>
      </c>
      <c r="I980" s="11" t="e" cm="1">
        <f t="array" ref="I980">_xlfn.IFS(K980=2,CONCATENATE("比特币-",M980),K980=3,CONCATENATE("钞票-",M980),K980=4,CONCATENATE("玩家经验-",M980),K980=5,CONCATENATE(_xlfn.XLOOKUP(L980,'[1]item|道具'!$A:$A,'[1]item|道具'!$B:$B),"-",M980),K980=11,CONCATENATE(INDEX('[4]equip_data|装备数据'!$B:$B,MATCH(1,('[4]equip_data|装备数据'!$A:$A=ROUNDDOWN(L980/100,0))*('[4]equip_data|装备数据'!$D:$D=MOD(L980,100)),0)),"-",M980,"件"))</f>
        <v>#N/A</v>
      </c>
      <c r="J980" s="11" t="str">
        <f t="shared" si="71"/>
        <v>11;30501;1</v>
      </c>
      <c r="K980" s="11">
        <v>11</v>
      </c>
      <c r="L980" s="11">
        <v>30501</v>
      </c>
      <c r="M980" s="11">
        <v>1</v>
      </c>
      <c r="N980" s="4">
        <f>_xlfn.IFS(C980=0,E980/SUMIFS(E:E,A:A,A980,C:C,0),C980=1,E980/1000000,C980=2,1)</f>
        <v>0.0166666666666667</v>
      </c>
      <c r="O980" s="4">
        <f>IF(C980=2,1,H980/SUMIF(D:D,D980,H:H))</f>
        <v>1</v>
      </c>
      <c r="P980" s="4">
        <f t="shared" si="74"/>
        <v>0.0166666666666667</v>
      </c>
    </row>
    <row r="981" spans="1:16">
      <c r="A981" s="11">
        <v>5012002</v>
      </c>
      <c r="B981" s="11" t="s">
        <v>276</v>
      </c>
      <c r="C981" s="11">
        <v>0</v>
      </c>
      <c r="D981" s="11">
        <f t="shared" si="75"/>
        <v>501200216</v>
      </c>
      <c r="E981" s="11">
        <v>100</v>
      </c>
      <c r="F981" s="11" t="s">
        <v>277</v>
      </c>
      <c r="G981" s="11">
        <v>0</v>
      </c>
      <c r="H981" s="11">
        <v>75</v>
      </c>
      <c r="I981" s="11" t="e" cm="1">
        <f t="array" ref="I981">_xlfn.IFS(K981=2,CONCATENATE("比特币-",M981),K981=3,CONCATENATE("钞票-",M981),K981=4,CONCATENATE("玩家经验-",M981),K981=5,CONCATENATE(_xlfn.XLOOKUP(L981,'[1]item|道具'!$A:$A,'[1]item|道具'!$B:$B),"-",M981),K981=11,CONCATENATE(INDEX('[4]equip_data|装备数据'!$B:$B,MATCH(1,('[4]equip_data|装备数据'!$A:$A=ROUNDDOWN(L981/100,0))*('[4]equip_data|装备数据'!$D:$D=MOD(L981,100)),0)),"-",M981,"件"))</f>
        <v>#N/A</v>
      </c>
      <c r="J981" s="11" t="str">
        <f t="shared" si="71"/>
        <v>11;40101;1</v>
      </c>
      <c r="K981" s="11">
        <v>11</v>
      </c>
      <c r="L981" s="11">
        <v>40101</v>
      </c>
      <c r="M981" s="11">
        <v>1</v>
      </c>
      <c r="N981" s="4">
        <f>_xlfn.IFS(C981=0,E981/SUMIFS(E:E,A:A,A981,C:C,0),C981=1,E981/1000000,C981=2,1)</f>
        <v>0.0166666666666667</v>
      </c>
      <c r="O981" s="4">
        <f>IF(C981=2,1,H981/SUMIF(D:D,D981,H:H))</f>
        <v>1</v>
      </c>
      <c r="P981" s="4">
        <f t="shared" si="74"/>
        <v>0.0166666666666667</v>
      </c>
    </row>
    <row r="982" spans="1:16">
      <c r="A982" s="11">
        <v>5012002</v>
      </c>
      <c r="B982" s="11" t="s">
        <v>276</v>
      </c>
      <c r="C982" s="11">
        <v>0</v>
      </c>
      <c r="D982" s="11">
        <f t="shared" si="75"/>
        <v>501200217</v>
      </c>
      <c r="E982" s="11">
        <v>100</v>
      </c>
      <c r="F982" s="11" t="s">
        <v>277</v>
      </c>
      <c r="G982" s="11">
        <v>0</v>
      </c>
      <c r="H982" s="11">
        <v>75</v>
      </c>
      <c r="I982" s="11" t="e" cm="1">
        <f t="array" ref="I982">_xlfn.IFS(K982=2,CONCATENATE("比特币-",M982),K982=3,CONCATENATE("钞票-",M982),K982=4,CONCATENATE("玩家经验-",M982),K982=5,CONCATENATE(_xlfn.XLOOKUP(L982,'[1]item|道具'!$A:$A,'[1]item|道具'!$B:$B),"-",M982),K982=11,CONCATENATE(INDEX('[4]equip_data|装备数据'!$B:$B,MATCH(1,('[4]equip_data|装备数据'!$A:$A=ROUNDDOWN(L982/100,0))*('[4]equip_data|装备数据'!$D:$D=MOD(L982,100)),0)),"-",M982,"件"))</f>
        <v>#N/A</v>
      </c>
      <c r="J982" s="11" t="str">
        <f t="shared" si="71"/>
        <v>11;40201;1</v>
      </c>
      <c r="K982" s="11">
        <v>11</v>
      </c>
      <c r="L982" s="11">
        <v>40201</v>
      </c>
      <c r="M982" s="11">
        <v>1</v>
      </c>
      <c r="N982" s="4">
        <f>_xlfn.IFS(C982=0,E982/SUMIFS(E:E,A:A,A982,C:C,0),C982=1,E982/1000000,C982=2,1)</f>
        <v>0.0166666666666667</v>
      </c>
      <c r="O982" s="4">
        <f>IF(C982=2,1,H982/SUMIF(D:D,D982,H:H))</f>
        <v>1</v>
      </c>
      <c r="P982" s="4">
        <f t="shared" si="74"/>
        <v>0.0166666666666667</v>
      </c>
    </row>
    <row r="983" spans="1:16">
      <c r="A983" s="11">
        <v>5012002</v>
      </c>
      <c r="B983" s="11" t="s">
        <v>276</v>
      </c>
      <c r="C983" s="11">
        <v>0</v>
      </c>
      <c r="D983" s="11">
        <f t="shared" si="75"/>
        <v>501200218</v>
      </c>
      <c r="E983" s="11">
        <v>100</v>
      </c>
      <c r="F983" s="11" t="s">
        <v>277</v>
      </c>
      <c r="G983" s="11">
        <v>0</v>
      </c>
      <c r="H983" s="11">
        <v>75</v>
      </c>
      <c r="I983" s="11" t="e" cm="1">
        <f t="array" ref="I983">_xlfn.IFS(K983=2,CONCATENATE("比特币-",M983),K983=3,CONCATENATE("钞票-",M983),K983=4,CONCATENATE("玩家经验-",M983),K983=5,CONCATENATE(_xlfn.XLOOKUP(L983,'[1]item|道具'!$A:$A,'[1]item|道具'!$B:$B),"-",M983),K983=11,CONCATENATE(INDEX('[4]equip_data|装备数据'!$B:$B,MATCH(1,('[4]equip_data|装备数据'!$A:$A=ROUNDDOWN(L983/100,0))*('[4]equip_data|装备数据'!$D:$D=MOD(L983,100)),0)),"-",M983,"件"))</f>
        <v>#N/A</v>
      </c>
      <c r="J983" s="11" t="str">
        <f t="shared" si="71"/>
        <v>11;40301;1</v>
      </c>
      <c r="K983" s="11">
        <v>11</v>
      </c>
      <c r="L983" s="11">
        <v>40301</v>
      </c>
      <c r="M983" s="11">
        <v>1</v>
      </c>
      <c r="N983" s="4">
        <f>_xlfn.IFS(C983=0,E983/SUMIFS(E:E,A:A,A983,C:C,0),C983=1,E983/1000000,C983=2,1)</f>
        <v>0.0166666666666667</v>
      </c>
      <c r="O983" s="4">
        <f>IF(C983=2,1,H983/SUMIF(D:D,D983,H:H))</f>
        <v>1</v>
      </c>
      <c r="P983" s="4">
        <f t="shared" si="74"/>
        <v>0.0166666666666667</v>
      </c>
    </row>
    <row r="984" spans="1:16">
      <c r="A984" s="11">
        <v>5012002</v>
      </c>
      <c r="B984" s="11" t="s">
        <v>276</v>
      </c>
      <c r="C984" s="11">
        <v>0</v>
      </c>
      <c r="D984" s="11">
        <f t="shared" si="75"/>
        <v>501200219</v>
      </c>
      <c r="E984" s="11">
        <v>100</v>
      </c>
      <c r="F984" s="11" t="s">
        <v>277</v>
      </c>
      <c r="G984" s="11">
        <v>0</v>
      </c>
      <c r="H984" s="11">
        <v>75</v>
      </c>
      <c r="I984" s="11" t="e" cm="1">
        <f t="array" ref="I984">_xlfn.IFS(K984=2,CONCATENATE("比特币-",M984),K984=3,CONCATENATE("钞票-",M984),K984=4,CONCATENATE("玩家经验-",M984),K984=5,CONCATENATE(_xlfn.XLOOKUP(L984,'[1]item|道具'!$A:$A,'[1]item|道具'!$B:$B),"-",M984),K984=11,CONCATENATE(INDEX('[4]equip_data|装备数据'!$B:$B,MATCH(1,('[4]equip_data|装备数据'!$A:$A=ROUNDDOWN(L984/100,0))*('[4]equip_data|装备数据'!$D:$D=MOD(L984,100)),0)),"-",M984,"件"))</f>
        <v>#N/A</v>
      </c>
      <c r="J984" s="11" t="str">
        <f t="shared" si="71"/>
        <v>11;40401;1</v>
      </c>
      <c r="K984" s="11">
        <v>11</v>
      </c>
      <c r="L984" s="11">
        <v>40401</v>
      </c>
      <c r="M984" s="11">
        <v>1</v>
      </c>
      <c r="N984" s="4">
        <f>_xlfn.IFS(C984=0,E984/SUMIFS(E:E,A:A,A984,C:C,0),C984=1,E984/1000000,C984=2,1)</f>
        <v>0.0166666666666667</v>
      </c>
      <c r="O984" s="4">
        <f>IF(C984=2,1,H984/SUMIF(D:D,D984,H:H))</f>
        <v>1</v>
      </c>
      <c r="P984" s="4">
        <f t="shared" si="74"/>
        <v>0.0166666666666667</v>
      </c>
    </row>
    <row r="985" spans="1:16">
      <c r="A985" s="11">
        <v>5012002</v>
      </c>
      <c r="B985" s="11" t="s">
        <v>276</v>
      </c>
      <c r="C985" s="11">
        <v>0</v>
      </c>
      <c r="D985" s="11">
        <f t="shared" si="75"/>
        <v>501200220</v>
      </c>
      <c r="E985" s="11">
        <v>100</v>
      </c>
      <c r="F985" s="11" t="s">
        <v>277</v>
      </c>
      <c r="G985" s="11">
        <v>0</v>
      </c>
      <c r="H985" s="11">
        <v>75</v>
      </c>
      <c r="I985" s="11" t="e" cm="1">
        <f t="array" ref="I985">_xlfn.IFS(K985=2,CONCATENATE("比特币-",M985),K985=3,CONCATENATE("钞票-",M985),K985=4,CONCATENATE("玩家经验-",M985),K985=5,CONCATENATE(_xlfn.XLOOKUP(L985,'[1]item|道具'!$A:$A,'[1]item|道具'!$B:$B),"-",M985),K985=11,CONCATENATE(INDEX('[4]equip_data|装备数据'!$B:$B,MATCH(1,('[4]equip_data|装备数据'!$A:$A=ROUNDDOWN(L985/100,0))*('[4]equip_data|装备数据'!$D:$D=MOD(L985,100)),0)),"-",M985,"件"))</f>
        <v>#N/A</v>
      </c>
      <c r="J985" s="11" t="str">
        <f t="shared" si="71"/>
        <v>11;40501;1</v>
      </c>
      <c r="K985" s="11">
        <v>11</v>
      </c>
      <c r="L985" s="11">
        <v>40501</v>
      </c>
      <c r="M985" s="11">
        <v>1</v>
      </c>
      <c r="N985" s="4">
        <f>_xlfn.IFS(C985=0,E985/SUMIFS(E:E,A:A,A985,C:C,0),C985=1,E985/1000000,C985=2,1)</f>
        <v>0.0166666666666667</v>
      </c>
      <c r="O985" s="4">
        <f>IF(C985=2,1,H985/SUMIF(D:D,D985,H:H))</f>
        <v>1</v>
      </c>
      <c r="P985" s="4">
        <f t="shared" si="74"/>
        <v>0.0166666666666667</v>
      </c>
    </row>
    <row r="986" spans="1:16">
      <c r="A986" s="11">
        <v>5012002</v>
      </c>
      <c r="B986" s="11" t="s">
        <v>276</v>
      </c>
      <c r="C986" s="11">
        <v>0</v>
      </c>
      <c r="D986" s="11">
        <f t="shared" si="75"/>
        <v>501200221</v>
      </c>
      <c r="E986" s="11">
        <v>100</v>
      </c>
      <c r="F986" s="11" t="s">
        <v>277</v>
      </c>
      <c r="G986" s="11">
        <v>0</v>
      </c>
      <c r="H986" s="11">
        <v>75</v>
      </c>
      <c r="I986" s="11" t="e" cm="1">
        <f t="array" ref="I986">_xlfn.IFS(K986=2,CONCATENATE("比特币-",M986),K986=3,CONCATENATE("钞票-",M986),K986=4,CONCATENATE("玩家经验-",M986),K986=5,CONCATENATE(_xlfn.XLOOKUP(L986,'[1]item|道具'!$A:$A,'[1]item|道具'!$B:$B),"-",M986),K986=11,CONCATENATE(INDEX('[4]equip_data|装备数据'!$B:$B,MATCH(1,('[4]equip_data|装备数据'!$A:$A=ROUNDDOWN(L986/100,0))*('[4]equip_data|装备数据'!$D:$D=MOD(L986,100)),0)),"-",M986,"件"))</f>
        <v>#N/A</v>
      </c>
      <c r="J986" s="11" t="str">
        <f t="shared" si="71"/>
        <v>11;50101;1</v>
      </c>
      <c r="K986" s="11">
        <v>11</v>
      </c>
      <c r="L986" s="11">
        <v>50101</v>
      </c>
      <c r="M986" s="11">
        <v>1</v>
      </c>
      <c r="N986" s="4">
        <f>_xlfn.IFS(C986=0,E986/SUMIFS(E:E,A:A,A986,C:C,0),C986=1,E986/1000000,C986=2,1)</f>
        <v>0.0166666666666667</v>
      </c>
      <c r="O986" s="4">
        <f>IF(C986=2,1,H986/SUMIF(D:D,D986,H:H))</f>
        <v>1</v>
      </c>
      <c r="P986" s="4">
        <f t="shared" si="74"/>
        <v>0.0166666666666667</v>
      </c>
    </row>
    <row r="987" spans="1:16">
      <c r="A987" s="11">
        <v>5012002</v>
      </c>
      <c r="B987" s="11" t="s">
        <v>276</v>
      </c>
      <c r="C987" s="11">
        <v>0</v>
      </c>
      <c r="D987" s="11">
        <f t="shared" si="75"/>
        <v>501200222</v>
      </c>
      <c r="E987" s="11">
        <v>100</v>
      </c>
      <c r="F987" s="11" t="s">
        <v>277</v>
      </c>
      <c r="G987" s="11">
        <v>0</v>
      </c>
      <c r="H987" s="11">
        <v>75</v>
      </c>
      <c r="I987" s="11" t="e" cm="1">
        <f t="array" ref="I987">_xlfn.IFS(K987=2,CONCATENATE("比特币-",M987),K987=3,CONCATENATE("钞票-",M987),K987=4,CONCATENATE("玩家经验-",M987),K987=5,CONCATENATE(_xlfn.XLOOKUP(L987,'[1]item|道具'!$A:$A,'[1]item|道具'!$B:$B),"-",M987),K987=11,CONCATENATE(INDEX('[4]equip_data|装备数据'!$B:$B,MATCH(1,('[4]equip_data|装备数据'!$A:$A=ROUNDDOWN(L987/100,0))*('[4]equip_data|装备数据'!$D:$D=MOD(L987,100)),0)),"-",M987,"件"))</f>
        <v>#N/A</v>
      </c>
      <c r="J987" s="11" t="str">
        <f t="shared" si="71"/>
        <v>11;50201;1</v>
      </c>
      <c r="K987" s="11">
        <v>11</v>
      </c>
      <c r="L987" s="11">
        <v>50201</v>
      </c>
      <c r="M987" s="11">
        <v>1</v>
      </c>
      <c r="N987" s="4">
        <f>_xlfn.IFS(C987=0,E987/SUMIFS(E:E,A:A,A987,C:C,0),C987=1,E987/1000000,C987=2,1)</f>
        <v>0.0166666666666667</v>
      </c>
      <c r="O987" s="4">
        <f>IF(C987=2,1,H987/SUMIF(D:D,D987,H:H))</f>
        <v>1</v>
      </c>
      <c r="P987" s="4">
        <f t="shared" si="74"/>
        <v>0.0166666666666667</v>
      </c>
    </row>
    <row r="988" spans="1:16">
      <c r="A988" s="11">
        <v>5012002</v>
      </c>
      <c r="B988" s="11" t="s">
        <v>276</v>
      </c>
      <c r="C988" s="11">
        <v>0</v>
      </c>
      <c r="D988" s="11">
        <f t="shared" si="75"/>
        <v>501200223</v>
      </c>
      <c r="E988" s="11">
        <v>100</v>
      </c>
      <c r="F988" s="11" t="s">
        <v>277</v>
      </c>
      <c r="G988" s="11">
        <v>0</v>
      </c>
      <c r="H988" s="11">
        <v>75</v>
      </c>
      <c r="I988" s="11" t="e" cm="1">
        <f t="array" ref="I988">_xlfn.IFS(K988=2,CONCATENATE("比特币-",M988),K988=3,CONCATENATE("钞票-",M988),K988=4,CONCATENATE("玩家经验-",M988),K988=5,CONCATENATE(_xlfn.XLOOKUP(L988,'[1]item|道具'!$A:$A,'[1]item|道具'!$B:$B),"-",M988),K988=11,CONCATENATE(INDEX('[4]equip_data|装备数据'!$B:$B,MATCH(1,('[4]equip_data|装备数据'!$A:$A=ROUNDDOWN(L988/100,0))*('[4]equip_data|装备数据'!$D:$D=MOD(L988,100)),0)),"-",M988,"件"))</f>
        <v>#N/A</v>
      </c>
      <c r="J988" s="11" t="str">
        <f t="shared" si="71"/>
        <v>11;50301;1</v>
      </c>
      <c r="K988" s="11">
        <v>11</v>
      </c>
      <c r="L988" s="11">
        <v>50301</v>
      </c>
      <c r="M988" s="11">
        <v>1</v>
      </c>
      <c r="N988" s="4">
        <f>_xlfn.IFS(C988=0,E988/SUMIFS(E:E,A:A,A988,C:C,0),C988=1,E988/1000000,C988=2,1)</f>
        <v>0.0166666666666667</v>
      </c>
      <c r="O988" s="4">
        <f>IF(C988=2,1,H988/SUMIF(D:D,D988,H:H))</f>
        <v>1</v>
      </c>
      <c r="P988" s="4">
        <f t="shared" si="74"/>
        <v>0.0166666666666667</v>
      </c>
    </row>
    <row r="989" spans="1:16">
      <c r="A989" s="11">
        <v>5012002</v>
      </c>
      <c r="B989" s="11" t="s">
        <v>276</v>
      </c>
      <c r="C989" s="11">
        <v>0</v>
      </c>
      <c r="D989" s="11">
        <f t="shared" si="75"/>
        <v>501200224</v>
      </c>
      <c r="E989" s="11">
        <v>100</v>
      </c>
      <c r="F989" s="11" t="s">
        <v>277</v>
      </c>
      <c r="G989" s="11">
        <v>0</v>
      </c>
      <c r="H989" s="11">
        <v>75</v>
      </c>
      <c r="I989" s="11" t="e" cm="1">
        <f t="array" ref="I989">_xlfn.IFS(K989=2,CONCATENATE("比特币-",M989),K989=3,CONCATENATE("钞票-",M989),K989=4,CONCATENATE("玩家经验-",M989),K989=5,CONCATENATE(_xlfn.XLOOKUP(L989,'[1]item|道具'!$A:$A,'[1]item|道具'!$B:$B),"-",M989),K989=11,CONCATENATE(INDEX('[4]equip_data|装备数据'!$B:$B,MATCH(1,('[4]equip_data|装备数据'!$A:$A=ROUNDDOWN(L989/100,0))*('[4]equip_data|装备数据'!$D:$D=MOD(L989,100)),0)),"-",M989,"件"))</f>
        <v>#N/A</v>
      </c>
      <c r="J989" s="11" t="str">
        <f t="shared" si="71"/>
        <v>11;50401;1</v>
      </c>
      <c r="K989" s="11">
        <v>11</v>
      </c>
      <c r="L989" s="11">
        <v>50401</v>
      </c>
      <c r="M989" s="11">
        <v>1</v>
      </c>
      <c r="N989" s="4">
        <f>_xlfn.IFS(C989=0,E989/SUMIFS(E:E,A:A,A989,C:C,0),C989=1,E989/1000000,C989=2,1)</f>
        <v>0.0166666666666667</v>
      </c>
      <c r="O989" s="4">
        <f>IF(C989=2,1,H989/SUMIF(D:D,D989,H:H))</f>
        <v>1</v>
      </c>
      <c r="P989" s="4">
        <f t="shared" si="74"/>
        <v>0.0166666666666667</v>
      </c>
    </row>
    <row r="990" spans="1:16">
      <c r="A990" s="11">
        <v>5012002</v>
      </c>
      <c r="B990" s="11" t="s">
        <v>276</v>
      </c>
      <c r="C990" s="11">
        <v>0</v>
      </c>
      <c r="D990" s="11">
        <f t="shared" si="75"/>
        <v>501200225</v>
      </c>
      <c r="E990" s="11">
        <v>100</v>
      </c>
      <c r="F990" s="11" t="s">
        <v>277</v>
      </c>
      <c r="G990" s="11">
        <v>0</v>
      </c>
      <c r="H990" s="11">
        <v>75</v>
      </c>
      <c r="I990" s="11" t="e" cm="1">
        <f t="array" ref="I990">_xlfn.IFS(K990=2,CONCATENATE("比特币-",M990),K990=3,CONCATENATE("钞票-",M990),K990=4,CONCATENATE("玩家经验-",M990),K990=5,CONCATENATE(_xlfn.XLOOKUP(L990,'[1]item|道具'!$A:$A,'[1]item|道具'!$B:$B),"-",M990),K990=11,CONCATENATE(INDEX('[4]equip_data|装备数据'!$B:$B,MATCH(1,('[4]equip_data|装备数据'!$A:$A=ROUNDDOWN(L990/100,0))*('[4]equip_data|装备数据'!$D:$D=MOD(L990,100)),0)),"-",M990,"件"))</f>
        <v>#N/A</v>
      </c>
      <c r="J990" s="11" t="str">
        <f t="shared" si="71"/>
        <v>11;50501;1</v>
      </c>
      <c r="K990" s="11">
        <v>11</v>
      </c>
      <c r="L990" s="11">
        <v>50501</v>
      </c>
      <c r="M990" s="11">
        <v>1</v>
      </c>
      <c r="N990" s="4">
        <f>_xlfn.IFS(C990=0,E990/SUMIFS(E:E,A:A,A990,C:C,0),C990=1,E990/1000000,C990=2,1)</f>
        <v>0.0166666666666667</v>
      </c>
      <c r="O990" s="4">
        <f>IF(C990=2,1,H990/SUMIF(D:D,D990,H:H))</f>
        <v>1</v>
      </c>
      <c r="P990" s="4">
        <f t="shared" si="74"/>
        <v>0.0166666666666667</v>
      </c>
    </row>
    <row r="991" spans="1:16">
      <c r="A991" s="11">
        <v>5012002</v>
      </c>
      <c r="B991" s="11" t="s">
        <v>276</v>
      </c>
      <c r="C991" s="11">
        <v>0</v>
      </c>
      <c r="D991" s="11">
        <f t="shared" si="75"/>
        <v>501200226</v>
      </c>
      <c r="E991" s="11">
        <v>100</v>
      </c>
      <c r="F991" s="11" t="s">
        <v>277</v>
      </c>
      <c r="G991" s="11">
        <v>0</v>
      </c>
      <c r="H991" s="11">
        <v>75</v>
      </c>
      <c r="I991" s="11" t="e" cm="1">
        <f t="array" ref="I991">_xlfn.IFS(K991=2,CONCATENATE("比特币-",M991),K991=3,CONCATENATE("钞票-",M991),K991=4,CONCATENATE("玩家经验-",M991),K991=5,CONCATENATE(_xlfn.XLOOKUP(L991,'[1]item|道具'!$A:$A,'[1]item|道具'!$B:$B),"-",M991),K991=11,CONCATENATE(INDEX('[4]equip_data|装备数据'!$B:$B,MATCH(1,('[4]equip_data|装备数据'!$A:$A=ROUNDDOWN(L991/100,0))*('[4]equip_data|装备数据'!$D:$D=MOD(L991,100)),0)),"-",M991,"件"))</f>
        <v>#N/A</v>
      </c>
      <c r="J991" s="11" t="str">
        <f t="shared" si="71"/>
        <v>11;60101;1</v>
      </c>
      <c r="K991" s="11">
        <v>11</v>
      </c>
      <c r="L991" s="11">
        <v>60101</v>
      </c>
      <c r="M991" s="11">
        <v>1</v>
      </c>
      <c r="N991" s="4">
        <f>_xlfn.IFS(C991=0,E991/SUMIFS(E:E,A:A,A991,C:C,0),C991=1,E991/1000000,C991=2,1)</f>
        <v>0.0166666666666667</v>
      </c>
      <c r="O991" s="4">
        <f>IF(C991=2,1,H991/SUMIF(D:D,D991,H:H))</f>
        <v>1</v>
      </c>
      <c r="P991" s="4">
        <f t="shared" si="74"/>
        <v>0.0166666666666667</v>
      </c>
    </row>
    <row r="992" spans="1:16">
      <c r="A992" s="11">
        <v>5012002</v>
      </c>
      <c r="B992" s="11" t="s">
        <v>276</v>
      </c>
      <c r="C992" s="11">
        <v>0</v>
      </c>
      <c r="D992" s="11">
        <f t="shared" si="75"/>
        <v>501200227</v>
      </c>
      <c r="E992" s="11">
        <v>100</v>
      </c>
      <c r="F992" s="11" t="s">
        <v>277</v>
      </c>
      <c r="G992" s="11">
        <v>0</v>
      </c>
      <c r="H992" s="11">
        <v>75</v>
      </c>
      <c r="I992" s="11" t="e" cm="1">
        <f t="array" ref="I992">_xlfn.IFS(K992=2,CONCATENATE("比特币-",M992),K992=3,CONCATENATE("钞票-",M992),K992=4,CONCATENATE("玩家经验-",M992),K992=5,CONCATENATE(_xlfn.XLOOKUP(L992,'[1]item|道具'!$A:$A,'[1]item|道具'!$B:$B),"-",M992),K992=11,CONCATENATE(INDEX('[4]equip_data|装备数据'!$B:$B,MATCH(1,('[4]equip_data|装备数据'!$A:$A=ROUNDDOWN(L992/100,0))*('[4]equip_data|装备数据'!$D:$D=MOD(L992,100)),0)),"-",M992,"件"))</f>
        <v>#N/A</v>
      </c>
      <c r="J992" s="11" t="str">
        <f t="shared" si="71"/>
        <v>11;60201;1</v>
      </c>
      <c r="K992" s="11">
        <v>11</v>
      </c>
      <c r="L992" s="11">
        <v>60201</v>
      </c>
      <c r="M992" s="11">
        <v>1</v>
      </c>
      <c r="N992" s="4">
        <f>_xlfn.IFS(C992=0,E992/SUMIFS(E:E,A:A,A992,C:C,0),C992=1,E992/1000000,C992=2,1)</f>
        <v>0.0166666666666667</v>
      </c>
      <c r="O992" s="4">
        <f>IF(C992=2,1,H992/SUMIF(D:D,D992,H:H))</f>
        <v>1</v>
      </c>
      <c r="P992" s="4">
        <f t="shared" si="74"/>
        <v>0.0166666666666667</v>
      </c>
    </row>
    <row r="993" spans="1:16">
      <c r="A993" s="11">
        <v>5012002</v>
      </c>
      <c r="B993" s="11" t="s">
        <v>276</v>
      </c>
      <c r="C993" s="11">
        <v>0</v>
      </c>
      <c r="D993" s="11">
        <f t="shared" si="75"/>
        <v>501200228</v>
      </c>
      <c r="E993" s="11">
        <v>100</v>
      </c>
      <c r="F993" s="11" t="s">
        <v>277</v>
      </c>
      <c r="G993" s="11">
        <v>0</v>
      </c>
      <c r="H993" s="11">
        <v>75</v>
      </c>
      <c r="I993" s="11" t="e" cm="1">
        <f t="array" ref="I993">_xlfn.IFS(K993=2,CONCATENATE("比特币-",M993),K993=3,CONCATENATE("钞票-",M993),K993=4,CONCATENATE("玩家经验-",M993),K993=5,CONCATENATE(_xlfn.XLOOKUP(L993,'[1]item|道具'!$A:$A,'[1]item|道具'!$B:$B),"-",M993),K993=11,CONCATENATE(INDEX('[4]equip_data|装备数据'!$B:$B,MATCH(1,('[4]equip_data|装备数据'!$A:$A=ROUNDDOWN(L993/100,0))*('[4]equip_data|装备数据'!$D:$D=MOD(L993,100)),0)),"-",M993,"件"))</f>
        <v>#N/A</v>
      </c>
      <c r="J993" s="11" t="str">
        <f t="shared" si="71"/>
        <v>11;60301;1</v>
      </c>
      <c r="K993" s="11">
        <v>11</v>
      </c>
      <c r="L993" s="11">
        <v>60301</v>
      </c>
      <c r="M993" s="11">
        <v>1</v>
      </c>
      <c r="N993" s="4">
        <f>_xlfn.IFS(C993=0,E993/SUMIFS(E:E,A:A,A993,C:C,0),C993=1,E993/1000000,C993=2,1)</f>
        <v>0.0166666666666667</v>
      </c>
      <c r="O993" s="4">
        <f>IF(C993=2,1,H993/SUMIF(D:D,D993,H:H))</f>
        <v>1</v>
      </c>
      <c r="P993" s="4">
        <f t="shared" si="74"/>
        <v>0.0166666666666667</v>
      </c>
    </row>
    <row r="994" spans="1:16">
      <c r="A994" s="11">
        <v>5012002</v>
      </c>
      <c r="B994" s="11" t="s">
        <v>276</v>
      </c>
      <c r="C994" s="11">
        <v>0</v>
      </c>
      <c r="D994" s="11">
        <f t="shared" si="75"/>
        <v>501200229</v>
      </c>
      <c r="E994" s="11">
        <v>100</v>
      </c>
      <c r="F994" s="11" t="s">
        <v>277</v>
      </c>
      <c r="G994" s="11">
        <v>0</v>
      </c>
      <c r="H994" s="11">
        <v>75</v>
      </c>
      <c r="I994" s="11" t="e" cm="1">
        <f t="array" ref="I994">_xlfn.IFS(K994=2,CONCATENATE("比特币-",M994),K994=3,CONCATENATE("钞票-",M994),K994=4,CONCATENATE("玩家经验-",M994),K994=5,CONCATENATE(_xlfn.XLOOKUP(L994,'[1]item|道具'!$A:$A,'[1]item|道具'!$B:$B),"-",M994),K994=11,CONCATENATE(INDEX('[4]equip_data|装备数据'!$B:$B,MATCH(1,('[4]equip_data|装备数据'!$A:$A=ROUNDDOWN(L994/100,0))*('[4]equip_data|装备数据'!$D:$D=MOD(L994,100)),0)),"-",M994,"件"))</f>
        <v>#N/A</v>
      </c>
      <c r="J994" s="11" t="str">
        <f t="shared" si="71"/>
        <v>11;60401;1</v>
      </c>
      <c r="K994" s="11">
        <v>11</v>
      </c>
      <c r="L994" s="11">
        <v>60401</v>
      </c>
      <c r="M994" s="11">
        <v>1</v>
      </c>
      <c r="N994" s="4">
        <f>_xlfn.IFS(C994=0,E994/SUMIFS(E:E,A:A,A994,C:C,0),C994=1,E994/1000000,C994=2,1)</f>
        <v>0.0166666666666667</v>
      </c>
      <c r="O994" s="4">
        <f>IF(C994=2,1,H994/SUMIF(D:D,D994,H:H))</f>
        <v>1</v>
      </c>
      <c r="P994" s="4">
        <f t="shared" si="74"/>
        <v>0.0166666666666667</v>
      </c>
    </row>
    <row r="995" spans="1:16">
      <c r="A995" s="11">
        <v>5012002</v>
      </c>
      <c r="B995" s="11" t="s">
        <v>276</v>
      </c>
      <c r="C995" s="11">
        <v>0</v>
      </c>
      <c r="D995" s="11">
        <f t="shared" ref="D995:D1025" si="76">D994+1</f>
        <v>501200230</v>
      </c>
      <c r="E995" s="11">
        <v>100</v>
      </c>
      <c r="F995" s="11" t="s">
        <v>277</v>
      </c>
      <c r="G995" s="11">
        <v>0</v>
      </c>
      <c r="H995" s="11">
        <v>75</v>
      </c>
      <c r="I995" s="11" t="e" cm="1">
        <f t="array" ref="I995">_xlfn.IFS(K995=2,CONCATENATE("比特币-",M995),K995=3,CONCATENATE("钞票-",M995),K995=4,CONCATENATE("玩家经验-",M995),K995=5,CONCATENATE(_xlfn.XLOOKUP(L995,'[1]item|道具'!$A:$A,'[1]item|道具'!$B:$B),"-",M995),K995=11,CONCATENATE(INDEX('[4]equip_data|装备数据'!$B:$B,MATCH(1,('[4]equip_data|装备数据'!$A:$A=ROUNDDOWN(L995/100,0))*('[4]equip_data|装备数据'!$D:$D=MOD(L995,100)),0)),"-",M995,"件"))</f>
        <v>#N/A</v>
      </c>
      <c r="J995" s="11" t="str">
        <f t="shared" ref="J995:J1058" si="77">CONCATENATE(K995,";",L995,";",M995)</f>
        <v>11;60501;1</v>
      </c>
      <c r="K995" s="11">
        <v>11</v>
      </c>
      <c r="L995" s="11">
        <v>60501</v>
      </c>
      <c r="M995" s="11">
        <v>1</v>
      </c>
      <c r="N995" s="4">
        <f>_xlfn.IFS(C995=0,E995/SUMIFS(E:E,A:A,A995,C:C,0),C995=1,E995/1000000,C995=2,1)</f>
        <v>0.0166666666666667</v>
      </c>
      <c r="O995" s="4">
        <f>IF(C995=2,1,H995/SUMIF(D:D,D995,H:H))</f>
        <v>1</v>
      </c>
      <c r="P995" s="4">
        <f t="shared" si="74"/>
        <v>0.0166666666666667</v>
      </c>
    </row>
    <row r="996" spans="1:16">
      <c r="A996" s="11">
        <v>5012002</v>
      </c>
      <c r="B996" s="11" t="s">
        <v>276</v>
      </c>
      <c r="C996" s="11">
        <v>0</v>
      </c>
      <c r="D996" s="11">
        <f t="shared" si="76"/>
        <v>501200231</v>
      </c>
      <c r="E996" s="11">
        <v>100</v>
      </c>
      <c r="F996" s="11" t="s">
        <v>278</v>
      </c>
      <c r="G996" s="11">
        <v>0</v>
      </c>
      <c r="H996" s="11">
        <v>25</v>
      </c>
      <c r="I996" s="11" t="e" cm="1">
        <f t="array" ref="I996">_xlfn.IFS(K996=2,CONCATENATE("比特币-",M996),K996=3,CONCATENATE("钞票-",M996),K996=4,CONCATENATE("玩家经验-",M996),K996=5,CONCATENATE(_xlfn.XLOOKUP(L996,'[1]item|道具'!$A:$A,'[1]item|道具'!$B:$B),"-",M996),K996=11,CONCATENATE(INDEX('[4]equip_data|装备数据'!$B:$B,MATCH(1,('[4]equip_data|装备数据'!$A:$A=ROUNDDOWN(L996/100,0))*('[4]equip_data|装备数据'!$D:$D=MOD(L996,100)),0)),"-",M996,"件"))</f>
        <v>#N/A</v>
      </c>
      <c r="J996" s="11" t="str">
        <f t="shared" si="77"/>
        <v>11;10102;1</v>
      </c>
      <c r="K996" s="11">
        <v>11</v>
      </c>
      <c r="L996" s="11">
        <v>10102</v>
      </c>
      <c r="M996" s="11">
        <v>1</v>
      </c>
      <c r="N996" s="4">
        <f>_xlfn.IFS(C996=0,E996/SUMIFS(E:E,A:A,A996,C:C,0),C996=1,E996/1000000,C996=2,1)</f>
        <v>0.0166666666666667</v>
      </c>
      <c r="O996" s="4">
        <f>IF(C996=2,1,H996/SUMIF(D:D,D996,H:H))</f>
        <v>1</v>
      </c>
      <c r="P996" s="4">
        <f t="shared" si="74"/>
        <v>0.0166666666666667</v>
      </c>
    </row>
    <row r="997" spans="1:16">
      <c r="A997" s="11">
        <v>5012002</v>
      </c>
      <c r="B997" s="11" t="s">
        <v>276</v>
      </c>
      <c r="C997" s="11">
        <v>0</v>
      </c>
      <c r="D997" s="11">
        <f t="shared" si="76"/>
        <v>501200232</v>
      </c>
      <c r="E997" s="11">
        <v>100</v>
      </c>
      <c r="F997" s="11" t="s">
        <v>278</v>
      </c>
      <c r="G997" s="11">
        <v>0</v>
      </c>
      <c r="H997" s="11">
        <v>25</v>
      </c>
      <c r="I997" s="11" t="e" cm="1">
        <f t="array" ref="I997">_xlfn.IFS(K997=2,CONCATENATE("比特币-",M997),K997=3,CONCATENATE("钞票-",M997),K997=4,CONCATENATE("玩家经验-",M997),K997=5,CONCATENATE(_xlfn.XLOOKUP(L997,'[1]item|道具'!$A:$A,'[1]item|道具'!$B:$B),"-",M997),K997=11,CONCATENATE(INDEX('[4]equip_data|装备数据'!$B:$B,MATCH(1,('[4]equip_data|装备数据'!$A:$A=ROUNDDOWN(L997/100,0))*('[4]equip_data|装备数据'!$D:$D=MOD(L997,100)),0)),"-",M997,"件"))</f>
        <v>#N/A</v>
      </c>
      <c r="J997" s="11" t="str">
        <f t="shared" si="77"/>
        <v>11;10202;1</v>
      </c>
      <c r="K997" s="11">
        <v>11</v>
      </c>
      <c r="L997" s="11">
        <v>10202</v>
      </c>
      <c r="M997" s="11">
        <v>1</v>
      </c>
      <c r="N997" s="4">
        <f>_xlfn.IFS(C997=0,E997/SUMIFS(E:E,A:A,A997,C:C,0),C997=1,E997/1000000,C997=2,1)</f>
        <v>0.0166666666666667</v>
      </c>
      <c r="O997" s="4">
        <f>IF(C997=2,1,H997/SUMIF(D:D,D997,H:H))</f>
        <v>1</v>
      </c>
      <c r="P997" s="4">
        <f t="shared" si="74"/>
        <v>0.0166666666666667</v>
      </c>
    </row>
    <row r="998" spans="1:16">
      <c r="A998" s="11">
        <v>5012002</v>
      </c>
      <c r="B998" s="11" t="s">
        <v>276</v>
      </c>
      <c r="C998" s="11">
        <v>0</v>
      </c>
      <c r="D998" s="11">
        <f t="shared" si="76"/>
        <v>501200233</v>
      </c>
      <c r="E998" s="11">
        <v>100</v>
      </c>
      <c r="F998" s="11" t="s">
        <v>278</v>
      </c>
      <c r="G998" s="11">
        <v>0</v>
      </c>
      <c r="H998" s="11">
        <v>25</v>
      </c>
      <c r="I998" s="11" t="e" cm="1">
        <f t="array" ref="I998">_xlfn.IFS(K998=2,CONCATENATE("比特币-",M998),K998=3,CONCATENATE("钞票-",M998),K998=4,CONCATENATE("玩家经验-",M998),K998=5,CONCATENATE(_xlfn.XLOOKUP(L998,'[1]item|道具'!$A:$A,'[1]item|道具'!$B:$B),"-",M998),K998=11,CONCATENATE(INDEX('[4]equip_data|装备数据'!$B:$B,MATCH(1,('[4]equip_data|装备数据'!$A:$A=ROUNDDOWN(L998/100,0))*('[4]equip_data|装备数据'!$D:$D=MOD(L998,100)),0)),"-",M998,"件"))</f>
        <v>#N/A</v>
      </c>
      <c r="J998" s="11" t="str">
        <f t="shared" si="77"/>
        <v>11;10302;1</v>
      </c>
      <c r="K998" s="11">
        <v>11</v>
      </c>
      <c r="L998" s="11">
        <v>10302</v>
      </c>
      <c r="M998" s="11">
        <v>1</v>
      </c>
      <c r="N998" s="4">
        <f>_xlfn.IFS(C998=0,E998/SUMIFS(E:E,A:A,A998,C:C,0),C998=1,E998/1000000,C998=2,1)</f>
        <v>0.0166666666666667</v>
      </c>
      <c r="O998" s="4">
        <f>IF(C998=2,1,H998/SUMIF(D:D,D998,H:H))</f>
        <v>1</v>
      </c>
      <c r="P998" s="4">
        <f t="shared" si="74"/>
        <v>0.0166666666666667</v>
      </c>
    </row>
    <row r="999" spans="1:16">
      <c r="A999" s="11">
        <v>5012002</v>
      </c>
      <c r="B999" s="11" t="s">
        <v>276</v>
      </c>
      <c r="C999" s="11">
        <v>0</v>
      </c>
      <c r="D999" s="11">
        <f t="shared" si="76"/>
        <v>501200234</v>
      </c>
      <c r="E999" s="11">
        <v>100</v>
      </c>
      <c r="F999" s="11" t="s">
        <v>278</v>
      </c>
      <c r="G999" s="11">
        <v>0</v>
      </c>
      <c r="H999" s="11">
        <v>25</v>
      </c>
      <c r="I999" s="11" t="e" cm="1">
        <f t="array" ref="I999">_xlfn.IFS(K999=2,CONCATENATE("比特币-",M999),K999=3,CONCATENATE("钞票-",M999),K999=4,CONCATENATE("玩家经验-",M999),K999=5,CONCATENATE(_xlfn.XLOOKUP(L999,'[1]item|道具'!$A:$A,'[1]item|道具'!$B:$B),"-",M999),K999=11,CONCATENATE(INDEX('[4]equip_data|装备数据'!$B:$B,MATCH(1,('[4]equip_data|装备数据'!$A:$A=ROUNDDOWN(L999/100,0))*('[4]equip_data|装备数据'!$D:$D=MOD(L999,100)),0)),"-",M999,"件"))</f>
        <v>#N/A</v>
      </c>
      <c r="J999" s="11" t="str">
        <f t="shared" si="77"/>
        <v>11;10402;1</v>
      </c>
      <c r="K999" s="11">
        <v>11</v>
      </c>
      <c r="L999" s="11">
        <v>10402</v>
      </c>
      <c r="M999" s="11">
        <v>1</v>
      </c>
      <c r="N999" s="4">
        <f>_xlfn.IFS(C999=0,E999/SUMIFS(E:E,A:A,A999,C:C,0),C999=1,E999/1000000,C999=2,1)</f>
        <v>0.0166666666666667</v>
      </c>
      <c r="O999" s="4">
        <f>IF(C999=2,1,H999/SUMIF(D:D,D999,H:H))</f>
        <v>1</v>
      </c>
      <c r="P999" s="4">
        <f t="shared" si="74"/>
        <v>0.0166666666666667</v>
      </c>
    </row>
    <row r="1000" spans="1:16">
      <c r="A1000" s="11">
        <v>5012002</v>
      </c>
      <c r="B1000" s="11" t="s">
        <v>276</v>
      </c>
      <c r="C1000" s="11">
        <v>0</v>
      </c>
      <c r="D1000" s="11">
        <f t="shared" si="76"/>
        <v>501200235</v>
      </c>
      <c r="E1000" s="11">
        <v>100</v>
      </c>
      <c r="F1000" s="11" t="s">
        <v>278</v>
      </c>
      <c r="G1000" s="11">
        <v>0</v>
      </c>
      <c r="H1000" s="11">
        <v>25</v>
      </c>
      <c r="I1000" s="11" t="e" cm="1">
        <f t="array" ref="I1000">_xlfn.IFS(K1000=2,CONCATENATE("比特币-",M1000),K1000=3,CONCATENATE("钞票-",M1000),K1000=4,CONCATENATE("玩家经验-",M1000),K1000=5,CONCATENATE(_xlfn.XLOOKUP(L1000,'[1]item|道具'!$A:$A,'[1]item|道具'!$B:$B),"-",M1000),K1000=11,CONCATENATE(INDEX('[4]equip_data|装备数据'!$B:$B,MATCH(1,('[4]equip_data|装备数据'!$A:$A=ROUNDDOWN(L1000/100,0))*('[4]equip_data|装备数据'!$D:$D=MOD(L1000,100)),0)),"-",M1000,"件"))</f>
        <v>#N/A</v>
      </c>
      <c r="J1000" s="11" t="str">
        <f t="shared" si="77"/>
        <v>11;10502;1</v>
      </c>
      <c r="K1000" s="11">
        <v>11</v>
      </c>
      <c r="L1000" s="11">
        <v>10502</v>
      </c>
      <c r="M1000" s="11">
        <v>1</v>
      </c>
      <c r="N1000" s="4">
        <f>_xlfn.IFS(C1000=0,E1000/SUMIFS(E:E,A:A,A1000,C:C,0),C1000=1,E1000/1000000,C1000=2,1)</f>
        <v>0.0166666666666667</v>
      </c>
      <c r="O1000" s="4">
        <f>IF(C1000=2,1,H1000/SUMIF(D:D,D1000,H:H))</f>
        <v>1</v>
      </c>
      <c r="P1000" s="4">
        <f t="shared" si="74"/>
        <v>0.0166666666666667</v>
      </c>
    </row>
    <row r="1001" spans="1:16">
      <c r="A1001" s="11">
        <v>5012002</v>
      </c>
      <c r="B1001" s="11" t="s">
        <v>276</v>
      </c>
      <c r="C1001" s="11">
        <v>0</v>
      </c>
      <c r="D1001" s="11">
        <f t="shared" si="76"/>
        <v>501200236</v>
      </c>
      <c r="E1001" s="11">
        <v>100</v>
      </c>
      <c r="F1001" s="11" t="s">
        <v>278</v>
      </c>
      <c r="G1001" s="11">
        <v>0</v>
      </c>
      <c r="H1001" s="11">
        <v>25</v>
      </c>
      <c r="I1001" s="11" t="e" cm="1">
        <f t="array" ref="I1001">_xlfn.IFS(K1001=2,CONCATENATE("比特币-",M1001),K1001=3,CONCATENATE("钞票-",M1001),K1001=4,CONCATENATE("玩家经验-",M1001),K1001=5,CONCATENATE(_xlfn.XLOOKUP(L1001,'[1]item|道具'!$A:$A,'[1]item|道具'!$B:$B),"-",M1001),K1001=11,CONCATENATE(INDEX('[4]equip_data|装备数据'!$B:$B,MATCH(1,('[4]equip_data|装备数据'!$A:$A=ROUNDDOWN(L1001/100,0))*('[4]equip_data|装备数据'!$D:$D=MOD(L1001,100)),0)),"-",M1001,"件"))</f>
        <v>#N/A</v>
      </c>
      <c r="J1001" s="11" t="str">
        <f t="shared" si="77"/>
        <v>11;20102;1</v>
      </c>
      <c r="K1001" s="11">
        <v>11</v>
      </c>
      <c r="L1001" s="11">
        <v>20102</v>
      </c>
      <c r="M1001" s="11">
        <v>1</v>
      </c>
      <c r="N1001" s="4">
        <f>_xlfn.IFS(C1001=0,E1001/SUMIFS(E:E,A:A,A1001,C:C,0),C1001=1,E1001/1000000,C1001=2,1)</f>
        <v>0.0166666666666667</v>
      </c>
      <c r="O1001" s="4">
        <f>IF(C1001=2,1,H1001/SUMIF(D:D,D1001,H:H))</f>
        <v>1</v>
      </c>
      <c r="P1001" s="4">
        <f t="shared" si="74"/>
        <v>0.0166666666666667</v>
      </c>
    </row>
    <row r="1002" spans="1:16">
      <c r="A1002" s="11">
        <v>5012002</v>
      </c>
      <c r="B1002" s="11" t="s">
        <v>276</v>
      </c>
      <c r="C1002" s="11">
        <v>0</v>
      </c>
      <c r="D1002" s="11">
        <f t="shared" si="76"/>
        <v>501200237</v>
      </c>
      <c r="E1002" s="11">
        <v>100</v>
      </c>
      <c r="F1002" s="11" t="s">
        <v>278</v>
      </c>
      <c r="G1002" s="11">
        <v>0</v>
      </c>
      <c r="H1002" s="11">
        <v>25</v>
      </c>
      <c r="I1002" s="11" t="e" cm="1">
        <f t="array" ref="I1002">_xlfn.IFS(K1002=2,CONCATENATE("比特币-",M1002),K1002=3,CONCATENATE("钞票-",M1002),K1002=4,CONCATENATE("玩家经验-",M1002),K1002=5,CONCATENATE(_xlfn.XLOOKUP(L1002,'[1]item|道具'!$A:$A,'[1]item|道具'!$B:$B),"-",M1002),K1002=11,CONCATENATE(INDEX('[4]equip_data|装备数据'!$B:$B,MATCH(1,('[4]equip_data|装备数据'!$A:$A=ROUNDDOWN(L1002/100,0))*('[4]equip_data|装备数据'!$D:$D=MOD(L1002,100)),0)),"-",M1002,"件"))</f>
        <v>#N/A</v>
      </c>
      <c r="J1002" s="11" t="str">
        <f t="shared" si="77"/>
        <v>11;20202;1</v>
      </c>
      <c r="K1002" s="11">
        <v>11</v>
      </c>
      <c r="L1002" s="11">
        <v>20202</v>
      </c>
      <c r="M1002" s="11">
        <v>1</v>
      </c>
      <c r="N1002" s="4">
        <f>_xlfn.IFS(C1002=0,E1002/SUMIFS(E:E,A:A,A1002,C:C,0),C1002=1,E1002/1000000,C1002=2,1)</f>
        <v>0.0166666666666667</v>
      </c>
      <c r="O1002" s="4">
        <f>IF(C1002=2,1,H1002/SUMIF(D:D,D1002,H:H))</f>
        <v>1</v>
      </c>
      <c r="P1002" s="4">
        <f t="shared" si="74"/>
        <v>0.0166666666666667</v>
      </c>
    </row>
    <row r="1003" spans="1:16">
      <c r="A1003" s="11">
        <v>5012002</v>
      </c>
      <c r="B1003" s="11" t="s">
        <v>276</v>
      </c>
      <c r="C1003" s="11">
        <v>0</v>
      </c>
      <c r="D1003" s="11">
        <f t="shared" si="76"/>
        <v>501200238</v>
      </c>
      <c r="E1003" s="11">
        <v>100</v>
      </c>
      <c r="F1003" s="11" t="s">
        <v>278</v>
      </c>
      <c r="G1003" s="11">
        <v>0</v>
      </c>
      <c r="H1003" s="11">
        <v>25</v>
      </c>
      <c r="I1003" s="11" t="e" cm="1">
        <f t="array" ref="I1003">_xlfn.IFS(K1003=2,CONCATENATE("比特币-",M1003),K1003=3,CONCATENATE("钞票-",M1003),K1003=4,CONCATENATE("玩家经验-",M1003),K1003=5,CONCATENATE(_xlfn.XLOOKUP(L1003,'[1]item|道具'!$A:$A,'[1]item|道具'!$B:$B),"-",M1003),K1003=11,CONCATENATE(INDEX('[4]equip_data|装备数据'!$B:$B,MATCH(1,('[4]equip_data|装备数据'!$A:$A=ROUNDDOWN(L1003/100,0))*('[4]equip_data|装备数据'!$D:$D=MOD(L1003,100)),0)),"-",M1003,"件"))</f>
        <v>#N/A</v>
      </c>
      <c r="J1003" s="11" t="str">
        <f t="shared" si="77"/>
        <v>11;20302;1</v>
      </c>
      <c r="K1003" s="11">
        <v>11</v>
      </c>
      <c r="L1003" s="11">
        <v>20302</v>
      </c>
      <c r="M1003" s="11">
        <v>1</v>
      </c>
      <c r="N1003" s="4">
        <f>_xlfn.IFS(C1003=0,E1003/SUMIFS(E:E,A:A,A1003,C:C,0),C1003=1,E1003/1000000,C1003=2,1)</f>
        <v>0.0166666666666667</v>
      </c>
      <c r="O1003" s="4">
        <f>IF(C1003=2,1,H1003/SUMIF(D:D,D1003,H:H))</f>
        <v>1</v>
      </c>
      <c r="P1003" s="4">
        <f t="shared" si="74"/>
        <v>0.0166666666666667</v>
      </c>
    </row>
    <row r="1004" spans="1:16">
      <c r="A1004" s="11">
        <v>5012002</v>
      </c>
      <c r="B1004" s="11" t="s">
        <v>276</v>
      </c>
      <c r="C1004" s="11">
        <v>0</v>
      </c>
      <c r="D1004" s="11">
        <f t="shared" si="76"/>
        <v>501200239</v>
      </c>
      <c r="E1004" s="11">
        <v>100</v>
      </c>
      <c r="F1004" s="11" t="s">
        <v>278</v>
      </c>
      <c r="G1004" s="11">
        <v>0</v>
      </c>
      <c r="H1004" s="11">
        <v>25</v>
      </c>
      <c r="I1004" s="11" t="e" cm="1">
        <f t="array" ref="I1004">_xlfn.IFS(K1004=2,CONCATENATE("比特币-",M1004),K1004=3,CONCATENATE("钞票-",M1004),K1004=4,CONCATENATE("玩家经验-",M1004),K1004=5,CONCATENATE(_xlfn.XLOOKUP(L1004,'[1]item|道具'!$A:$A,'[1]item|道具'!$B:$B),"-",M1004),K1004=11,CONCATENATE(INDEX('[4]equip_data|装备数据'!$B:$B,MATCH(1,('[4]equip_data|装备数据'!$A:$A=ROUNDDOWN(L1004/100,0))*('[4]equip_data|装备数据'!$D:$D=MOD(L1004,100)),0)),"-",M1004,"件"))</f>
        <v>#N/A</v>
      </c>
      <c r="J1004" s="11" t="str">
        <f t="shared" si="77"/>
        <v>11;20402;1</v>
      </c>
      <c r="K1004" s="11">
        <v>11</v>
      </c>
      <c r="L1004" s="11">
        <v>20402</v>
      </c>
      <c r="M1004" s="11">
        <v>1</v>
      </c>
      <c r="N1004" s="4">
        <f>_xlfn.IFS(C1004=0,E1004/SUMIFS(E:E,A:A,A1004,C:C,0),C1004=1,E1004/1000000,C1004=2,1)</f>
        <v>0.0166666666666667</v>
      </c>
      <c r="O1004" s="4">
        <f>IF(C1004=2,1,H1004/SUMIF(D:D,D1004,H:H))</f>
        <v>1</v>
      </c>
      <c r="P1004" s="4">
        <f t="shared" si="74"/>
        <v>0.0166666666666667</v>
      </c>
    </row>
    <row r="1005" spans="1:16">
      <c r="A1005" s="11">
        <v>5012002</v>
      </c>
      <c r="B1005" s="11" t="s">
        <v>276</v>
      </c>
      <c r="C1005" s="11">
        <v>0</v>
      </c>
      <c r="D1005" s="11">
        <f t="shared" si="76"/>
        <v>501200240</v>
      </c>
      <c r="E1005" s="11">
        <v>100</v>
      </c>
      <c r="F1005" s="11" t="s">
        <v>278</v>
      </c>
      <c r="G1005" s="11">
        <v>0</v>
      </c>
      <c r="H1005" s="11">
        <v>25</v>
      </c>
      <c r="I1005" s="11" t="e" cm="1">
        <f t="array" ref="I1005">_xlfn.IFS(K1005=2,CONCATENATE("比特币-",M1005),K1005=3,CONCATENATE("钞票-",M1005),K1005=4,CONCATENATE("玩家经验-",M1005),K1005=5,CONCATENATE(_xlfn.XLOOKUP(L1005,'[1]item|道具'!$A:$A,'[1]item|道具'!$B:$B),"-",M1005),K1005=11,CONCATENATE(INDEX('[4]equip_data|装备数据'!$B:$B,MATCH(1,('[4]equip_data|装备数据'!$A:$A=ROUNDDOWN(L1005/100,0))*('[4]equip_data|装备数据'!$D:$D=MOD(L1005,100)),0)),"-",M1005,"件"))</f>
        <v>#N/A</v>
      </c>
      <c r="J1005" s="11" t="str">
        <f t="shared" si="77"/>
        <v>11;20502;1</v>
      </c>
      <c r="K1005" s="11">
        <v>11</v>
      </c>
      <c r="L1005" s="11">
        <v>20502</v>
      </c>
      <c r="M1005" s="11">
        <v>1</v>
      </c>
      <c r="N1005" s="4">
        <f>_xlfn.IFS(C1005=0,E1005/SUMIFS(E:E,A:A,A1005,C:C,0),C1005=1,E1005/1000000,C1005=2,1)</f>
        <v>0.0166666666666667</v>
      </c>
      <c r="O1005" s="4">
        <f>IF(C1005=2,1,H1005/SUMIF(D:D,D1005,H:H))</f>
        <v>1</v>
      </c>
      <c r="P1005" s="4">
        <f t="shared" si="74"/>
        <v>0.0166666666666667</v>
      </c>
    </row>
    <row r="1006" spans="1:16">
      <c r="A1006" s="11">
        <v>5012002</v>
      </c>
      <c r="B1006" s="11" t="s">
        <v>276</v>
      </c>
      <c r="C1006" s="11">
        <v>0</v>
      </c>
      <c r="D1006" s="11">
        <f t="shared" si="76"/>
        <v>501200241</v>
      </c>
      <c r="E1006" s="11">
        <v>100</v>
      </c>
      <c r="F1006" s="11" t="s">
        <v>278</v>
      </c>
      <c r="G1006" s="11">
        <v>0</v>
      </c>
      <c r="H1006" s="11">
        <v>25</v>
      </c>
      <c r="I1006" s="11" t="e" cm="1">
        <f t="array" ref="I1006">_xlfn.IFS(K1006=2,CONCATENATE("比特币-",M1006),K1006=3,CONCATENATE("钞票-",M1006),K1006=4,CONCATENATE("玩家经验-",M1006),K1006=5,CONCATENATE(_xlfn.XLOOKUP(L1006,'[1]item|道具'!$A:$A,'[1]item|道具'!$B:$B),"-",M1006),K1006=11,CONCATENATE(INDEX('[4]equip_data|装备数据'!$B:$B,MATCH(1,('[4]equip_data|装备数据'!$A:$A=ROUNDDOWN(L1006/100,0))*('[4]equip_data|装备数据'!$D:$D=MOD(L1006,100)),0)),"-",M1006,"件"))</f>
        <v>#N/A</v>
      </c>
      <c r="J1006" s="11" t="str">
        <f t="shared" si="77"/>
        <v>11;30102;1</v>
      </c>
      <c r="K1006" s="11">
        <v>11</v>
      </c>
      <c r="L1006" s="11">
        <v>30102</v>
      </c>
      <c r="M1006" s="11">
        <v>1</v>
      </c>
      <c r="N1006" s="4">
        <f>_xlfn.IFS(C1006=0,E1006/SUMIFS(E:E,A:A,A1006,C:C,0),C1006=1,E1006/1000000,C1006=2,1)</f>
        <v>0.0166666666666667</v>
      </c>
      <c r="O1006" s="4">
        <f>IF(C1006=2,1,H1006/SUMIF(D:D,D1006,H:H))</f>
        <v>1</v>
      </c>
      <c r="P1006" s="4">
        <f t="shared" si="74"/>
        <v>0.0166666666666667</v>
      </c>
    </row>
    <row r="1007" spans="1:16">
      <c r="A1007" s="11">
        <v>5012002</v>
      </c>
      <c r="B1007" s="11" t="s">
        <v>276</v>
      </c>
      <c r="C1007" s="11">
        <v>0</v>
      </c>
      <c r="D1007" s="11">
        <f t="shared" si="76"/>
        <v>501200242</v>
      </c>
      <c r="E1007" s="11">
        <v>100</v>
      </c>
      <c r="F1007" s="11" t="s">
        <v>278</v>
      </c>
      <c r="G1007" s="11">
        <v>0</v>
      </c>
      <c r="H1007" s="11">
        <v>25</v>
      </c>
      <c r="I1007" s="11" t="e" cm="1">
        <f t="array" ref="I1007">_xlfn.IFS(K1007=2,CONCATENATE("比特币-",M1007),K1007=3,CONCATENATE("钞票-",M1007),K1007=4,CONCATENATE("玩家经验-",M1007),K1007=5,CONCATENATE(_xlfn.XLOOKUP(L1007,'[1]item|道具'!$A:$A,'[1]item|道具'!$B:$B),"-",M1007),K1007=11,CONCATENATE(INDEX('[4]equip_data|装备数据'!$B:$B,MATCH(1,('[4]equip_data|装备数据'!$A:$A=ROUNDDOWN(L1007/100,0))*('[4]equip_data|装备数据'!$D:$D=MOD(L1007,100)),0)),"-",M1007,"件"))</f>
        <v>#N/A</v>
      </c>
      <c r="J1007" s="11" t="str">
        <f t="shared" si="77"/>
        <v>11;30202;1</v>
      </c>
      <c r="K1007" s="11">
        <v>11</v>
      </c>
      <c r="L1007" s="11">
        <v>30202</v>
      </c>
      <c r="M1007" s="11">
        <v>1</v>
      </c>
      <c r="N1007" s="4">
        <f>_xlfn.IFS(C1007=0,E1007/SUMIFS(E:E,A:A,A1007,C:C,0),C1007=1,E1007/1000000,C1007=2,1)</f>
        <v>0.0166666666666667</v>
      </c>
      <c r="O1007" s="4">
        <f>IF(C1007=2,1,H1007/SUMIF(D:D,D1007,H:H))</f>
        <v>1</v>
      </c>
      <c r="P1007" s="4">
        <f t="shared" si="74"/>
        <v>0.0166666666666667</v>
      </c>
    </row>
    <row r="1008" spans="1:16">
      <c r="A1008" s="11">
        <v>5012002</v>
      </c>
      <c r="B1008" s="11" t="s">
        <v>276</v>
      </c>
      <c r="C1008" s="11">
        <v>0</v>
      </c>
      <c r="D1008" s="11">
        <f t="shared" si="76"/>
        <v>501200243</v>
      </c>
      <c r="E1008" s="11">
        <v>100</v>
      </c>
      <c r="F1008" s="11" t="s">
        <v>278</v>
      </c>
      <c r="G1008" s="11">
        <v>0</v>
      </c>
      <c r="H1008" s="11">
        <v>25</v>
      </c>
      <c r="I1008" s="11" t="e" cm="1">
        <f t="array" ref="I1008">_xlfn.IFS(K1008=2,CONCATENATE("比特币-",M1008),K1008=3,CONCATENATE("钞票-",M1008),K1008=4,CONCATENATE("玩家经验-",M1008),K1008=5,CONCATENATE(_xlfn.XLOOKUP(L1008,'[1]item|道具'!$A:$A,'[1]item|道具'!$B:$B),"-",M1008),K1008=11,CONCATENATE(INDEX('[4]equip_data|装备数据'!$B:$B,MATCH(1,('[4]equip_data|装备数据'!$A:$A=ROUNDDOWN(L1008/100,0))*('[4]equip_data|装备数据'!$D:$D=MOD(L1008,100)),0)),"-",M1008,"件"))</f>
        <v>#N/A</v>
      </c>
      <c r="J1008" s="11" t="str">
        <f t="shared" si="77"/>
        <v>11;30302;1</v>
      </c>
      <c r="K1008" s="11">
        <v>11</v>
      </c>
      <c r="L1008" s="11">
        <v>30302</v>
      </c>
      <c r="M1008" s="11">
        <v>1</v>
      </c>
      <c r="N1008" s="4">
        <f>_xlfn.IFS(C1008=0,E1008/SUMIFS(E:E,A:A,A1008,C:C,0),C1008=1,E1008/1000000,C1008=2,1)</f>
        <v>0.0166666666666667</v>
      </c>
      <c r="O1008" s="4">
        <f>IF(C1008=2,1,H1008/SUMIF(D:D,D1008,H:H))</f>
        <v>1</v>
      </c>
      <c r="P1008" s="4">
        <f t="shared" si="74"/>
        <v>0.0166666666666667</v>
      </c>
    </row>
    <row r="1009" spans="1:16">
      <c r="A1009" s="11">
        <v>5012002</v>
      </c>
      <c r="B1009" s="11" t="s">
        <v>276</v>
      </c>
      <c r="C1009" s="11">
        <v>0</v>
      </c>
      <c r="D1009" s="11">
        <f t="shared" si="76"/>
        <v>501200244</v>
      </c>
      <c r="E1009" s="11">
        <v>100</v>
      </c>
      <c r="F1009" s="11" t="s">
        <v>278</v>
      </c>
      <c r="G1009" s="11">
        <v>0</v>
      </c>
      <c r="H1009" s="11">
        <v>25</v>
      </c>
      <c r="I1009" s="11" t="e" cm="1">
        <f t="array" ref="I1009">_xlfn.IFS(K1009=2,CONCATENATE("比特币-",M1009),K1009=3,CONCATENATE("钞票-",M1009),K1009=4,CONCATENATE("玩家经验-",M1009),K1009=5,CONCATENATE(_xlfn.XLOOKUP(L1009,'[1]item|道具'!$A:$A,'[1]item|道具'!$B:$B),"-",M1009),K1009=11,CONCATENATE(INDEX('[4]equip_data|装备数据'!$B:$B,MATCH(1,('[4]equip_data|装备数据'!$A:$A=ROUNDDOWN(L1009/100,0))*('[4]equip_data|装备数据'!$D:$D=MOD(L1009,100)),0)),"-",M1009,"件"))</f>
        <v>#N/A</v>
      </c>
      <c r="J1009" s="11" t="str">
        <f t="shared" si="77"/>
        <v>11;30402;1</v>
      </c>
      <c r="K1009" s="11">
        <v>11</v>
      </c>
      <c r="L1009" s="11">
        <v>30402</v>
      </c>
      <c r="M1009" s="11">
        <v>1</v>
      </c>
      <c r="N1009" s="4">
        <f>_xlfn.IFS(C1009=0,E1009/SUMIFS(E:E,A:A,A1009,C:C,0),C1009=1,E1009/1000000,C1009=2,1)</f>
        <v>0.0166666666666667</v>
      </c>
      <c r="O1009" s="4">
        <f>IF(C1009=2,1,H1009/SUMIF(D:D,D1009,H:H))</f>
        <v>1</v>
      </c>
      <c r="P1009" s="4">
        <f t="shared" si="74"/>
        <v>0.0166666666666667</v>
      </c>
    </row>
    <row r="1010" spans="1:16">
      <c r="A1010" s="11">
        <v>5012002</v>
      </c>
      <c r="B1010" s="11" t="s">
        <v>276</v>
      </c>
      <c r="C1010" s="11">
        <v>0</v>
      </c>
      <c r="D1010" s="11">
        <f t="shared" si="76"/>
        <v>501200245</v>
      </c>
      <c r="E1010" s="11">
        <v>100</v>
      </c>
      <c r="F1010" s="11" t="s">
        <v>278</v>
      </c>
      <c r="G1010" s="11">
        <v>0</v>
      </c>
      <c r="H1010" s="11">
        <v>25</v>
      </c>
      <c r="I1010" s="11" t="e" cm="1">
        <f t="array" ref="I1010">_xlfn.IFS(K1010=2,CONCATENATE("比特币-",M1010),K1010=3,CONCATENATE("钞票-",M1010),K1010=4,CONCATENATE("玩家经验-",M1010),K1010=5,CONCATENATE(_xlfn.XLOOKUP(L1010,'[1]item|道具'!$A:$A,'[1]item|道具'!$B:$B),"-",M1010),K1010=11,CONCATENATE(INDEX('[4]equip_data|装备数据'!$B:$B,MATCH(1,('[4]equip_data|装备数据'!$A:$A=ROUNDDOWN(L1010/100,0))*('[4]equip_data|装备数据'!$D:$D=MOD(L1010,100)),0)),"-",M1010,"件"))</f>
        <v>#N/A</v>
      </c>
      <c r="J1010" s="11" t="str">
        <f t="shared" si="77"/>
        <v>11;30502;1</v>
      </c>
      <c r="K1010" s="11">
        <v>11</v>
      </c>
      <c r="L1010" s="11">
        <v>30502</v>
      </c>
      <c r="M1010" s="11">
        <v>1</v>
      </c>
      <c r="N1010" s="4">
        <f>_xlfn.IFS(C1010=0,E1010/SUMIFS(E:E,A:A,A1010,C:C,0),C1010=1,E1010/1000000,C1010=2,1)</f>
        <v>0.0166666666666667</v>
      </c>
      <c r="O1010" s="4">
        <f>IF(C1010=2,1,H1010/SUMIF(D:D,D1010,H:H))</f>
        <v>1</v>
      </c>
      <c r="P1010" s="4">
        <f t="shared" si="74"/>
        <v>0.0166666666666667</v>
      </c>
    </row>
    <row r="1011" spans="1:16">
      <c r="A1011" s="11">
        <v>5012002</v>
      </c>
      <c r="B1011" s="11" t="s">
        <v>276</v>
      </c>
      <c r="C1011" s="11">
        <v>0</v>
      </c>
      <c r="D1011" s="11">
        <f t="shared" si="76"/>
        <v>501200246</v>
      </c>
      <c r="E1011" s="11">
        <v>100</v>
      </c>
      <c r="F1011" s="11" t="s">
        <v>278</v>
      </c>
      <c r="G1011" s="11">
        <v>0</v>
      </c>
      <c r="H1011" s="11">
        <v>25</v>
      </c>
      <c r="I1011" s="11" t="e" cm="1">
        <f t="array" ref="I1011">_xlfn.IFS(K1011=2,CONCATENATE("比特币-",M1011),K1011=3,CONCATENATE("钞票-",M1011),K1011=4,CONCATENATE("玩家经验-",M1011),K1011=5,CONCATENATE(_xlfn.XLOOKUP(L1011,'[1]item|道具'!$A:$A,'[1]item|道具'!$B:$B),"-",M1011),K1011=11,CONCATENATE(INDEX('[4]equip_data|装备数据'!$B:$B,MATCH(1,('[4]equip_data|装备数据'!$A:$A=ROUNDDOWN(L1011/100,0))*('[4]equip_data|装备数据'!$D:$D=MOD(L1011,100)),0)),"-",M1011,"件"))</f>
        <v>#N/A</v>
      </c>
      <c r="J1011" s="11" t="str">
        <f t="shared" si="77"/>
        <v>11;40102;1</v>
      </c>
      <c r="K1011" s="11">
        <v>11</v>
      </c>
      <c r="L1011" s="11">
        <v>40102</v>
      </c>
      <c r="M1011" s="11">
        <v>1</v>
      </c>
      <c r="N1011" s="4">
        <f>_xlfn.IFS(C1011=0,E1011/SUMIFS(E:E,A:A,A1011,C:C,0),C1011=1,E1011/1000000,C1011=2,1)</f>
        <v>0.0166666666666667</v>
      </c>
      <c r="O1011" s="4">
        <f>IF(C1011=2,1,H1011/SUMIF(D:D,D1011,H:H))</f>
        <v>1</v>
      </c>
      <c r="P1011" s="4">
        <f t="shared" si="74"/>
        <v>0.0166666666666667</v>
      </c>
    </row>
    <row r="1012" spans="1:16">
      <c r="A1012" s="11">
        <v>5012002</v>
      </c>
      <c r="B1012" s="11" t="s">
        <v>276</v>
      </c>
      <c r="C1012" s="11">
        <v>0</v>
      </c>
      <c r="D1012" s="11">
        <f t="shared" si="76"/>
        <v>501200247</v>
      </c>
      <c r="E1012" s="11">
        <v>100</v>
      </c>
      <c r="F1012" s="11" t="s">
        <v>278</v>
      </c>
      <c r="G1012" s="11">
        <v>0</v>
      </c>
      <c r="H1012" s="11">
        <v>25</v>
      </c>
      <c r="I1012" s="11" t="e" cm="1">
        <f t="array" ref="I1012">_xlfn.IFS(K1012=2,CONCATENATE("比特币-",M1012),K1012=3,CONCATENATE("钞票-",M1012),K1012=4,CONCATENATE("玩家经验-",M1012),K1012=5,CONCATENATE(_xlfn.XLOOKUP(L1012,'[1]item|道具'!$A:$A,'[1]item|道具'!$B:$B),"-",M1012),K1012=11,CONCATENATE(INDEX('[4]equip_data|装备数据'!$B:$B,MATCH(1,('[4]equip_data|装备数据'!$A:$A=ROUNDDOWN(L1012/100,0))*('[4]equip_data|装备数据'!$D:$D=MOD(L1012,100)),0)),"-",M1012,"件"))</f>
        <v>#N/A</v>
      </c>
      <c r="J1012" s="11" t="str">
        <f t="shared" si="77"/>
        <v>11;40202;1</v>
      </c>
      <c r="K1012" s="11">
        <v>11</v>
      </c>
      <c r="L1012" s="11">
        <v>40202</v>
      </c>
      <c r="M1012" s="11">
        <v>1</v>
      </c>
      <c r="N1012" s="4">
        <f>_xlfn.IFS(C1012=0,E1012/SUMIFS(E:E,A:A,A1012,C:C,0),C1012=1,E1012/1000000,C1012=2,1)</f>
        <v>0.0166666666666667</v>
      </c>
      <c r="O1012" s="4">
        <f>IF(C1012=2,1,H1012/SUMIF(D:D,D1012,H:H))</f>
        <v>1</v>
      </c>
      <c r="P1012" s="4">
        <f t="shared" si="74"/>
        <v>0.0166666666666667</v>
      </c>
    </row>
    <row r="1013" spans="1:16">
      <c r="A1013" s="11">
        <v>5012002</v>
      </c>
      <c r="B1013" s="11" t="s">
        <v>276</v>
      </c>
      <c r="C1013" s="11">
        <v>0</v>
      </c>
      <c r="D1013" s="11">
        <f t="shared" si="76"/>
        <v>501200248</v>
      </c>
      <c r="E1013" s="11">
        <v>100</v>
      </c>
      <c r="F1013" s="11" t="s">
        <v>278</v>
      </c>
      <c r="G1013" s="11">
        <v>0</v>
      </c>
      <c r="H1013" s="11">
        <v>25</v>
      </c>
      <c r="I1013" s="11" t="e" cm="1">
        <f t="array" ref="I1013">_xlfn.IFS(K1013=2,CONCATENATE("比特币-",M1013),K1013=3,CONCATENATE("钞票-",M1013),K1013=4,CONCATENATE("玩家经验-",M1013),K1013=5,CONCATENATE(_xlfn.XLOOKUP(L1013,'[1]item|道具'!$A:$A,'[1]item|道具'!$B:$B),"-",M1013),K1013=11,CONCATENATE(INDEX('[4]equip_data|装备数据'!$B:$B,MATCH(1,('[4]equip_data|装备数据'!$A:$A=ROUNDDOWN(L1013/100,0))*('[4]equip_data|装备数据'!$D:$D=MOD(L1013,100)),0)),"-",M1013,"件"))</f>
        <v>#N/A</v>
      </c>
      <c r="J1013" s="11" t="str">
        <f t="shared" si="77"/>
        <v>11;40302;1</v>
      </c>
      <c r="K1013" s="11">
        <v>11</v>
      </c>
      <c r="L1013" s="11">
        <v>40302</v>
      </c>
      <c r="M1013" s="11">
        <v>1</v>
      </c>
      <c r="N1013" s="4">
        <f>_xlfn.IFS(C1013=0,E1013/SUMIFS(E:E,A:A,A1013,C:C,0),C1013=1,E1013/1000000,C1013=2,1)</f>
        <v>0.0166666666666667</v>
      </c>
      <c r="O1013" s="4">
        <f>IF(C1013=2,1,H1013/SUMIF(D:D,D1013,H:H))</f>
        <v>1</v>
      </c>
      <c r="P1013" s="4">
        <f t="shared" si="74"/>
        <v>0.0166666666666667</v>
      </c>
    </row>
    <row r="1014" spans="1:16">
      <c r="A1014" s="11">
        <v>5012002</v>
      </c>
      <c r="B1014" s="11" t="s">
        <v>276</v>
      </c>
      <c r="C1014" s="11">
        <v>0</v>
      </c>
      <c r="D1014" s="11">
        <f t="shared" si="76"/>
        <v>501200249</v>
      </c>
      <c r="E1014" s="11">
        <v>100</v>
      </c>
      <c r="F1014" s="11" t="s">
        <v>278</v>
      </c>
      <c r="G1014" s="11">
        <v>0</v>
      </c>
      <c r="H1014" s="11">
        <v>25</v>
      </c>
      <c r="I1014" s="11" t="e" cm="1">
        <f t="array" ref="I1014">_xlfn.IFS(K1014=2,CONCATENATE("比特币-",M1014),K1014=3,CONCATENATE("钞票-",M1014),K1014=4,CONCATENATE("玩家经验-",M1014),K1014=5,CONCATENATE(_xlfn.XLOOKUP(L1014,'[1]item|道具'!$A:$A,'[1]item|道具'!$B:$B),"-",M1014),K1014=11,CONCATENATE(INDEX('[4]equip_data|装备数据'!$B:$B,MATCH(1,('[4]equip_data|装备数据'!$A:$A=ROUNDDOWN(L1014/100,0))*('[4]equip_data|装备数据'!$D:$D=MOD(L1014,100)),0)),"-",M1014,"件"))</f>
        <v>#N/A</v>
      </c>
      <c r="J1014" s="11" t="str">
        <f t="shared" si="77"/>
        <v>11;40402;1</v>
      </c>
      <c r="K1014" s="11">
        <v>11</v>
      </c>
      <c r="L1014" s="11">
        <v>40402</v>
      </c>
      <c r="M1014" s="11">
        <v>1</v>
      </c>
      <c r="N1014" s="4">
        <f>_xlfn.IFS(C1014=0,E1014/SUMIFS(E:E,A:A,A1014,C:C,0),C1014=1,E1014/1000000,C1014=2,1)</f>
        <v>0.0166666666666667</v>
      </c>
      <c r="O1014" s="4">
        <f>IF(C1014=2,1,H1014/SUMIF(D:D,D1014,H:H))</f>
        <v>1</v>
      </c>
      <c r="P1014" s="4">
        <f t="shared" si="74"/>
        <v>0.0166666666666667</v>
      </c>
    </row>
    <row r="1015" spans="1:16">
      <c r="A1015" s="11">
        <v>5012002</v>
      </c>
      <c r="B1015" s="11" t="s">
        <v>276</v>
      </c>
      <c r="C1015" s="11">
        <v>0</v>
      </c>
      <c r="D1015" s="11">
        <f t="shared" si="76"/>
        <v>501200250</v>
      </c>
      <c r="E1015" s="11">
        <v>100</v>
      </c>
      <c r="F1015" s="11" t="s">
        <v>278</v>
      </c>
      <c r="G1015" s="11">
        <v>0</v>
      </c>
      <c r="H1015" s="11">
        <v>25</v>
      </c>
      <c r="I1015" s="11" t="e" cm="1">
        <f t="array" ref="I1015">_xlfn.IFS(K1015=2,CONCATENATE("比特币-",M1015),K1015=3,CONCATENATE("钞票-",M1015),K1015=4,CONCATENATE("玩家经验-",M1015),K1015=5,CONCATENATE(_xlfn.XLOOKUP(L1015,'[1]item|道具'!$A:$A,'[1]item|道具'!$B:$B),"-",M1015),K1015=11,CONCATENATE(INDEX('[4]equip_data|装备数据'!$B:$B,MATCH(1,('[4]equip_data|装备数据'!$A:$A=ROUNDDOWN(L1015/100,0))*('[4]equip_data|装备数据'!$D:$D=MOD(L1015,100)),0)),"-",M1015,"件"))</f>
        <v>#N/A</v>
      </c>
      <c r="J1015" s="11" t="str">
        <f t="shared" si="77"/>
        <v>11;40502;1</v>
      </c>
      <c r="K1015" s="11">
        <v>11</v>
      </c>
      <c r="L1015" s="11">
        <v>40502</v>
      </c>
      <c r="M1015" s="11">
        <v>1</v>
      </c>
      <c r="N1015" s="4">
        <f>_xlfn.IFS(C1015=0,E1015/SUMIFS(E:E,A:A,A1015,C:C,0),C1015=1,E1015/1000000,C1015=2,1)</f>
        <v>0.0166666666666667</v>
      </c>
      <c r="O1015" s="4">
        <f>IF(C1015=2,1,H1015/SUMIF(D:D,D1015,H:H))</f>
        <v>1</v>
      </c>
      <c r="P1015" s="4">
        <f t="shared" si="74"/>
        <v>0.0166666666666667</v>
      </c>
    </row>
    <row r="1016" spans="1:16">
      <c r="A1016" s="11">
        <v>5012002</v>
      </c>
      <c r="B1016" s="11" t="s">
        <v>276</v>
      </c>
      <c r="C1016" s="11">
        <v>0</v>
      </c>
      <c r="D1016" s="11">
        <f t="shared" si="76"/>
        <v>501200251</v>
      </c>
      <c r="E1016" s="11">
        <v>100</v>
      </c>
      <c r="F1016" s="11" t="s">
        <v>278</v>
      </c>
      <c r="G1016" s="11">
        <v>0</v>
      </c>
      <c r="H1016" s="11">
        <v>25</v>
      </c>
      <c r="I1016" s="11" t="e" cm="1">
        <f t="array" ref="I1016">_xlfn.IFS(K1016=2,CONCATENATE("比特币-",M1016),K1016=3,CONCATENATE("钞票-",M1016),K1016=4,CONCATENATE("玩家经验-",M1016),K1016=5,CONCATENATE(_xlfn.XLOOKUP(L1016,'[1]item|道具'!$A:$A,'[1]item|道具'!$B:$B),"-",M1016),K1016=11,CONCATENATE(INDEX('[4]equip_data|装备数据'!$B:$B,MATCH(1,('[4]equip_data|装备数据'!$A:$A=ROUNDDOWN(L1016/100,0))*('[4]equip_data|装备数据'!$D:$D=MOD(L1016,100)),0)),"-",M1016,"件"))</f>
        <v>#N/A</v>
      </c>
      <c r="J1016" s="11" t="str">
        <f t="shared" si="77"/>
        <v>11;50102;1</v>
      </c>
      <c r="K1016" s="11">
        <v>11</v>
      </c>
      <c r="L1016" s="11">
        <v>50102</v>
      </c>
      <c r="M1016" s="11">
        <v>1</v>
      </c>
      <c r="N1016" s="4">
        <f>_xlfn.IFS(C1016=0,E1016/SUMIFS(E:E,A:A,A1016,C:C,0),C1016=1,E1016/1000000,C1016=2,1)</f>
        <v>0.0166666666666667</v>
      </c>
      <c r="O1016" s="4">
        <f>IF(C1016=2,1,H1016/SUMIF(D:D,D1016,H:H))</f>
        <v>1</v>
      </c>
      <c r="P1016" s="4">
        <f t="shared" si="74"/>
        <v>0.0166666666666667</v>
      </c>
    </row>
    <row r="1017" spans="1:16">
      <c r="A1017" s="11">
        <v>5012002</v>
      </c>
      <c r="B1017" s="11" t="s">
        <v>276</v>
      </c>
      <c r="C1017" s="11">
        <v>0</v>
      </c>
      <c r="D1017" s="11">
        <f t="shared" si="76"/>
        <v>501200252</v>
      </c>
      <c r="E1017" s="11">
        <v>100</v>
      </c>
      <c r="F1017" s="11" t="s">
        <v>278</v>
      </c>
      <c r="G1017" s="11">
        <v>0</v>
      </c>
      <c r="H1017" s="11">
        <v>25</v>
      </c>
      <c r="I1017" s="11" t="e" cm="1">
        <f t="array" ref="I1017">_xlfn.IFS(K1017=2,CONCATENATE("比特币-",M1017),K1017=3,CONCATENATE("钞票-",M1017),K1017=4,CONCATENATE("玩家经验-",M1017),K1017=5,CONCATENATE(_xlfn.XLOOKUP(L1017,'[1]item|道具'!$A:$A,'[1]item|道具'!$B:$B),"-",M1017),K1017=11,CONCATENATE(INDEX('[4]equip_data|装备数据'!$B:$B,MATCH(1,('[4]equip_data|装备数据'!$A:$A=ROUNDDOWN(L1017/100,0))*('[4]equip_data|装备数据'!$D:$D=MOD(L1017,100)),0)),"-",M1017,"件"))</f>
        <v>#N/A</v>
      </c>
      <c r="J1017" s="11" t="str">
        <f t="shared" si="77"/>
        <v>11;50202;1</v>
      </c>
      <c r="K1017" s="11">
        <v>11</v>
      </c>
      <c r="L1017" s="11">
        <v>50202</v>
      </c>
      <c r="M1017" s="11">
        <v>1</v>
      </c>
      <c r="N1017" s="4">
        <f>_xlfn.IFS(C1017=0,E1017/SUMIFS(E:E,A:A,A1017,C:C,0),C1017=1,E1017/1000000,C1017=2,1)</f>
        <v>0.0166666666666667</v>
      </c>
      <c r="O1017" s="4">
        <f>IF(C1017=2,1,H1017/SUMIF(D:D,D1017,H:H))</f>
        <v>1</v>
      </c>
      <c r="P1017" s="4">
        <f t="shared" si="74"/>
        <v>0.0166666666666667</v>
      </c>
    </row>
    <row r="1018" spans="1:16">
      <c r="A1018" s="11">
        <v>5012002</v>
      </c>
      <c r="B1018" s="11" t="s">
        <v>276</v>
      </c>
      <c r="C1018" s="11">
        <v>0</v>
      </c>
      <c r="D1018" s="11">
        <f t="shared" si="76"/>
        <v>501200253</v>
      </c>
      <c r="E1018" s="11">
        <v>100</v>
      </c>
      <c r="F1018" s="11" t="s">
        <v>278</v>
      </c>
      <c r="G1018" s="11">
        <v>0</v>
      </c>
      <c r="H1018" s="11">
        <v>25</v>
      </c>
      <c r="I1018" s="11" t="e" cm="1">
        <f t="array" ref="I1018">_xlfn.IFS(K1018=2,CONCATENATE("比特币-",M1018),K1018=3,CONCATENATE("钞票-",M1018),K1018=4,CONCATENATE("玩家经验-",M1018),K1018=5,CONCATENATE(_xlfn.XLOOKUP(L1018,'[1]item|道具'!$A:$A,'[1]item|道具'!$B:$B),"-",M1018),K1018=11,CONCATENATE(INDEX('[4]equip_data|装备数据'!$B:$B,MATCH(1,('[4]equip_data|装备数据'!$A:$A=ROUNDDOWN(L1018/100,0))*('[4]equip_data|装备数据'!$D:$D=MOD(L1018,100)),0)),"-",M1018,"件"))</f>
        <v>#N/A</v>
      </c>
      <c r="J1018" s="11" t="str">
        <f t="shared" si="77"/>
        <v>11;50302;1</v>
      </c>
      <c r="K1018" s="11">
        <v>11</v>
      </c>
      <c r="L1018" s="11">
        <v>50302</v>
      </c>
      <c r="M1018" s="11">
        <v>1</v>
      </c>
      <c r="N1018" s="4">
        <f>_xlfn.IFS(C1018=0,E1018/SUMIFS(E:E,A:A,A1018,C:C,0),C1018=1,E1018/1000000,C1018=2,1)</f>
        <v>0.0166666666666667</v>
      </c>
      <c r="O1018" s="4">
        <f>IF(C1018=2,1,H1018/SUMIF(D:D,D1018,H:H))</f>
        <v>1</v>
      </c>
      <c r="P1018" s="4">
        <f t="shared" si="74"/>
        <v>0.0166666666666667</v>
      </c>
    </row>
    <row r="1019" spans="1:16">
      <c r="A1019" s="11">
        <v>5012002</v>
      </c>
      <c r="B1019" s="11" t="s">
        <v>276</v>
      </c>
      <c r="C1019" s="11">
        <v>0</v>
      </c>
      <c r="D1019" s="11">
        <f t="shared" si="76"/>
        <v>501200254</v>
      </c>
      <c r="E1019" s="11">
        <v>100</v>
      </c>
      <c r="F1019" s="11" t="s">
        <v>278</v>
      </c>
      <c r="G1019" s="11">
        <v>0</v>
      </c>
      <c r="H1019" s="11">
        <v>25</v>
      </c>
      <c r="I1019" s="11" t="e" cm="1">
        <f t="array" ref="I1019">_xlfn.IFS(K1019=2,CONCATENATE("比特币-",M1019),K1019=3,CONCATENATE("钞票-",M1019),K1019=4,CONCATENATE("玩家经验-",M1019),K1019=5,CONCATENATE(_xlfn.XLOOKUP(L1019,'[1]item|道具'!$A:$A,'[1]item|道具'!$B:$B),"-",M1019),K1019=11,CONCATENATE(INDEX('[4]equip_data|装备数据'!$B:$B,MATCH(1,('[4]equip_data|装备数据'!$A:$A=ROUNDDOWN(L1019/100,0))*('[4]equip_data|装备数据'!$D:$D=MOD(L1019,100)),0)),"-",M1019,"件"))</f>
        <v>#N/A</v>
      </c>
      <c r="J1019" s="11" t="str">
        <f t="shared" si="77"/>
        <v>11;50402;1</v>
      </c>
      <c r="K1019" s="11">
        <v>11</v>
      </c>
      <c r="L1019" s="11">
        <v>50402</v>
      </c>
      <c r="M1019" s="11">
        <v>1</v>
      </c>
      <c r="N1019" s="4">
        <f>_xlfn.IFS(C1019=0,E1019/SUMIFS(E:E,A:A,A1019,C:C,0),C1019=1,E1019/1000000,C1019=2,1)</f>
        <v>0.0166666666666667</v>
      </c>
      <c r="O1019" s="4">
        <f>IF(C1019=2,1,H1019/SUMIF(D:D,D1019,H:H))</f>
        <v>1</v>
      </c>
      <c r="P1019" s="4">
        <f t="shared" si="74"/>
        <v>0.0166666666666667</v>
      </c>
    </row>
    <row r="1020" spans="1:16">
      <c r="A1020" s="11">
        <v>5012002</v>
      </c>
      <c r="B1020" s="11" t="s">
        <v>276</v>
      </c>
      <c r="C1020" s="11">
        <v>0</v>
      </c>
      <c r="D1020" s="11">
        <f t="shared" si="76"/>
        <v>501200255</v>
      </c>
      <c r="E1020" s="11">
        <v>100</v>
      </c>
      <c r="F1020" s="11" t="s">
        <v>278</v>
      </c>
      <c r="G1020" s="11">
        <v>0</v>
      </c>
      <c r="H1020" s="11">
        <v>25</v>
      </c>
      <c r="I1020" s="11" t="e" cm="1">
        <f t="array" ref="I1020">_xlfn.IFS(K1020=2,CONCATENATE("比特币-",M1020),K1020=3,CONCATENATE("钞票-",M1020),K1020=4,CONCATENATE("玩家经验-",M1020),K1020=5,CONCATENATE(_xlfn.XLOOKUP(L1020,'[1]item|道具'!$A:$A,'[1]item|道具'!$B:$B),"-",M1020),K1020=11,CONCATENATE(INDEX('[4]equip_data|装备数据'!$B:$B,MATCH(1,('[4]equip_data|装备数据'!$A:$A=ROUNDDOWN(L1020/100,0))*('[4]equip_data|装备数据'!$D:$D=MOD(L1020,100)),0)),"-",M1020,"件"))</f>
        <v>#N/A</v>
      </c>
      <c r="J1020" s="11" t="str">
        <f t="shared" si="77"/>
        <v>11;50502;1</v>
      </c>
      <c r="K1020" s="11">
        <v>11</v>
      </c>
      <c r="L1020" s="11">
        <v>50502</v>
      </c>
      <c r="M1020" s="11">
        <v>1</v>
      </c>
      <c r="N1020" s="4">
        <f>_xlfn.IFS(C1020=0,E1020/SUMIFS(E:E,A:A,A1020,C:C,0),C1020=1,E1020/1000000,C1020=2,1)</f>
        <v>0.0166666666666667</v>
      </c>
      <c r="O1020" s="4">
        <f>IF(C1020=2,1,H1020/SUMIF(D:D,D1020,H:H))</f>
        <v>1</v>
      </c>
      <c r="P1020" s="4">
        <f t="shared" si="74"/>
        <v>0.0166666666666667</v>
      </c>
    </row>
    <row r="1021" spans="1:16">
      <c r="A1021" s="11">
        <v>5012002</v>
      </c>
      <c r="B1021" s="11" t="s">
        <v>276</v>
      </c>
      <c r="C1021" s="11">
        <v>0</v>
      </c>
      <c r="D1021" s="11">
        <f t="shared" si="76"/>
        <v>501200256</v>
      </c>
      <c r="E1021" s="11">
        <v>100</v>
      </c>
      <c r="F1021" s="11" t="s">
        <v>278</v>
      </c>
      <c r="G1021" s="11">
        <v>0</v>
      </c>
      <c r="H1021" s="11">
        <v>25</v>
      </c>
      <c r="I1021" s="11" t="e" cm="1">
        <f t="array" ref="I1021">_xlfn.IFS(K1021=2,CONCATENATE("比特币-",M1021),K1021=3,CONCATENATE("钞票-",M1021),K1021=4,CONCATENATE("玩家经验-",M1021),K1021=5,CONCATENATE(_xlfn.XLOOKUP(L1021,'[1]item|道具'!$A:$A,'[1]item|道具'!$B:$B),"-",M1021),K1021=11,CONCATENATE(INDEX('[4]equip_data|装备数据'!$B:$B,MATCH(1,('[4]equip_data|装备数据'!$A:$A=ROUNDDOWN(L1021/100,0))*('[4]equip_data|装备数据'!$D:$D=MOD(L1021,100)),0)),"-",M1021,"件"))</f>
        <v>#N/A</v>
      </c>
      <c r="J1021" s="11" t="str">
        <f t="shared" si="77"/>
        <v>11;60102;1</v>
      </c>
      <c r="K1021" s="11">
        <v>11</v>
      </c>
      <c r="L1021" s="11">
        <v>60102</v>
      </c>
      <c r="M1021" s="11">
        <v>1</v>
      </c>
      <c r="N1021" s="4">
        <f>_xlfn.IFS(C1021=0,E1021/SUMIFS(E:E,A:A,A1021,C:C,0),C1021=1,E1021/1000000,C1021=2,1)</f>
        <v>0.0166666666666667</v>
      </c>
      <c r="O1021" s="4">
        <f>IF(C1021=2,1,H1021/SUMIF(D:D,D1021,H:H))</f>
        <v>1</v>
      </c>
      <c r="P1021" s="4">
        <f t="shared" si="74"/>
        <v>0.0166666666666667</v>
      </c>
    </row>
    <row r="1022" spans="1:16">
      <c r="A1022" s="11">
        <v>5012002</v>
      </c>
      <c r="B1022" s="11" t="s">
        <v>276</v>
      </c>
      <c r="C1022" s="11">
        <v>0</v>
      </c>
      <c r="D1022" s="11">
        <f t="shared" si="76"/>
        <v>501200257</v>
      </c>
      <c r="E1022" s="11">
        <v>100</v>
      </c>
      <c r="F1022" s="11" t="s">
        <v>278</v>
      </c>
      <c r="G1022" s="11">
        <v>0</v>
      </c>
      <c r="H1022" s="11">
        <v>25</v>
      </c>
      <c r="I1022" s="11" t="e" cm="1">
        <f t="array" ref="I1022">_xlfn.IFS(K1022=2,CONCATENATE("比特币-",M1022),K1022=3,CONCATENATE("钞票-",M1022),K1022=4,CONCATENATE("玩家经验-",M1022),K1022=5,CONCATENATE(_xlfn.XLOOKUP(L1022,'[1]item|道具'!$A:$A,'[1]item|道具'!$B:$B),"-",M1022),K1022=11,CONCATENATE(INDEX('[4]equip_data|装备数据'!$B:$B,MATCH(1,('[4]equip_data|装备数据'!$A:$A=ROUNDDOWN(L1022/100,0))*('[4]equip_data|装备数据'!$D:$D=MOD(L1022,100)),0)),"-",M1022,"件"))</f>
        <v>#N/A</v>
      </c>
      <c r="J1022" s="11" t="str">
        <f t="shared" si="77"/>
        <v>11;60202;1</v>
      </c>
      <c r="K1022" s="11">
        <v>11</v>
      </c>
      <c r="L1022" s="11">
        <v>60202</v>
      </c>
      <c r="M1022" s="11">
        <v>1</v>
      </c>
      <c r="N1022" s="4">
        <f>_xlfn.IFS(C1022=0,E1022/SUMIFS(E:E,A:A,A1022,C:C,0),C1022=1,E1022/1000000,C1022=2,1)</f>
        <v>0.0166666666666667</v>
      </c>
      <c r="O1022" s="4">
        <f>IF(C1022=2,1,H1022/SUMIF(D:D,D1022,H:H))</f>
        <v>1</v>
      </c>
      <c r="P1022" s="4">
        <f t="shared" si="74"/>
        <v>0.0166666666666667</v>
      </c>
    </row>
    <row r="1023" spans="1:16">
      <c r="A1023" s="11">
        <v>5012002</v>
      </c>
      <c r="B1023" s="11" t="s">
        <v>276</v>
      </c>
      <c r="C1023" s="11">
        <v>0</v>
      </c>
      <c r="D1023" s="11">
        <f t="shared" si="76"/>
        <v>501200258</v>
      </c>
      <c r="E1023" s="11">
        <v>100</v>
      </c>
      <c r="F1023" s="11" t="s">
        <v>278</v>
      </c>
      <c r="G1023" s="11">
        <v>0</v>
      </c>
      <c r="H1023" s="11">
        <v>25</v>
      </c>
      <c r="I1023" s="11" t="e" cm="1">
        <f t="array" ref="I1023">_xlfn.IFS(K1023=2,CONCATENATE("比特币-",M1023),K1023=3,CONCATENATE("钞票-",M1023),K1023=4,CONCATENATE("玩家经验-",M1023),K1023=5,CONCATENATE(_xlfn.XLOOKUP(L1023,'[1]item|道具'!$A:$A,'[1]item|道具'!$B:$B),"-",M1023),K1023=11,CONCATENATE(INDEX('[4]equip_data|装备数据'!$B:$B,MATCH(1,('[4]equip_data|装备数据'!$A:$A=ROUNDDOWN(L1023/100,0))*('[4]equip_data|装备数据'!$D:$D=MOD(L1023,100)),0)),"-",M1023,"件"))</f>
        <v>#N/A</v>
      </c>
      <c r="J1023" s="11" t="str">
        <f t="shared" si="77"/>
        <v>11;60302;1</v>
      </c>
      <c r="K1023" s="11">
        <v>11</v>
      </c>
      <c r="L1023" s="11">
        <v>60302</v>
      </c>
      <c r="M1023" s="11">
        <v>1</v>
      </c>
      <c r="N1023" s="4">
        <f>_xlfn.IFS(C1023=0,E1023/SUMIFS(E:E,A:A,A1023,C:C,0),C1023=1,E1023/1000000,C1023=2,1)</f>
        <v>0.0166666666666667</v>
      </c>
      <c r="O1023" s="4">
        <f>IF(C1023=2,1,H1023/SUMIF(D:D,D1023,H:H))</f>
        <v>1</v>
      </c>
      <c r="P1023" s="4">
        <f t="shared" si="74"/>
        <v>0.0166666666666667</v>
      </c>
    </row>
    <row r="1024" spans="1:16">
      <c r="A1024" s="11">
        <v>5012002</v>
      </c>
      <c r="B1024" s="11" t="s">
        <v>276</v>
      </c>
      <c r="C1024" s="11">
        <v>0</v>
      </c>
      <c r="D1024" s="11">
        <f t="shared" si="76"/>
        <v>501200259</v>
      </c>
      <c r="E1024" s="11">
        <v>100</v>
      </c>
      <c r="F1024" s="11" t="s">
        <v>278</v>
      </c>
      <c r="G1024" s="11">
        <v>0</v>
      </c>
      <c r="H1024" s="11">
        <v>25</v>
      </c>
      <c r="I1024" s="11" t="e" cm="1">
        <f t="array" ref="I1024">_xlfn.IFS(K1024=2,CONCATENATE("比特币-",M1024),K1024=3,CONCATENATE("钞票-",M1024),K1024=4,CONCATENATE("玩家经验-",M1024),K1024=5,CONCATENATE(_xlfn.XLOOKUP(L1024,'[1]item|道具'!$A:$A,'[1]item|道具'!$B:$B),"-",M1024),K1024=11,CONCATENATE(INDEX('[4]equip_data|装备数据'!$B:$B,MATCH(1,('[4]equip_data|装备数据'!$A:$A=ROUNDDOWN(L1024/100,0))*('[4]equip_data|装备数据'!$D:$D=MOD(L1024,100)),0)),"-",M1024,"件"))</f>
        <v>#N/A</v>
      </c>
      <c r="J1024" s="11" t="str">
        <f t="shared" si="77"/>
        <v>11;60402;1</v>
      </c>
      <c r="K1024" s="11">
        <v>11</v>
      </c>
      <c r="L1024" s="11">
        <v>60402</v>
      </c>
      <c r="M1024" s="11">
        <v>1</v>
      </c>
      <c r="N1024" s="4">
        <f>_xlfn.IFS(C1024=0,E1024/SUMIFS(E:E,A:A,A1024,C:C,0),C1024=1,E1024/1000000,C1024=2,1)</f>
        <v>0.0166666666666667</v>
      </c>
      <c r="O1024" s="4">
        <f>IF(C1024=2,1,H1024/SUMIF(D:D,D1024,H:H))</f>
        <v>1</v>
      </c>
      <c r="P1024" s="4">
        <f t="shared" si="74"/>
        <v>0.0166666666666667</v>
      </c>
    </row>
    <row r="1025" spans="1:16">
      <c r="A1025" s="11">
        <v>5012002</v>
      </c>
      <c r="B1025" s="11" t="s">
        <v>276</v>
      </c>
      <c r="C1025" s="11">
        <v>0</v>
      </c>
      <c r="D1025" s="11">
        <f t="shared" si="76"/>
        <v>501200260</v>
      </c>
      <c r="E1025" s="11">
        <v>100</v>
      </c>
      <c r="F1025" s="11" t="s">
        <v>278</v>
      </c>
      <c r="G1025" s="11">
        <v>0</v>
      </c>
      <c r="H1025" s="11">
        <v>25</v>
      </c>
      <c r="I1025" s="11" t="e" cm="1">
        <f t="array" ref="I1025">_xlfn.IFS(K1025=2,CONCATENATE("比特币-",M1025),K1025=3,CONCATENATE("钞票-",M1025),K1025=4,CONCATENATE("玩家经验-",M1025),K1025=5,CONCATENATE(_xlfn.XLOOKUP(L1025,'[1]item|道具'!$A:$A,'[1]item|道具'!$B:$B),"-",M1025),K1025=11,CONCATENATE(INDEX('[4]equip_data|装备数据'!$B:$B,MATCH(1,('[4]equip_data|装备数据'!$A:$A=ROUNDDOWN(L1025/100,0))*('[4]equip_data|装备数据'!$D:$D=MOD(L1025,100)),0)),"-",M1025,"件"))</f>
        <v>#N/A</v>
      </c>
      <c r="J1025" s="11" t="str">
        <f t="shared" si="77"/>
        <v>11;60502;1</v>
      </c>
      <c r="K1025" s="11">
        <v>11</v>
      </c>
      <c r="L1025" s="11">
        <v>60502</v>
      </c>
      <c r="M1025" s="11">
        <v>1</v>
      </c>
      <c r="N1025" s="4">
        <f>_xlfn.IFS(C1025=0,E1025/SUMIFS(E:E,A:A,A1025,C:C,0),C1025=1,E1025/1000000,C1025=2,1)</f>
        <v>0.0166666666666667</v>
      </c>
      <c r="O1025" s="4">
        <f>IF(C1025=2,1,H1025/SUMIF(D:D,D1025,H:H))</f>
        <v>1</v>
      </c>
      <c r="P1025" s="4">
        <f t="shared" si="74"/>
        <v>0.0166666666666667</v>
      </c>
    </row>
    <row r="1026" spans="1:16">
      <c r="A1026" s="11">
        <v>5012003</v>
      </c>
      <c r="B1026" s="11" t="s">
        <v>279</v>
      </c>
      <c r="C1026" s="11">
        <v>0</v>
      </c>
      <c r="D1026" s="11">
        <f>A1026*100+1</f>
        <v>501200301</v>
      </c>
      <c r="E1026" s="11">
        <v>100</v>
      </c>
      <c r="F1026" s="11" t="s">
        <v>280</v>
      </c>
      <c r="G1026" s="11">
        <v>0</v>
      </c>
      <c r="H1026" s="11">
        <v>80</v>
      </c>
      <c r="I1026" s="11" t="e" cm="1">
        <f t="array" ref="I1026">_xlfn.IFS(K1026=2,CONCATENATE("比特币-",M1026),K1026=3,CONCATENATE("钞票-",M1026),K1026=4,CONCATENATE("玩家经验-",M1026),K1026=5,CONCATENATE(_xlfn.XLOOKUP(L1026,'[1]item|道具'!$A:$A,'[1]item|道具'!$B:$B),"-",M1026),K1026=11,CONCATENATE(INDEX('[4]equip_data|装备数据'!$B:$B,MATCH(1,('[4]equip_data|装备数据'!$A:$A=ROUNDDOWN(L1026/100,0))*('[4]equip_data|装备数据'!$D:$D=MOD(L1026,100)),0)),"-",M1026,"件"))</f>
        <v>#N/A</v>
      </c>
      <c r="J1026" s="11" t="str">
        <f t="shared" si="77"/>
        <v>11;10102;1</v>
      </c>
      <c r="K1026" s="11">
        <v>11</v>
      </c>
      <c r="L1026" s="11">
        <v>10102</v>
      </c>
      <c r="M1026" s="11">
        <v>1</v>
      </c>
      <c r="N1026" s="4">
        <f>_xlfn.IFS(C1026=0,E1026/SUMIFS(E:E,A:A,A1026,C:C,0),C1026=1,E1026/1000000,C1026=2,1)</f>
        <v>0.0166666666666667</v>
      </c>
      <c r="O1026" s="4">
        <f>IF(C1026=2,1,H1026/SUMIF(D:D,D1026,H:H))</f>
        <v>1</v>
      </c>
      <c r="P1026" s="4">
        <f t="shared" si="74"/>
        <v>0.0166666666666667</v>
      </c>
    </row>
    <row r="1027" spans="1:16">
      <c r="A1027" s="11">
        <v>5012003</v>
      </c>
      <c r="B1027" s="11" t="s">
        <v>279</v>
      </c>
      <c r="C1027" s="11">
        <v>0</v>
      </c>
      <c r="D1027" s="11">
        <f t="shared" ref="D1027:D1085" si="78">D1026+1</f>
        <v>501200302</v>
      </c>
      <c r="E1027" s="11">
        <v>100</v>
      </c>
      <c r="F1027" s="11" t="s">
        <v>280</v>
      </c>
      <c r="G1027" s="11">
        <v>0</v>
      </c>
      <c r="H1027" s="11">
        <v>80</v>
      </c>
      <c r="I1027" s="11" t="e" cm="1">
        <f t="array" ref="I1027">_xlfn.IFS(K1027=2,CONCATENATE("比特币-",M1027),K1027=3,CONCATENATE("钞票-",M1027),K1027=4,CONCATENATE("玩家经验-",M1027),K1027=5,CONCATENATE(_xlfn.XLOOKUP(L1027,'[1]item|道具'!$A:$A,'[1]item|道具'!$B:$B),"-",M1027),K1027=11,CONCATENATE(INDEX('[4]equip_data|装备数据'!$B:$B,MATCH(1,('[4]equip_data|装备数据'!$A:$A=ROUNDDOWN(L1027/100,0))*('[4]equip_data|装备数据'!$D:$D=MOD(L1027,100)),0)),"-",M1027,"件"))</f>
        <v>#N/A</v>
      </c>
      <c r="J1027" s="11" t="str">
        <f t="shared" si="77"/>
        <v>11;10202;1</v>
      </c>
      <c r="K1027" s="11">
        <v>11</v>
      </c>
      <c r="L1027" s="11">
        <v>10202</v>
      </c>
      <c r="M1027" s="11">
        <v>1</v>
      </c>
      <c r="N1027" s="4">
        <f>_xlfn.IFS(C1027=0,E1027/SUMIFS(E:E,A:A,A1027,C:C,0),C1027=1,E1027/1000000,C1027=2,1)</f>
        <v>0.0166666666666667</v>
      </c>
      <c r="O1027" s="4">
        <f>IF(C1027=2,1,H1027/SUMIF(D:D,D1027,H:H))</f>
        <v>1</v>
      </c>
      <c r="P1027" s="4">
        <f t="shared" si="74"/>
        <v>0.0166666666666667</v>
      </c>
    </row>
    <row r="1028" spans="1:16">
      <c r="A1028" s="11">
        <v>5012003</v>
      </c>
      <c r="B1028" s="11" t="s">
        <v>279</v>
      </c>
      <c r="C1028" s="11">
        <v>0</v>
      </c>
      <c r="D1028" s="11">
        <f t="shared" si="78"/>
        <v>501200303</v>
      </c>
      <c r="E1028" s="11">
        <v>100</v>
      </c>
      <c r="F1028" s="11" t="s">
        <v>280</v>
      </c>
      <c r="G1028" s="11">
        <v>0</v>
      </c>
      <c r="H1028" s="11">
        <v>80</v>
      </c>
      <c r="I1028" s="11" t="e" cm="1">
        <f t="array" ref="I1028">_xlfn.IFS(K1028=2,CONCATENATE("比特币-",M1028),K1028=3,CONCATENATE("钞票-",M1028),K1028=4,CONCATENATE("玩家经验-",M1028),K1028=5,CONCATENATE(_xlfn.XLOOKUP(L1028,'[1]item|道具'!$A:$A,'[1]item|道具'!$B:$B),"-",M1028),K1028=11,CONCATENATE(INDEX('[4]equip_data|装备数据'!$B:$B,MATCH(1,('[4]equip_data|装备数据'!$A:$A=ROUNDDOWN(L1028/100,0))*('[4]equip_data|装备数据'!$D:$D=MOD(L1028,100)),0)),"-",M1028,"件"))</f>
        <v>#N/A</v>
      </c>
      <c r="J1028" s="11" t="str">
        <f t="shared" si="77"/>
        <v>11;10302;1</v>
      </c>
      <c r="K1028" s="11">
        <v>11</v>
      </c>
      <c r="L1028" s="11">
        <v>10302</v>
      </c>
      <c r="M1028" s="11">
        <v>1</v>
      </c>
      <c r="N1028" s="4">
        <f>_xlfn.IFS(C1028=0,E1028/SUMIFS(E:E,A:A,A1028,C:C,0),C1028=1,E1028/1000000,C1028=2,1)</f>
        <v>0.0166666666666667</v>
      </c>
      <c r="O1028" s="4">
        <f>IF(C1028=2,1,H1028/SUMIF(D:D,D1028,H:H))</f>
        <v>1</v>
      </c>
      <c r="P1028" s="4">
        <f t="shared" si="74"/>
        <v>0.0166666666666667</v>
      </c>
    </row>
    <row r="1029" spans="1:16">
      <c r="A1029" s="11">
        <v>5012003</v>
      </c>
      <c r="B1029" s="11" t="s">
        <v>279</v>
      </c>
      <c r="C1029" s="11">
        <v>0</v>
      </c>
      <c r="D1029" s="11">
        <f t="shared" si="78"/>
        <v>501200304</v>
      </c>
      <c r="E1029" s="11">
        <v>100</v>
      </c>
      <c r="F1029" s="11" t="s">
        <v>280</v>
      </c>
      <c r="G1029" s="11">
        <v>0</v>
      </c>
      <c r="H1029" s="11">
        <v>80</v>
      </c>
      <c r="I1029" s="11" t="e" cm="1">
        <f t="array" ref="I1029">_xlfn.IFS(K1029=2,CONCATENATE("比特币-",M1029),K1029=3,CONCATENATE("钞票-",M1029),K1029=4,CONCATENATE("玩家经验-",M1029),K1029=5,CONCATENATE(_xlfn.XLOOKUP(L1029,'[1]item|道具'!$A:$A,'[1]item|道具'!$B:$B),"-",M1029),K1029=11,CONCATENATE(INDEX('[4]equip_data|装备数据'!$B:$B,MATCH(1,('[4]equip_data|装备数据'!$A:$A=ROUNDDOWN(L1029/100,0))*('[4]equip_data|装备数据'!$D:$D=MOD(L1029,100)),0)),"-",M1029,"件"))</f>
        <v>#N/A</v>
      </c>
      <c r="J1029" s="11" t="str">
        <f t="shared" si="77"/>
        <v>11;10402;1</v>
      </c>
      <c r="K1029" s="11">
        <v>11</v>
      </c>
      <c r="L1029" s="11">
        <v>10402</v>
      </c>
      <c r="M1029" s="11">
        <v>1</v>
      </c>
      <c r="N1029" s="4">
        <f>_xlfn.IFS(C1029=0,E1029/SUMIFS(E:E,A:A,A1029,C:C,0),C1029=1,E1029/1000000,C1029=2,1)</f>
        <v>0.0166666666666667</v>
      </c>
      <c r="O1029" s="4">
        <f>IF(C1029=2,1,H1029/SUMIF(D:D,D1029,H:H))</f>
        <v>1</v>
      </c>
      <c r="P1029" s="4">
        <f t="shared" si="74"/>
        <v>0.0166666666666667</v>
      </c>
    </row>
    <row r="1030" spans="1:16">
      <c r="A1030" s="11">
        <v>5012003</v>
      </c>
      <c r="B1030" s="11" t="s">
        <v>279</v>
      </c>
      <c r="C1030" s="11">
        <v>0</v>
      </c>
      <c r="D1030" s="11">
        <f t="shared" si="78"/>
        <v>501200305</v>
      </c>
      <c r="E1030" s="11">
        <v>100</v>
      </c>
      <c r="F1030" s="11" t="s">
        <v>280</v>
      </c>
      <c r="G1030" s="11">
        <v>0</v>
      </c>
      <c r="H1030" s="11">
        <v>80</v>
      </c>
      <c r="I1030" s="11" t="e" cm="1">
        <f t="array" ref="I1030">_xlfn.IFS(K1030=2,CONCATENATE("比特币-",M1030),K1030=3,CONCATENATE("钞票-",M1030),K1030=4,CONCATENATE("玩家经验-",M1030),K1030=5,CONCATENATE(_xlfn.XLOOKUP(L1030,'[1]item|道具'!$A:$A,'[1]item|道具'!$B:$B),"-",M1030),K1030=11,CONCATENATE(INDEX('[4]equip_data|装备数据'!$B:$B,MATCH(1,('[4]equip_data|装备数据'!$A:$A=ROUNDDOWN(L1030/100,0))*('[4]equip_data|装备数据'!$D:$D=MOD(L1030,100)),0)),"-",M1030,"件"))</f>
        <v>#N/A</v>
      </c>
      <c r="J1030" s="11" t="str">
        <f t="shared" si="77"/>
        <v>11;10502;1</v>
      </c>
      <c r="K1030" s="11">
        <v>11</v>
      </c>
      <c r="L1030" s="11">
        <v>10502</v>
      </c>
      <c r="M1030" s="11">
        <v>1</v>
      </c>
      <c r="N1030" s="4">
        <f>_xlfn.IFS(C1030=0,E1030/SUMIFS(E:E,A:A,A1030,C:C,0),C1030=1,E1030/1000000,C1030=2,1)</f>
        <v>0.0166666666666667</v>
      </c>
      <c r="O1030" s="4">
        <f>IF(C1030=2,1,H1030/SUMIF(D:D,D1030,H:H))</f>
        <v>1</v>
      </c>
      <c r="P1030" s="4">
        <f t="shared" ref="P1030:P1093" si="79">N1030*O1030</f>
        <v>0.0166666666666667</v>
      </c>
    </row>
    <row r="1031" spans="1:16">
      <c r="A1031" s="11">
        <v>5012003</v>
      </c>
      <c r="B1031" s="11" t="s">
        <v>279</v>
      </c>
      <c r="C1031" s="11">
        <v>0</v>
      </c>
      <c r="D1031" s="11">
        <f t="shared" si="78"/>
        <v>501200306</v>
      </c>
      <c r="E1031" s="11">
        <v>100</v>
      </c>
      <c r="F1031" s="11" t="s">
        <v>280</v>
      </c>
      <c r="G1031" s="11">
        <v>0</v>
      </c>
      <c r="H1031" s="11">
        <v>80</v>
      </c>
      <c r="I1031" s="11" t="e" cm="1">
        <f t="array" ref="I1031">_xlfn.IFS(K1031=2,CONCATENATE("比特币-",M1031),K1031=3,CONCATENATE("钞票-",M1031),K1031=4,CONCATENATE("玩家经验-",M1031),K1031=5,CONCATENATE(_xlfn.XLOOKUP(L1031,'[1]item|道具'!$A:$A,'[1]item|道具'!$B:$B),"-",M1031),K1031=11,CONCATENATE(INDEX('[4]equip_data|装备数据'!$B:$B,MATCH(1,('[4]equip_data|装备数据'!$A:$A=ROUNDDOWN(L1031/100,0))*('[4]equip_data|装备数据'!$D:$D=MOD(L1031,100)),0)),"-",M1031,"件"))</f>
        <v>#N/A</v>
      </c>
      <c r="J1031" s="11" t="str">
        <f t="shared" si="77"/>
        <v>11;20102;1</v>
      </c>
      <c r="K1031" s="11">
        <v>11</v>
      </c>
      <c r="L1031" s="11">
        <v>20102</v>
      </c>
      <c r="M1031" s="11">
        <v>1</v>
      </c>
      <c r="N1031" s="4">
        <f>_xlfn.IFS(C1031=0,E1031/SUMIFS(E:E,A:A,A1031,C:C,0),C1031=1,E1031/1000000,C1031=2,1)</f>
        <v>0.0166666666666667</v>
      </c>
      <c r="O1031" s="4">
        <f>IF(C1031=2,1,H1031/SUMIF(D:D,D1031,H:H))</f>
        <v>1</v>
      </c>
      <c r="P1031" s="4">
        <f t="shared" si="79"/>
        <v>0.0166666666666667</v>
      </c>
    </row>
    <row r="1032" spans="1:16">
      <c r="A1032" s="11">
        <v>5012003</v>
      </c>
      <c r="B1032" s="11" t="s">
        <v>279</v>
      </c>
      <c r="C1032" s="11">
        <v>0</v>
      </c>
      <c r="D1032" s="11">
        <f t="shared" si="78"/>
        <v>501200307</v>
      </c>
      <c r="E1032" s="11">
        <v>100</v>
      </c>
      <c r="F1032" s="11" t="s">
        <v>280</v>
      </c>
      <c r="G1032" s="11">
        <v>0</v>
      </c>
      <c r="H1032" s="11">
        <v>80</v>
      </c>
      <c r="I1032" s="11" t="e" cm="1">
        <f t="array" ref="I1032">_xlfn.IFS(K1032=2,CONCATENATE("比特币-",M1032),K1032=3,CONCATENATE("钞票-",M1032),K1032=4,CONCATENATE("玩家经验-",M1032),K1032=5,CONCATENATE(_xlfn.XLOOKUP(L1032,'[1]item|道具'!$A:$A,'[1]item|道具'!$B:$B),"-",M1032),K1032=11,CONCATENATE(INDEX('[4]equip_data|装备数据'!$B:$B,MATCH(1,('[4]equip_data|装备数据'!$A:$A=ROUNDDOWN(L1032/100,0))*('[4]equip_data|装备数据'!$D:$D=MOD(L1032,100)),0)),"-",M1032,"件"))</f>
        <v>#N/A</v>
      </c>
      <c r="J1032" s="11" t="str">
        <f t="shared" si="77"/>
        <v>11;20202;1</v>
      </c>
      <c r="K1032" s="11">
        <v>11</v>
      </c>
      <c r="L1032" s="11">
        <v>20202</v>
      </c>
      <c r="M1032" s="11">
        <v>1</v>
      </c>
      <c r="N1032" s="4">
        <f>_xlfn.IFS(C1032=0,E1032/SUMIFS(E:E,A:A,A1032,C:C,0),C1032=1,E1032/1000000,C1032=2,1)</f>
        <v>0.0166666666666667</v>
      </c>
      <c r="O1032" s="4">
        <f>IF(C1032=2,1,H1032/SUMIF(D:D,D1032,H:H))</f>
        <v>1</v>
      </c>
      <c r="P1032" s="4">
        <f t="shared" si="79"/>
        <v>0.0166666666666667</v>
      </c>
    </row>
    <row r="1033" spans="1:16">
      <c r="A1033" s="11">
        <v>5012003</v>
      </c>
      <c r="B1033" s="11" t="s">
        <v>279</v>
      </c>
      <c r="C1033" s="11">
        <v>0</v>
      </c>
      <c r="D1033" s="11">
        <f t="shared" si="78"/>
        <v>501200308</v>
      </c>
      <c r="E1033" s="11">
        <v>100</v>
      </c>
      <c r="F1033" s="11" t="s">
        <v>280</v>
      </c>
      <c r="G1033" s="11">
        <v>0</v>
      </c>
      <c r="H1033" s="11">
        <v>80</v>
      </c>
      <c r="I1033" s="11" t="e" cm="1">
        <f t="array" ref="I1033">_xlfn.IFS(K1033=2,CONCATENATE("比特币-",M1033),K1033=3,CONCATENATE("钞票-",M1033),K1033=4,CONCATENATE("玩家经验-",M1033),K1033=5,CONCATENATE(_xlfn.XLOOKUP(L1033,'[1]item|道具'!$A:$A,'[1]item|道具'!$B:$B),"-",M1033),K1033=11,CONCATENATE(INDEX('[4]equip_data|装备数据'!$B:$B,MATCH(1,('[4]equip_data|装备数据'!$A:$A=ROUNDDOWN(L1033/100,0))*('[4]equip_data|装备数据'!$D:$D=MOD(L1033,100)),0)),"-",M1033,"件"))</f>
        <v>#N/A</v>
      </c>
      <c r="J1033" s="11" t="str">
        <f t="shared" si="77"/>
        <v>11;20302;1</v>
      </c>
      <c r="K1033" s="11">
        <v>11</v>
      </c>
      <c r="L1033" s="11">
        <v>20302</v>
      </c>
      <c r="M1033" s="11">
        <v>1</v>
      </c>
      <c r="N1033" s="4">
        <f>_xlfn.IFS(C1033=0,E1033/SUMIFS(E:E,A:A,A1033,C:C,0),C1033=1,E1033/1000000,C1033=2,1)</f>
        <v>0.0166666666666667</v>
      </c>
      <c r="O1033" s="4">
        <f>IF(C1033=2,1,H1033/SUMIF(D:D,D1033,H:H))</f>
        <v>1</v>
      </c>
      <c r="P1033" s="4">
        <f t="shared" si="79"/>
        <v>0.0166666666666667</v>
      </c>
    </row>
    <row r="1034" spans="1:16">
      <c r="A1034" s="11">
        <v>5012003</v>
      </c>
      <c r="B1034" s="11" t="s">
        <v>279</v>
      </c>
      <c r="C1034" s="11">
        <v>0</v>
      </c>
      <c r="D1034" s="11">
        <f t="shared" si="78"/>
        <v>501200309</v>
      </c>
      <c r="E1034" s="11">
        <v>100</v>
      </c>
      <c r="F1034" s="11" t="s">
        <v>280</v>
      </c>
      <c r="G1034" s="11">
        <v>0</v>
      </c>
      <c r="H1034" s="11">
        <v>80</v>
      </c>
      <c r="I1034" s="11" t="e" cm="1">
        <f t="array" ref="I1034">_xlfn.IFS(K1034=2,CONCATENATE("比特币-",M1034),K1034=3,CONCATENATE("钞票-",M1034),K1034=4,CONCATENATE("玩家经验-",M1034),K1034=5,CONCATENATE(_xlfn.XLOOKUP(L1034,'[1]item|道具'!$A:$A,'[1]item|道具'!$B:$B),"-",M1034),K1034=11,CONCATENATE(INDEX('[4]equip_data|装备数据'!$B:$B,MATCH(1,('[4]equip_data|装备数据'!$A:$A=ROUNDDOWN(L1034/100,0))*('[4]equip_data|装备数据'!$D:$D=MOD(L1034,100)),0)),"-",M1034,"件"))</f>
        <v>#N/A</v>
      </c>
      <c r="J1034" s="11" t="str">
        <f t="shared" si="77"/>
        <v>11;20402;1</v>
      </c>
      <c r="K1034" s="11">
        <v>11</v>
      </c>
      <c r="L1034" s="11">
        <v>20402</v>
      </c>
      <c r="M1034" s="11">
        <v>1</v>
      </c>
      <c r="N1034" s="4">
        <f>_xlfn.IFS(C1034=0,E1034/SUMIFS(E:E,A:A,A1034,C:C,0),C1034=1,E1034/1000000,C1034=2,1)</f>
        <v>0.0166666666666667</v>
      </c>
      <c r="O1034" s="4">
        <f>IF(C1034=2,1,H1034/SUMIF(D:D,D1034,H:H))</f>
        <v>1</v>
      </c>
      <c r="P1034" s="4">
        <f t="shared" si="79"/>
        <v>0.0166666666666667</v>
      </c>
    </row>
    <row r="1035" spans="1:16">
      <c r="A1035" s="11">
        <v>5012003</v>
      </c>
      <c r="B1035" s="11" t="s">
        <v>279</v>
      </c>
      <c r="C1035" s="11">
        <v>0</v>
      </c>
      <c r="D1035" s="11">
        <f t="shared" si="78"/>
        <v>501200310</v>
      </c>
      <c r="E1035" s="11">
        <v>100</v>
      </c>
      <c r="F1035" s="11" t="s">
        <v>280</v>
      </c>
      <c r="G1035" s="11">
        <v>0</v>
      </c>
      <c r="H1035" s="11">
        <v>80</v>
      </c>
      <c r="I1035" s="11" t="e" cm="1">
        <f t="array" ref="I1035">_xlfn.IFS(K1035=2,CONCATENATE("比特币-",M1035),K1035=3,CONCATENATE("钞票-",M1035),K1035=4,CONCATENATE("玩家经验-",M1035),K1035=5,CONCATENATE(_xlfn.XLOOKUP(L1035,'[1]item|道具'!$A:$A,'[1]item|道具'!$B:$B),"-",M1035),K1035=11,CONCATENATE(INDEX('[4]equip_data|装备数据'!$B:$B,MATCH(1,('[4]equip_data|装备数据'!$A:$A=ROUNDDOWN(L1035/100,0))*('[4]equip_data|装备数据'!$D:$D=MOD(L1035,100)),0)),"-",M1035,"件"))</f>
        <v>#N/A</v>
      </c>
      <c r="J1035" s="11" t="str">
        <f t="shared" si="77"/>
        <v>11;20502;1</v>
      </c>
      <c r="K1035" s="11">
        <v>11</v>
      </c>
      <c r="L1035" s="11">
        <v>20502</v>
      </c>
      <c r="M1035" s="11">
        <v>1</v>
      </c>
      <c r="N1035" s="4">
        <f>_xlfn.IFS(C1035=0,E1035/SUMIFS(E:E,A:A,A1035,C:C,0),C1035=1,E1035/1000000,C1035=2,1)</f>
        <v>0.0166666666666667</v>
      </c>
      <c r="O1035" s="4">
        <f>IF(C1035=2,1,H1035/SUMIF(D:D,D1035,H:H))</f>
        <v>1</v>
      </c>
      <c r="P1035" s="4">
        <f t="shared" si="79"/>
        <v>0.0166666666666667</v>
      </c>
    </row>
    <row r="1036" spans="1:16">
      <c r="A1036" s="11">
        <v>5012003</v>
      </c>
      <c r="B1036" s="11" t="s">
        <v>279</v>
      </c>
      <c r="C1036" s="11">
        <v>0</v>
      </c>
      <c r="D1036" s="11">
        <f t="shared" si="78"/>
        <v>501200311</v>
      </c>
      <c r="E1036" s="11">
        <v>100</v>
      </c>
      <c r="F1036" s="11" t="s">
        <v>280</v>
      </c>
      <c r="G1036" s="11">
        <v>0</v>
      </c>
      <c r="H1036" s="11">
        <v>80</v>
      </c>
      <c r="I1036" s="11" t="e" cm="1">
        <f t="array" ref="I1036">_xlfn.IFS(K1036=2,CONCATENATE("比特币-",M1036),K1036=3,CONCATENATE("钞票-",M1036),K1036=4,CONCATENATE("玩家经验-",M1036),K1036=5,CONCATENATE(_xlfn.XLOOKUP(L1036,'[1]item|道具'!$A:$A,'[1]item|道具'!$B:$B),"-",M1036),K1036=11,CONCATENATE(INDEX('[4]equip_data|装备数据'!$B:$B,MATCH(1,('[4]equip_data|装备数据'!$A:$A=ROUNDDOWN(L1036/100,0))*('[4]equip_data|装备数据'!$D:$D=MOD(L1036,100)),0)),"-",M1036,"件"))</f>
        <v>#N/A</v>
      </c>
      <c r="J1036" s="11" t="str">
        <f t="shared" si="77"/>
        <v>11;30102;1</v>
      </c>
      <c r="K1036" s="11">
        <v>11</v>
      </c>
      <c r="L1036" s="11">
        <v>30102</v>
      </c>
      <c r="M1036" s="11">
        <v>1</v>
      </c>
      <c r="N1036" s="4">
        <f>_xlfn.IFS(C1036=0,E1036/SUMIFS(E:E,A:A,A1036,C:C,0),C1036=1,E1036/1000000,C1036=2,1)</f>
        <v>0.0166666666666667</v>
      </c>
      <c r="O1036" s="4">
        <f>IF(C1036=2,1,H1036/SUMIF(D:D,D1036,H:H))</f>
        <v>1</v>
      </c>
      <c r="P1036" s="4">
        <f t="shared" si="79"/>
        <v>0.0166666666666667</v>
      </c>
    </row>
    <row r="1037" spans="1:16">
      <c r="A1037" s="11">
        <v>5012003</v>
      </c>
      <c r="B1037" s="11" t="s">
        <v>279</v>
      </c>
      <c r="C1037" s="11">
        <v>0</v>
      </c>
      <c r="D1037" s="11">
        <f t="shared" si="78"/>
        <v>501200312</v>
      </c>
      <c r="E1037" s="11">
        <v>100</v>
      </c>
      <c r="F1037" s="11" t="s">
        <v>280</v>
      </c>
      <c r="G1037" s="11">
        <v>0</v>
      </c>
      <c r="H1037" s="11">
        <v>80</v>
      </c>
      <c r="I1037" s="11" t="e" cm="1">
        <f t="array" ref="I1037">_xlfn.IFS(K1037=2,CONCATENATE("比特币-",M1037),K1037=3,CONCATENATE("钞票-",M1037),K1037=4,CONCATENATE("玩家经验-",M1037),K1037=5,CONCATENATE(_xlfn.XLOOKUP(L1037,'[1]item|道具'!$A:$A,'[1]item|道具'!$B:$B),"-",M1037),K1037=11,CONCATENATE(INDEX('[4]equip_data|装备数据'!$B:$B,MATCH(1,('[4]equip_data|装备数据'!$A:$A=ROUNDDOWN(L1037/100,0))*('[4]equip_data|装备数据'!$D:$D=MOD(L1037,100)),0)),"-",M1037,"件"))</f>
        <v>#N/A</v>
      </c>
      <c r="J1037" s="11" t="str">
        <f t="shared" si="77"/>
        <v>11;30202;1</v>
      </c>
      <c r="K1037" s="11">
        <v>11</v>
      </c>
      <c r="L1037" s="11">
        <v>30202</v>
      </c>
      <c r="M1037" s="11">
        <v>1</v>
      </c>
      <c r="N1037" s="4">
        <f>_xlfn.IFS(C1037=0,E1037/SUMIFS(E:E,A:A,A1037,C:C,0),C1037=1,E1037/1000000,C1037=2,1)</f>
        <v>0.0166666666666667</v>
      </c>
      <c r="O1037" s="4">
        <f>IF(C1037=2,1,H1037/SUMIF(D:D,D1037,H:H))</f>
        <v>1</v>
      </c>
      <c r="P1037" s="4">
        <f t="shared" si="79"/>
        <v>0.0166666666666667</v>
      </c>
    </row>
    <row r="1038" spans="1:16">
      <c r="A1038" s="11">
        <v>5012003</v>
      </c>
      <c r="B1038" s="11" t="s">
        <v>279</v>
      </c>
      <c r="C1038" s="11">
        <v>0</v>
      </c>
      <c r="D1038" s="11">
        <f t="shared" si="78"/>
        <v>501200313</v>
      </c>
      <c r="E1038" s="11">
        <v>100</v>
      </c>
      <c r="F1038" s="11" t="s">
        <v>280</v>
      </c>
      <c r="G1038" s="11">
        <v>0</v>
      </c>
      <c r="H1038" s="11">
        <v>80</v>
      </c>
      <c r="I1038" s="11" t="e" cm="1">
        <f t="array" ref="I1038">_xlfn.IFS(K1038=2,CONCATENATE("比特币-",M1038),K1038=3,CONCATENATE("钞票-",M1038),K1038=4,CONCATENATE("玩家经验-",M1038),K1038=5,CONCATENATE(_xlfn.XLOOKUP(L1038,'[1]item|道具'!$A:$A,'[1]item|道具'!$B:$B),"-",M1038),K1038=11,CONCATENATE(INDEX('[4]equip_data|装备数据'!$B:$B,MATCH(1,('[4]equip_data|装备数据'!$A:$A=ROUNDDOWN(L1038/100,0))*('[4]equip_data|装备数据'!$D:$D=MOD(L1038,100)),0)),"-",M1038,"件"))</f>
        <v>#N/A</v>
      </c>
      <c r="J1038" s="11" t="str">
        <f t="shared" si="77"/>
        <v>11;30302;1</v>
      </c>
      <c r="K1038" s="11">
        <v>11</v>
      </c>
      <c r="L1038" s="11">
        <v>30302</v>
      </c>
      <c r="M1038" s="11">
        <v>1</v>
      </c>
      <c r="N1038" s="4">
        <f>_xlfn.IFS(C1038=0,E1038/SUMIFS(E:E,A:A,A1038,C:C,0),C1038=1,E1038/1000000,C1038=2,1)</f>
        <v>0.0166666666666667</v>
      </c>
      <c r="O1038" s="4">
        <f>IF(C1038=2,1,H1038/SUMIF(D:D,D1038,H:H))</f>
        <v>1</v>
      </c>
      <c r="P1038" s="4">
        <f t="shared" si="79"/>
        <v>0.0166666666666667</v>
      </c>
    </row>
    <row r="1039" spans="1:16">
      <c r="A1039" s="11">
        <v>5012003</v>
      </c>
      <c r="B1039" s="11" t="s">
        <v>279</v>
      </c>
      <c r="C1039" s="11">
        <v>0</v>
      </c>
      <c r="D1039" s="11">
        <f t="shared" si="78"/>
        <v>501200314</v>
      </c>
      <c r="E1039" s="11">
        <v>100</v>
      </c>
      <c r="F1039" s="11" t="s">
        <v>280</v>
      </c>
      <c r="G1039" s="11">
        <v>0</v>
      </c>
      <c r="H1039" s="11">
        <v>80</v>
      </c>
      <c r="I1039" s="11" t="e" cm="1">
        <f t="array" ref="I1039">_xlfn.IFS(K1039=2,CONCATENATE("比特币-",M1039),K1039=3,CONCATENATE("钞票-",M1039),K1039=4,CONCATENATE("玩家经验-",M1039),K1039=5,CONCATENATE(_xlfn.XLOOKUP(L1039,'[1]item|道具'!$A:$A,'[1]item|道具'!$B:$B),"-",M1039),K1039=11,CONCATENATE(INDEX('[4]equip_data|装备数据'!$B:$B,MATCH(1,('[4]equip_data|装备数据'!$A:$A=ROUNDDOWN(L1039/100,0))*('[4]equip_data|装备数据'!$D:$D=MOD(L1039,100)),0)),"-",M1039,"件"))</f>
        <v>#N/A</v>
      </c>
      <c r="J1039" s="11" t="str">
        <f t="shared" si="77"/>
        <v>11;30402;1</v>
      </c>
      <c r="K1039" s="11">
        <v>11</v>
      </c>
      <c r="L1039" s="11">
        <v>30402</v>
      </c>
      <c r="M1039" s="11">
        <v>1</v>
      </c>
      <c r="N1039" s="4">
        <f>_xlfn.IFS(C1039=0,E1039/SUMIFS(E:E,A:A,A1039,C:C,0),C1039=1,E1039/1000000,C1039=2,1)</f>
        <v>0.0166666666666667</v>
      </c>
      <c r="O1039" s="4">
        <f>IF(C1039=2,1,H1039/SUMIF(D:D,D1039,H:H))</f>
        <v>1</v>
      </c>
      <c r="P1039" s="4">
        <f t="shared" si="79"/>
        <v>0.0166666666666667</v>
      </c>
    </row>
    <row r="1040" spans="1:16">
      <c r="A1040" s="11">
        <v>5012003</v>
      </c>
      <c r="B1040" s="11" t="s">
        <v>279</v>
      </c>
      <c r="C1040" s="11">
        <v>0</v>
      </c>
      <c r="D1040" s="11">
        <f t="shared" si="78"/>
        <v>501200315</v>
      </c>
      <c r="E1040" s="11">
        <v>100</v>
      </c>
      <c r="F1040" s="11" t="s">
        <v>280</v>
      </c>
      <c r="G1040" s="11">
        <v>0</v>
      </c>
      <c r="H1040" s="11">
        <v>80</v>
      </c>
      <c r="I1040" s="11" t="e" cm="1">
        <f t="array" ref="I1040">_xlfn.IFS(K1040=2,CONCATENATE("比特币-",M1040),K1040=3,CONCATENATE("钞票-",M1040),K1040=4,CONCATENATE("玩家经验-",M1040),K1040=5,CONCATENATE(_xlfn.XLOOKUP(L1040,'[1]item|道具'!$A:$A,'[1]item|道具'!$B:$B),"-",M1040),K1040=11,CONCATENATE(INDEX('[4]equip_data|装备数据'!$B:$B,MATCH(1,('[4]equip_data|装备数据'!$A:$A=ROUNDDOWN(L1040/100,0))*('[4]equip_data|装备数据'!$D:$D=MOD(L1040,100)),0)),"-",M1040,"件"))</f>
        <v>#N/A</v>
      </c>
      <c r="J1040" s="11" t="str">
        <f t="shared" si="77"/>
        <v>11;30502;1</v>
      </c>
      <c r="K1040" s="11">
        <v>11</v>
      </c>
      <c r="L1040" s="11">
        <v>30502</v>
      </c>
      <c r="M1040" s="11">
        <v>1</v>
      </c>
      <c r="N1040" s="4">
        <f>_xlfn.IFS(C1040=0,E1040/SUMIFS(E:E,A:A,A1040,C:C,0),C1040=1,E1040/1000000,C1040=2,1)</f>
        <v>0.0166666666666667</v>
      </c>
      <c r="O1040" s="4">
        <f>IF(C1040=2,1,H1040/SUMIF(D:D,D1040,H:H))</f>
        <v>1</v>
      </c>
      <c r="P1040" s="4">
        <f t="shared" si="79"/>
        <v>0.0166666666666667</v>
      </c>
    </row>
    <row r="1041" spans="1:16">
      <c r="A1041" s="11">
        <v>5012003</v>
      </c>
      <c r="B1041" s="11" t="s">
        <v>279</v>
      </c>
      <c r="C1041" s="11">
        <v>0</v>
      </c>
      <c r="D1041" s="11">
        <f t="shared" si="78"/>
        <v>501200316</v>
      </c>
      <c r="E1041" s="11">
        <v>100</v>
      </c>
      <c r="F1041" s="11" t="s">
        <v>280</v>
      </c>
      <c r="G1041" s="11">
        <v>0</v>
      </c>
      <c r="H1041" s="11">
        <v>80</v>
      </c>
      <c r="I1041" s="11" t="e" cm="1">
        <f t="array" ref="I1041">_xlfn.IFS(K1041=2,CONCATENATE("比特币-",M1041),K1041=3,CONCATENATE("钞票-",M1041),K1041=4,CONCATENATE("玩家经验-",M1041),K1041=5,CONCATENATE(_xlfn.XLOOKUP(L1041,'[1]item|道具'!$A:$A,'[1]item|道具'!$B:$B),"-",M1041),K1041=11,CONCATENATE(INDEX('[4]equip_data|装备数据'!$B:$B,MATCH(1,('[4]equip_data|装备数据'!$A:$A=ROUNDDOWN(L1041/100,0))*('[4]equip_data|装备数据'!$D:$D=MOD(L1041,100)),0)),"-",M1041,"件"))</f>
        <v>#N/A</v>
      </c>
      <c r="J1041" s="11" t="str">
        <f t="shared" si="77"/>
        <v>11;40102;1</v>
      </c>
      <c r="K1041" s="11">
        <v>11</v>
      </c>
      <c r="L1041" s="11">
        <v>40102</v>
      </c>
      <c r="M1041" s="11">
        <v>1</v>
      </c>
      <c r="N1041" s="4">
        <f>_xlfn.IFS(C1041=0,E1041/SUMIFS(E:E,A:A,A1041,C:C,0),C1041=1,E1041/1000000,C1041=2,1)</f>
        <v>0.0166666666666667</v>
      </c>
      <c r="O1041" s="4">
        <f>IF(C1041=2,1,H1041/SUMIF(D:D,D1041,H:H))</f>
        <v>1</v>
      </c>
      <c r="P1041" s="4">
        <f t="shared" si="79"/>
        <v>0.0166666666666667</v>
      </c>
    </row>
    <row r="1042" spans="1:16">
      <c r="A1042" s="11">
        <v>5012003</v>
      </c>
      <c r="B1042" s="11" t="s">
        <v>279</v>
      </c>
      <c r="C1042" s="11">
        <v>0</v>
      </c>
      <c r="D1042" s="11">
        <f t="shared" si="78"/>
        <v>501200317</v>
      </c>
      <c r="E1042" s="11">
        <v>100</v>
      </c>
      <c r="F1042" s="11" t="s">
        <v>280</v>
      </c>
      <c r="G1042" s="11">
        <v>0</v>
      </c>
      <c r="H1042" s="11">
        <v>80</v>
      </c>
      <c r="I1042" s="11" t="e" cm="1">
        <f t="array" ref="I1042">_xlfn.IFS(K1042=2,CONCATENATE("比特币-",M1042),K1042=3,CONCATENATE("钞票-",M1042),K1042=4,CONCATENATE("玩家经验-",M1042),K1042=5,CONCATENATE(_xlfn.XLOOKUP(L1042,'[1]item|道具'!$A:$A,'[1]item|道具'!$B:$B),"-",M1042),K1042=11,CONCATENATE(INDEX('[4]equip_data|装备数据'!$B:$B,MATCH(1,('[4]equip_data|装备数据'!$A:$A=ROUNDDOWN(L1042/100,0))*('[4]equip_data|装备数据'!$D:$D=MOD(L1042,100)),0)),"-",M1042,"件"))</f>
        <v>#N/A</v>
      </c>
      <c r="J1042" s="11" t="str">
        <f t="shared" si="77"/>
        <v>11;40202;1</v>
      </c>
      <c r="K1042" s="11">
        <v>11</v>
      </c>
      <c r="L1042" s="11">
        <v>40202</v>
      </c>
      <c r="M1042" s="11">
        <v>1</v>
      </c>
      <c r="N1042" s="4">
        <f>_xlfn.IFS(C1042=0,E1042/SUMIFS(E:E,A:A,A1042,C:C,0),C1042=1,E1042/1000000,C1042=2,1)</f>
        <v>0.0166666666666667</v>
      </c>
      <c r="O1042" s="4">
        <f>IF(C1042=2,1,H1042/SUMIF(D:D,D1042,H:H))</f>
        <v>1</v>
      </c>
      <c r="P1042" s="4">
        <f t="shared" si="79"/>
        <v>0.0166666666666667</v>
      </c>
    </row>
    <row r="1043" spans="1:16">
      <c r="A1043" s="11">
        <v>5012003</v>
      </c>
      <c r="B1043" s="11" t="s">
        <v>279</v>
      </c>
      <c r="C1043" s="11">
        <v>0</v>
      </c>
      <c r="D1043" s="11">
        <f t="shared" si="78"/>
        <v>501200318</v>
      </c>
      <c r="E1043" s="11">
        <v>100</v>
      </c>
      <c r="F1043" s="11" t="s">
        <v>280</v>
      </c>
      <c r="G1043" s="11">
        <v>0</v>
      </c>
      <c r="H1043" s="11">
        <v>80</v>
      </c>
      <c r="I1043" s="11" t="e" cm="1">
        <f t="array" ref="I1043">_xlfn.IFS(K1043=2,CONCATENATE("比特币-",M1043),K1043=3,CONCATENATE("钞票-",M1043),K1043=4,CONCATENATE("玩家经验-",M1043),K1043=5,CONCATENATE(_xlfn.XLOOKUP(L1043,'[1]item|道具'!$A:$A,'[1]item|道具'!$B:$B),"-",M1043),K1043=11,CONCATENATE(INDEX('[4]equip_data|装备数据'!$B:$B,MATCH(1,('[4]equip_data|装备数据'!$A:$A=ROUNDDOWN(L1043/100,0))*('[4]equip_data|装备数据'!$D:$D=MOD(L1043,100)),0)),"-",M1043,"件"))</f>
        <v>#N/A</v>
      </c>
      <c r="J1043" s="11" t="str">
        <f t="shared" si="77"/>
        <v>11;40302;1</v>
      </c>
      <c r="K1043" s="11">
        <v>11</v>
      </c>
      <c r="L1043" s="11">
        <v>40302</v>
      </c>
      <c r="M1043" s="11">
        <v>1</v>
      </c>
      <c r="N1043" s="4">
        <f>_xlfn.IFS(C1043=0,E1043/SUMIFS(E:E,A:A,A1043,C:C,0),C1043=1,E1043/1000000,C1043=2,1)</f>
        <v>0.0166666666666667</v>
      </c>
      <c r="O1043" s="4">
        <f>IF(C1043=2,1,H1043/SUMIF(D:D,D1043,H:H))</f>
        <v>1</v>
      </c>
      <c r="P1043" s="4">
        <f t="shared" si="79"/>
        <v>0.0166666666666667</v>
      </c>
    </row>
    <row r="1044" spans="1:16">
      <c r="A1044" s="11">
        <v>5012003</v>
      </c>
      <c r="B1044" s="11" t="s">
        <v>279</v>
      </c>
      <c r="C1044" s="11">
        <v>0</v>
      </c>
      <c r="D1044" s="11">
        <f t="shared" si="78"/>
        <v>501200319</v>
      </c>
      <c r="E1044" s="11">
        <v>100</v>
      </c>
      <c r="F1044" s="11" t="s">
        <v>280</v>
      </c>
      <c r="G1044" s="11">
        <v>0</v>
      </c>
      <c r="H1044" s="11">
        <v>80</v>
      </c>
      <c r="I1044" s="11" t="e" cm="1">
        <f t="array" ref="I1044">_xlfn.IFS(K1044=2,CONCATENATE("比特币-",M1044),K1044=3,CONCATENATE("钞票-",M1044),K1044=4,CONCATENATE("玩家经验-",M1044),K1044=5,CONCATENATE(_xlfn.XLOOKUP(L1044,'[1]item|道具'!$A:$A,'[1]item|道具'!$B:$B),"-",M1044),K1044=11,CONCATENATE(INDEX('[4]equip_data|装备数据'!$B:$B,MATCH(1,('[4]equip_data|装备数据'!$A:$A=ROUNDDOWN(L1044/100,0))*('[4]equip_data|装备数据'!$D:$D=MOD(L1044,100)),0)),"-",M1044,"件"))</f>
        <v>#N/A</v>
      </c>
      <c r="J1044" s="11" t="str">
        <f t="shared" si="77"/>
        <v>11;40402;1</v>
      </c>
      <c r="K1044" s="11">
        <v>11</v>
      </c>
      <c r="L1044" s="11">
        <v>40402</v>
      </c>
      <c r="M1044" s="11">
        <v>1</v>
      </c>
      <c r="N1044" s="4">
        <f>_xlfn.IFS(C1044=0,E1044/SUMIFS(E:E,A:A,A1044,C:C,0),C1044=1,E1044/1000000,C1044=2,1)</f>
        <v>0.0166666666666667</v>
      </c>
      <c r="O1044" s="4">
        <f>IF(C1044=2,1,H1044/SUMIF(D:D,D1044,H:H))</f>
        <v>1</v>
      </c>
      <c r="P1044" s="4">
        <f t="shared" si="79"/>
        <v>0.0166666666666667</v>
      </c>
    </row>
    <row r="1045" spans="1:16">
      <c r="A1045" s="11">
        <v>5012003</v>
      </c>
      <c r="B1045" s="11" t="s">
        <v>279</v>
      </c>
      <c r="C1045" s="11">
        <v>0</v>
      </c>
      <c r="D1045" s="11">
        <f t="shared" si="78"/>
        <v>501200320</v>
      </c>
      <c r="E1045" s="11">
        <v>100</v>
      </c>
      <c r="F1045" s="11" t="s">
        <v>280</v>
      </c>
      <c r="G1045" s="11">
        <v>0</v>
      </c>
      <c r="H1045" s="11">
        <v>80</v>
      </c>
      <c r="I1045" s="11" t="e" cm="1">
        <f t="array" ref="I1045">_xlfn.IFS(K1045=2,CONCATENATE("比特币-",M1045),K1045=3,CONCATENATE("钞票-",M1045),K1045=4,CONCATENATE("玩家经验-",M1045),K1045=5,CONCATENATE(_xlfn.XLOOKUP(L1045,'[1]item|道具'!$A:$A,'[1]item|道具'!$B:$B),"-",M1045),K1045=11,CONCATENATE(INDEX('[4]equip_data|装备数据'!$B:$B,MATCH(1,('[4]equip_data|装备数据'!$A:$A=ROUNDDOWN(L1045/100,0))*('[4]equip_data|装备数据'!$D:$D=MOD(L1045,100)),0)),"-",M1045,"件"))</f>
        <v>#N/A</v>
      </c>
      <c r="J1045" s="11" t="str">
        <f t="shared" si="77"/>
        <v>11;40502;1</v>
      </c>
      <c r="K1045" s="11">
        <v>11</v>
      </c>
      <c r="L1045" s="11">
        <v>40502</v>
      </c>
      <c r="M1045" s="11">
        <v>1</v>
      </c>
      <c r="N1045" s="4">
        <f>_xlfn.IFS(C1045=0,E1045/SUMIFS(E:E,A:A,A1045,C:C,0),C1045=1,E1045/1000000,C1045=2,1)</f>
        <v>0.0166666666666667</v>
      </c>
      <c r="O1045" s="4">
        <f>IF(C1045=2,1,H1045/SUMIF(D:D,D1045,H:H))</f>
        <v>1</v>
      </c>
      <c r="P1045" s="4">
        <f t="shared" si="79"/>
        <v>0.0166666666666667</v>
      </c>
    </row>
    <row r="1046" spans="1:16">
      <c r="A1046" s="11">
        <v>5012003</v>
      </c>
      <c r="B1046" s="11" t="s">
        <v>279</v>
      </c>
      <c r="C1046" s="11">
        <v>0</v>
      </c>
      <c r="D1046" s="11">
        <f t="shared" si="78"/>
        <v>501200321</v>
      </c>
      <c r="E1046" s="11">
        <v>100</v>
      </c>
      <c r="F1046" s="11" t="s">
        <v>280</v>
      </c>
      <c r="G1046" s="11">
        <v>0</v>
      </c>
      <c r="H1046" s="11">
        <v>80</v>
      </c>
      <c r="I1046" s="11" t="e" cm="1">
        <f t="array" ref="I1046">_xlfn.IFS(K1046=2,CONCATENATE("比特币-",M1046),K1046=3,CONCATENATE("钞票-",M1046),K1046=4,CONCATENATE("玩家经验-",M1046),K1046=5,CONCATENATE(_xlfn.XLOOKUP(L1046,'[1]item|道具'!$A:$A,'[1]item|道具'!$B:$B),"-",M1046),K1046=11,CONCATENATE(INDEX('[4]equip_data|装备数据'!$B:$B,MATCH(1,('[4]equip_data|装备数据'!$A:$A=ROUNDDOWN(L1046/100,0))*('[4]equip_data|装备数据'!$D:$D=MOD(L1046,100)),0)),"-",M1046,"件"))</f>
        <v>#N/A</v>
      </c>
      <c r="J1046" s="11" t="str">
        <f t="shared" si="77"/>
        <v>11;50102;1</v>
      </c>
      <c r="K1046" s="11">
        <v>11</v>
      </c>
      <c r="L1046" s="11">
        <v>50102</v>
      </c>
      <c r="M1046" s="11">
        <v>1</v>
      </c>
      <c r="N1046" s="4">
        <f>_xlfn.IFS(C1046=0,E1046/SUMIFS(E:E,A:A,A1046,C:C,0),C1046=1,E1046/1000000,C1046=2,1)</f>
        <v>0.0166666666666667</v>
      </c>
      <c r="O1046" s="4">
        <f>IF(C1046=2,1,H1046/SUMIF(D:D,D1046,H:H))</f>
        <v>1</v>
      </c>
      <c r="P1046" s="4">
        <f t="shared" si="79"/>
        <v>0.0166666666666667</v>
      </c>
    </row>
    <row r="1047" spans="1:16">
      <c r="A1047" s="11">
        <v>5012003</v>
      </c>
      <c r="B1047" s="11" t="s">
        <v>279</v>
      </c>
      <c r="C1047" s="11">
        <v>0</v>
      </c>
      <c r="D1047" s="11">
        <f t="shared" si="78"/>
        <v>501200322</v>
      </c>
      <c r="E1047" s="11">
        <v>100</v>
      </c>
      <c r="F1047" s="11" t="s">
        <v>280</v>
      </c>
      <c r="G1047" s="11">
        <v>0</v>
      </c>
      <c r="H1047" s="11">
        <v>80</v>
      </c>
      <c r="I1047" s="11" t="e" cm="1">
        <f t="array" ref="I1047">_xlfn.IFS(K1047=2,CONCATENATE("比特币-",M1047),K1047=3,CONCATENATE("钞票-",M1047),K1047=4,CONCATENATE("玩家经验-",M1047),K1047=5,CONCATENATE(_xlfn.XLOOKUP(L1047,'[1]item|道具'!$A:$A,'[1]item|道具'!$B:$B),"-",M1047),K1047=11,CONCATENATE(INDEX('[4]equip_data|装备数据'!$B:$B,MATCH(1,('[4]equip_data|装备数据'!$A:$A=ROUNDDOWN(L1047/100,0))*('[4]equip_data|装备数据'!$D:$D=MOD(L1047,100)),0)),"-",M1047,"件"))</f>
        <v>#N/A</v>
      </c>
      <c r="J1047" s="11" t="str">
        <f t="shared" si="77"/>
        <v>11;50202;1</v>
      </c>
      <c r="K1047" s="11">
        <v>11</v>
      </c>
      <c r="L1047" s="11">
        <v>50202</v>
      </c>
      <c r="M1047" s="11">
        <v>1</v>
      </c>
      <c r="N1047" s="4">
        <f>_xlfn.IFS(C1047=0,E1047/SUMIFS(E:E,A:A,A1047,C:C,0),C1047=1,E1047/1000000,C1047=2,1)</f>
        <v>0.0166666666666667</v>
      </c>
      <c r="O1047" s="4">
        <f>IF(C1047=2,1,H1047/SUMIF(D:D,D1047,H:H))</f>
        <v>1</v>
      </c>
      <c r="P1047" s="4">
        <f t="shared" si="79"/>
        <v>0.0166666666666667</v>
      </c>
    </row>
    <row r="1048" spans="1:16">
      <c r="A1048" s="11">
        <v>5012003</v>
      </c>
      <c r="B1048" s="11" t="s">
        <v>279</v>
      </c>
      <c r="C1048" s="11">
        <v>0</v>
      </c>
      <c r="D1048" s="11">
        <f t="shared" si="78"/>
        <v>501200323</v>
      </c>
      <c r="E1048" s="11">
        <v>100</v>
      </c>
      <c r="F1048" s="11" t="s">
        <v>280</v>
      </c>
      <c r="G1048" s="11">
        <v>0</v>
      </c>
      <c r="H1048" s="11">
        <v>80</v>
      </c>
      <c r="I1048" s="11" t="e" cm="1">
        <f t="array" ref="I1048">_xlfn.IFS(K1048=2,CONCATENATE("比特币-",M1048),K1048=3,CONCATENATE("钞票-",M1048),K1048=4,CONCATENATE("玩家经验-",M1048),K1048=5,CONCATENATE(_xlfn.XLOOKUP(L1048,'[1]item|道具'!$A:$A,'[1]item|道具'!$B:$B),"-",M1048),K1048=11,CONCATENATE(INDEX('[4]equip_data|装备数据'!$B:$B,MATCH(1,('[4]equip_data|装备数据'!$A:$A=ROUNDDOWN(L1048/100,0))*('[4]equip_data|装备数据'!$D:$D=MOD(L1048,100)),0)),"-",M1048,"件"))</f>
        <v>#N/A</v>
      </c>
      <c r="J1048" s="11" t="str">
        <f t="shared" si="77"/>
        <v>11;50302;1</v>
      </c>
      <c r="K1048" s="11">
        <v>11</v>
      </c>
      <c r="L1048" s="11">
        <v>50302</v>
      </c>
      <c r="M1048" s="11">
        <v>1</v>
      </c>
      <c r="N1048" s="4">
        <f>_xlfn.IFS(C1048=0,E1048/SUMIFS(E:E,A:A,A1048,C:C,0),C1048=1,E1048/1000000,C1048=2,1)</f>
        <v>0.0166666666666667</v>
      </c>
      <c r="O1048" s="4">
        <f>IF(C1048=2,1,H1048/SUMIF(D:D,D1048,H:H))</f>
        <v>1</v>
      </c>
      <c r="P1048" s="4">
        <f t="shared" si="79"/>
        <v>0.0166666666666667</v>
      </c>
    </row>
    <row r="1049" spans="1:16">
      <c r="A1049" s="11">
        <v>5012003</v>
      </c>
      <c r="B1049" s="11" t="s">
        <v>279</v>
      </c>
      <c r="C1049" s="11">
        <v>0</v>
      </c>
      <c r="D1049" s="11">
        <f t="shared" si="78"/>
        <v>501200324</v>
      </c>
      <c r="E1049" s="11">
        <v>100</v>
      </c>
      <c r="F1049" s="11" t="s">
        <v>280</v>
      </c>
      <c r="G1049" s="11">
        <v>0</v>
      </c>
      <c r="H1049" s="11">
        <v>80</v>
      </c>
      <c r="I1049" s="11" t="e" cm="1">
        <f t="array" ref="I1049">_xlfn.IFS(K1049=2,CONCATENATE("比特币-",M1049),K1049=3,CONCATENATE("钞票-",M1049),K1049=4,CONCATENATE("玩家经验-",M1049),K1049=5,CONCATENATE(_xlfn.XLOOKUP(L1049,'[1]item|道具'!$A:$A,'[1]item|道具'!$B:$B),"-",M1049),K1049=11,CONCATENATE(INDEX('[4]equip_data|装备数据'!$B:$B,MATCH(1,('[4]equip_data|装备数据'!$A:$A=ROUNDDOWN(L1049/100,0))*('[4]equip_data|装备数据'!$D:$D=MOD(L1049,100)),0)),"-",M1049,"件"))</f>
        <v>#N/A</v>
      </c>
      <c r="J1049" s="11" t="str">
        <f t="shared" si="77"/>
        <v>11;50402;1</v>
      </c>
      <c r="K1049" s="11">
        <v>11</v>
      </c>
      <c r="L1049" s="11">
        <v>50402</v>
      </c>
      <c r="M1049" s="11">
        <v>1</v>
      </c>
      <c r="N1049" s="4">
        <f>_xlfn.IFS(C1049=0,E1049/SUMIFS(E:E,A:A,A1049,C:C,0),C1049=1,E1049/1000000,C1049=2,1)</f>
        <v>0.0166666666666667</v>
      </c>
      <c r="O1049" s="4">
        <f>IF(C1049=2,1,H1049/SUMIF(D:D,D1049,H:H))</f>
        <v>1</v>
      </c>
      <c r="P1049" s="4">
        <f t="shared" si="79"/>
        <v>0.0166666666666667</v>
      </c>
    </row>
    <row r="1050" spans="1:16">
      <c r="A1050" s="11">
        <v>5012003</v>
      </c>
      <c r="B1050" s="11" t="s">
        <v>279</v>
      </c>
      <c r="C1050" s="11">
        <v>0</v>
      </c>
      <c r="D1050" s="11">
        <f t="shared" si="78"/>
        <v>501200325</v>
      </c>
      <c r="E1050" s="11">
        <v>100</v>
      </c>
      <c r="F1050" s="11" t="s">
        <v>280</v>
      </c>
      <c r="G1050" s="11">
        <v>0</v>
      </c>
      <c r="H1050" s="11">
        <v>80</v>
      </c>
      <c r="I1050" s="11" t="e" cm="1">
        <f t="array" ref="I1050">_xlfn.IFS(K1050=2,CONCATENATE("比特币-",M1050),K1050=3,CONCATENATE("钞票-",M1050),K1050=4,CONCATENATE("玩家经验-",M1050),K1050=5,CONCATENATE(_xlfn.XLOOKUP(L1050,'[1]item|道具'!$A:$A,'[1]item|道具'!$B:$B),"-",M1050),K1050=11,CONCATENATE(INDEX('[4]equip_data|装备数据'!$B:$B,MATCH(1,('[4]equip_data|装备数据'!$A:$A=ROUNDDOWN(L1050/100,0))*('[4]equip_data|装备数据'!$D:$D=MOD(L1050,100)),0)),"-",M1050,"件"))</f>
        <v>#N/A</v>
      </c>
      <c r="J1050" s="11" t="str">
        <f t="shared" si="77"/>
        <v>11;50502;1</v>
      </c>
      <c r="K1050" s="11">
        <v>11</v>
      </c>
      <c r="L1050" s="11">
        <v>50502</v>
      </c>
      <c r="M1050" s="11">
        <v>1</v>
      </c>
      <c r="N1050" s="4">
        <f>_xlfn.IFS(C1050=0,E1050/SUMIFS(E:E,A:A,A1050,C:C,0),C1050=1,E1050/1000000,C1050=2,1)</f>
        <v>0.0166666666666667</v>
      </c>
      <c r="O1050" s="4">
        <f>IF(C1050=2,1,H1050/SUMIF(D:D,D1050,H:H))</f>
        <v>1</v>
      </c>
      <c r="P1050" s="4">
        <f t="shared" si="79"/>
        <v>0.0166666666666667</v>
      </c>
    </row>
    <row r="1051" spans="1:16">
      <c r="A1051" s="11">
        <v>5012003</v>
      </c>
      <c r="B1051" s="11" t="s">
        <v>279</v>
      </c>
      <c r="C1051" s="11">
        <v>0</v>
      </c>
      <c r="D1051" s="11">
        <f t="shared" si="78"/>
        <v>501200326</v>
      </c>
      <c r="E1051" s="11">
        <v>100</v>
      </c>
      <c r="F1051" s="11" t="s">
        <v>280</v>
      </c>
      <c r="G1051" s="11">
        <v>0</v>
      </c>
      <c r="H1051" s="11">
        <v>80</v>
      </c>
      <c r="I1051" s="11" t="e" cm="1">
        <f t="array" ref="I1051">_xlfn.IFS(K1051=2,CONCATENATE("比特币-",M1051),K1051=3,CONCATENATE("钞票-",M1051),K1051=4,CONCATENATE("玩家经验-",M1051),K1051=5,CONCATENATE(_xlfn.XLOOKUP(L1051,'[1]item|道具'!$A:$A,'[1]item|道具'!$B:$B),"-",M1051),K1051=11,CONCATENATE(INDEX('[4]equip_data|装备数据'!$B:$B,MATCH(1,('[4]equip_data|装备数据'!$A:$A=ROUNDDOWN(L1051/100,0))*('[4]equip_data|装备数据'!$D:$D=MOD(L1051,100)),0)),"-",M1051,"件"))</f>
        <v>#N/A</v>
      </c>
      <c r="J1051" s="11" t="str">
        <f t="shared" si="77"/>
        <v>11;60102;1</v>
      </c>
      <c r="K1051" s="11">
        <v>11</v>
      </c>
      <c r="L1051" s="11">
        <v>60102</v>
      </c>
      <c r="M1051" s="11">
        <v>1</v>
      </c>
      <c r="N1051" s="4">
        <f>_xlfn.IFS(C1051=0,E1051/SUMIFS(E:E,A:A,A1051,C:C,0),C1051=1,E1051/1000000,C1051=2,1)</f>
        <v>0.0166666666666667</v>
      </c>
      <c r="O1051" s="4">
        <f>IF(C1051=2,1,H1051/SUMIF(D:D,D1051,H:H))</f>
        <v>1</v>
      </c>
      <c r="P1051" s="4">
        <f t="shared" si="79"/>
        <v>0.0166666666666667</v>
      </c>
    </row>
    <row r="1052" spans="1:16">
      <c r="A1052" s="11">
        <v>5012003</v>
      </c>
      <c r="B1052" s="11" t="s">
        <v>279</v>
      </c>
      <c r="C1052" s="11">
        <v>0</v>
      </c>
      <c r="D1052" s="11">
        <f t="shared" si="78"/>
        <v>501200327</v>
      </c>
      <c r="E1052" s="11">
        <v>100</v>
      </c>
      <c r="F1052" s="11" t="s">
        <v>281</v>
      </c>
      <c r="G1052" s="11">
        <v>0</v>
      </c>
      <c r="H1052" s="11">
        <v>80</v>
      </c>
      <c r="I1052" s="11" t="e" cm="1">
        <f t="array" ref="I1052">_xlfn.IFS(K1052=2,CONCATENATE("比特币-",M1052),K1052=3,CONCATENATE("钞票-",M1052),K1052=4,CONCATENATE("玩家经验-",M1052),K1052=5,CONCATENATE(_xlfn.XLOOKUP(L1052,'[1]item|道具'!$A:$A,'[1]item|道具'!$B:$B),"-",M1052),K1052=11,CONCATENATE(INDEX('[4]equip_data|装备数据'!$B:$B,MATCH(1,('[4]equip_data|装备数据'!$A:$A=ROUNDDOWN(L1052/100,0))*('[4]equip_data|装备数据'!$D:$D=MOD(L1052,100)),0)),"-",M1052,"件"))</f>
        <v>#N/A</v>
      </c>
      <c r="J1052" s="11" t="str">
        <f t="shared" si="77"/>
        <v>11;60202;1</v>
      </c>
      <c r="K1052" s="11">
        <v>11</v>
      </c>
      <c r="L1052" s="11">
        <v>60202</v>
      </c>
      <c r="M1052" s="11">
        <v>1</v>
      </c>
      <c r="N1052" s="4">
        <f>_xlfn.IFS(C1052=0,E1052/SUMIFS(E:E,A:A,A1052,C:C,0),C1052=1,E1052/1000000,C1052=2,1)</f>
        <v>0.0166666666666667</v>
      </c>
      <c r="O1052" s="4">
        <f>IF(C1052=2,1,H1052/SUMIF(D:D,D1052,H:H))</f>
        <v>1</v>
      </c>
      <c r="P1052" s="4">
        <f t="shared" si="79"/>
        <v>0.0166666666666667</v>
      </c>
    </row>
    <row r="1053" spans="1:16">
      <c r="A1053" s="11">
        <v>5012003</v>
      </c>
      <c r="B1053" s="11" t="s">
        <v>279</v>
      </c>
      <c r="C1053" s="11">
        <v>0</v>
      </c>
      <c r="D1053" s="11">
        <f t="shared" si="78"/>
        <v>501200328</v>
      </c>
      <c r="E1053" s="11">
        <v>100</v>
      </c>
      <c r="F1053" s="11" t="s">
        <v>281</v>
      </c>
      <c r="G1053" s="11">
        <v>0</v>
      </c>
      <c r="H1053" s="11">
        <v>80</v>
      </c>
      <c r="I1053" s="11" t="e" cm="1">
        <f t="array" ref="I1053">_xlfn.IFS(K1053=2,CONCATENATE("比特币-",M1053),K1053=3,CONCATENATE("钞票-",M1053),K1053=4,CONCATENATE("玩家经验-",M1053),K1053=5,CONCATENATE(_xlfn.XLOOKUP(L1053,'[1]item|道具'!$A:$A,'[1]item|道具'!$B:$B),"-",M1053),K1053=11,CONCATENATE(INDEX('[4]equip_data|装备数据'!$B:$B,MATCH(1,('[4]equip_data|装备数据'!$A:$A=ROUNDDOWN(L1053/100,0))*('[4]equip_data|装备数据'!$D:$D=MOD(L1053,100)),0)),"-",M1053,"件"))</f>
        <v>#N/A</v>
      </c>
      <c r="J1053" s="11" t="str">
        <f t="shared" si="77"/>
        <v>11;60302;1</v>
      </c>
      <c r="K1053" s="11">
        <v>11</v>
      </c>
      <c r="L1053" s="11">
        <v>60302</v>
      </c>
      <c r="M1053" s="11">
        <v>1</v>
      </c>
      <c r="N1053" s="4">
        <f>_xlfn.IFS(C1053=0,E1053/SUMIFS(E:E,A:A,A1053,C:C,0),C1053=1,E1053/1000000,C1053=2,1)</f>
        <v>0.0166666666666667</v>
      </c>
      <c r="O1053" s="4">
        <f>IF(C1053=2,1,H1053/SUMIF(D:D,D1053,H:H))</f>
        <v>1</v>
      </c>
      <c r="P1053" s="4">
        <f t="shared" si="79"/>
        <v>0.0166666666666667</v>
      </c>
    </row>
    <row r="1054" spans="1:16">
      <c r="A1054" s="11">
        <v>5012003</v>
      </c>
      <c r="B1054" s="11" t="s">
        <v>279</v>
      </c>
      <c r="C1054" s="11">
        <v>0</v>
      </c>
      <c r="D1054" s="11">
        <f t="shared" si="78"/>
        <v>501200329</v>
      </c>
      <c r="E1054" s="11">
        <v>100</v>
      </c>
      <c r="F1054" s="11" t="s">
        <v>281</v>
      </c>
      <c r="G1054" s="11">
        <v>0</v>
      </c>
      <c r="H1054" s="11">
        <v>80</v>
      </c>
      <c r="I1054" s="11" t="e" cm="1">
        <f t="array" ref="I1054">_xlfn.IFS(K1054=2,CONCATENATE("比特币-",M1054),K1054=3,CONCATENATE("钞票-",M1054),K1054=4,CONCATENATE("玩家经验-",M1054),K1054=5,CONCATENATE(_xlfn.XLOOKUP(L1054,'[1]item|道具'!$A:$A,'[1]item|道具'!$B:$B),"-",M1054),K1054=11,CONCATENATE(INDEX('[4]equip_data|装备数据'!$B:$B,MATCH(1,('[4]equip_data|装备数据'!$A:$A=ROUNDDOWN(L1054/100,0))*('[4]equip_data|装备数据'!$D:$D=MOD(L1054,100)),0)),"-",M1054,"件"))</f>
        <v>#N/A</v>
      </c>
      <c r="J1054" s="11" t="str">
        <f t="shared" si="77"/>
        <v>11;60402;1</v>
      </c>
      <c r="K1054" s="11">
        <v>11</v>
      </c>
      <c r="L1054" s="11">
        <v>60402</v>
      </c>
      <c r="M1054" s="11">
        <v>1</v>
      </c>
      <c r="N1054" s="4">
        <f>_xlfn.IFS(C1054=0,E1054/SUMIFS(E:E,A:A,A1054,C:C,0),C1054=1,E1054/1000000,C1054=2,1)</f>
        <v>0.0166666666666667</v>
      </c>
      <c r="O1054" s="4">
        <f>IF(C1054=2,1,H1054/SUMIF(D:D,D1054,H:H))</f>
        <v>1</v>
      </c>
      <c r="P1054" s="4">
        <f t="shared" si="79"/>
        <v>0.0166666666666667</v>
      </c>
    </row>
    <row r="1055" spans="1:16">
      <c r="A1055" s="11">
        <v>5012003</v>
      </c>
      <c r="B1055" s="11" t="s">
        <v>279</v>
      </c>
      <c r="C1055" s="11">
        <v>0</v>
      </c>
      <c r="D1055" s="11">
        <f t="shared" si="78"/>
        <v>501200330</v>
      </c>
      <c r="E1055" s="11">
        <v>100</v>
      </c>
      <c r="F1055" s="11" t="s">
        <v>281</v>
      </c>
      <c r="G1055" s="11">
        <v>0</v>
      </c>
      <c r="H1055" s="11">
        <v>80</v>
      </c>
      <c r="I1055" s="11" t="e" cm="1">
        <f t="array" ref="I1055">_xlfn.IFS(K1055=2,CONCATENATE("比特币-",M1055),K1055=3,CONCATENATE("钞票-",M1055),K1055=4,CONCATENATE("玩家经验-",M1055),K1055=5,CONCATENATE(_xlfn.XLOOKUP(L1055,'[1]item|道具'!$A:$A,'[1]item|道具'!$B:$B),"-",M1055),K1055=11,CONCATENATE(INDEX('[4]equip_data|装备数据'!$B:$B,MATCH(1,('[4]equip_data|装备数据'!$A:$A=ROUNDDOWN(L1055/100,0))*('[4]equip_data|装备数据'!$D:$D=MOD(L1055,100)),0)),"-",M1055,"件"))</f>
        <v>#N/A</v>
      </c>
      <c r="J1055" s="11" t="str">
        <f t="shared" si="77"/>
        <v>11;60502;1</v>
      </c>
      <c r="K1055" s="11">
        <v>11</v>
      </c>
      <c r="L1055" s="11">
        <v>60502</v>
      </c>
      <c r="M1055" s="11">
        <v>1</v>
      </c>
      <c r="N1055" s="4">
        <f>_xlfn.IFS(C1055=0,E1055/SUMIFS(E:E,A:A,A1055,C:C,0),C1055=1,E1055/1000000,C1055=2,1)</f>
        <v>0.0166666666666667</v>
      </c>
      <c r="O1055" s="4">
        <f>IF(C1055=2,1,H1055/SUMIF(D:D,D1055,H:H))</f>
        <v>1</v>
      </c>
      <c r="P1055" s="4">
        <f t="shared" si="79"/>
        <v>0.0166666666666667</v>
      </c>
    </row>
    <row r="1056" spans="1:16">
      <c r="A1056" s="11">
        <v>5012003</v>
      </c>
      <c r="B1056" s="11" t="s">
        <v>279</v>
      </c>
      <c r="C1056" s="11">
        <v>0</v>
      </c>
      <c r="D1056" s="11">
        <f t="shared" si="78"/>
        <v>501200331</v>
      </c>
      <c r="E1056" s="11">
        <v>100</v>
      </c>
      <c r="F1056" s="11" t="s">
        <v>281</v>
      </c>
      <c r="G1056" s="11">
        <v>0</v>
      </c>
      <c r="H1056" s="11">
        <v>20</v>
      </c>
      <c r="I1056" s="11" t="e" cm="1">
        <f t="array" ref="I1056">_xlfn.IFS(K1056=2,CONCATENATE("比特币-",M1056),K1056=3,CONCATENATE("钞票-",M1056),K1056=4,CONCATENATE("玩家经验-",M1056),K1056=5,CONCATENATE(_xlfn.XLOOKUP(L1056,'[1]item|道具'!$A:$A,'[1]item|道具'!$B:$B),"-",M1056),K1056=11,CONCATENATE(INDEX('[4]equip_data|装备数据'!$B:$B,MATCH(1,('[4]equip_data|装备数据'!$A:$A=ROUNDDOWN(L1056/100,0))*('[4]equip_data|装备数据'!$D:$D=MOD(L1056,100)),0)),"-",M1056,"件"))</f>
        <v>#N/A</v>
      </c>
      <c r="J1056" s="11" t="str">
        <f t="shared" si="77"/>
        <v>11;10103;1</v>
      </c>
      <c r="K1056" s="11">
        <v>11</v>
      </c>
      <c r="L1056" s="11">
        <v>10103</v>
      </c>
      <c r="M1056" s="11">
        <v>1</v>
      </c>
      <c r="N1056" s="4">
        <f>_xlfn.IFS(C1056=0,E1056/SUMIFS(E:E,A:A,A1056,C:C,0),C1056=1,E1056/1000000,C1056=2,1)</f>
        <v>0.0166666666666667</v>
      </c>
      <c r="O1056" s="4">
        <f>IF(C1056=2,1,H1056/SUMIF(D:D,D1056,H:H))</f>
        <v>1</v>
      </c>
      <c r="P1056" s="4">
        <f t="shared" si="79"/>
        <v>0.0166666666666667</v>
      </c>
    </row>
    <row r="1057" spans="1:16">
      <c r="A1057" s="11">
        <v>5012003</v>
      </c>
      <c r="B1057" s="11" t="s">
        <v>279</v>
      </c>
      <c r="C1057" s="11">
        <v>0</v>
      </c>
      <c r="D1057" s="11">
        <f t="shared" si="78"/>
        <v>501200332</v>
      </c>
      <c r="E1057" s="11">
        <v>100</v>
      </c>
      <c r="F1057" s="11" t="s">
        <v>281</v>
      </c>
      <c r="G1057" s="11">
        <v>0</v>
      </c>
      <c r="H1057" s="11">
        <v>20</v>
      </c>
      <c r="I1057" s="11" t="e" cm="1">
        <f t="array" ref="I1057">_xlfn.IFS(K1057=2,CONCATENATE("比特币-",M1057),K1057=3,CONCATENATE("钞票-",M1057),K1057=4,CONCATENATE("玩家经验-",M1057),K1057=5,CONCATENATE(_xlfn.XLOOKUP(L1057,'[1]item|道具'!$A:$A,'[1]item|道具'!$B:$B),"-",M1057),K1057=11,CONCATENATE(INDEX('[4]equip_data|装备数据'!$B:$B,MATCH(1,('[4]equip_data|装备数据'!$A:$A=ROUNDDOWN(L1057/100,0))*('[4]equip_data|装备数据'!$D:$D=MOD(L1057,100)),0)),"-",M1057,"件"))</f>
        <v>#N/A</v>
      </c>
      <c r="J1057" s="11" t="str">
        <f t="shared" si="77"/>
        <v>11;10203;1</v>
      </c>
      <c r="K1057" s="11">
        <v>11</v>
      </c>
      <c r="L1057" s="11">
        <v>10203</v>
      </c>
      <c r="M1057" s="11">
        <v>1</v>
      </c>
      <c r="N1057" s="4">
        <f>_xlfn.IFS(C1057=0,E1057/SUMIFS(E:E,A:A,A1057,C:C,0),C1057=1,E1057/1000000,C1057=2,1)</f>
        <v>0.0166666666666667</v>
      </c>
      <c r="O1057" s="4">
        <f>IF(C1057=2,1,H1057/SUMIF(D:D,D1057,H:H))</f>
        <v>1</v>
      </c>
      <c r="P1057" s="4">
        <f t="shared" si="79"/>
        <v>0.0166666666666667</v>
      </c>
    </row>
    <row r="1058" spans="1:16">
      <c r="A1058" s="11">
        <v>5012003</v>
      </c>
      <c r="B1058" s="11" t="s">
        <v>279</v>
      </c>
      <c r="C1058" s="11">
        <v>0</v>
      </c>
      <c r="D1058" s="11">
        <f t="shared" si="78"/>
        <v>501200333</v>
      </c>
      <c r="E1058" s="11">
        <v>100</v>
      </c>
      <c r="F1058" s="11" t="s">
        <v>281</v>
      </c>
      <c r="G1058" s="11">
        <v>0</v>
      </c>
      <c r="H1058" s="11">
        <v>20</v>
      </c>
      <c r="I1058" s="11" t="e" cm="1">
        <f t="array" ref="I1058">_xlfn.IFS(K1058=2,CONCATENATE("比特币-",M1058),K1058=3,CONCATENATE("钞票-",M1058),K1058=4,CONCATENATE("玩家经验-",M1058),K1058=5,CONCATENATE(_xlfn.XLOOKUP(L1058,'[1]item|道具'!$A:$A,'[1]item|道具'!$B:$B),"-",M1058),K1058=11,CONCATENATE(INDEX('[4]equip_data|装备数据'!$B:$B,MATCH(1,('[4]equip_data|装备数据'!$A:$A=ROUNDDOWN(L1058/100,0))*('[4]equip_data|装备数据'!$D:$D=MOD(L1058,100)),0)),"-",M1058,"件"))</f>
        <v>#N/A</v>
      </c>
      <c r="J1058" s="11" t="str">
        <f t="shared" si="77"/>
        <v>11;10303;1</v>
      </c>
      <c r="K1058" s="11">
        <v>11</v>
      </c>
      <c r="L1058" s="11">
        <v>10303</v>
      </c>
      <c r="M1058" s="11">
        <v>1</v>
      </c>
      <c r="N1058" s="4">
        <f>_xlfn.IFS(C1058=0,E1058/SUMIFS(E:E,A:A,A1058,C:C,0),C1058=1,E1058/1000000,C1058=2,1)</f>
        <v>0.0166666666666667</v>
      </c>
      <c r="O1058" s="4">
        <f>IF(C1058=2,1,H1058/SUMIF(D:D,D1058,H:H))</f>
        <v>1</v>
      </c>
      <c r="P1058" s="4">
        <f t="shared" si="79"/>
        <v>0.0166666666666667</v>
      </c>
    </row>
    <row r="1059" spans="1:16">
      <c r="A1059" s="11">
        <v>5012003</v>
      </c>
      <c r="B1059" s="11" t="s">
        <v>279</v>
      </c>
      <c r="C1059" s="11">
        <v>0</v>
      </c>
      <c r="D1059" s="11">
        <f t="shared" si="78"/>
        <v>501200334</v>
      </c>
      <c r="E1059" s="11">
        <v>100</v>
      </c>
      <c r="F1059" s="11" t="s">
        <v>281</v>
      </c>
      <c r="G1059" s="11">
        <v>0</v>
      </c>
      <c r="H1059" s="11">
        <v>20</v>
      </c>
      <c r="I1059" s="11" t="e" cm="1">
        <f t="array" ref="I1059">_xlfn.IFS(K1059=2,CONCATENATE("比特币-",M1059),K1059=3,CONCATENATE("钞票-",M1059),K1059=4,CONCATENATE("玩家经验-",M1059),K1059=5,CONCATENATE(_xlfn.XLOOKUP(L1059,'[1]item|道具'!$A:$A,'[1]item|道具'!$B:$B),"-",M1059),K1059=11,CONCATENATE(INDEX('[4]equip_data|装备数据'!$B:$B,MATCH(1,('[4]equip_data|装备数据'!$A:$A=ROUNDDOWN(L1059/100,0))*('[4]equip_data|装备数据'!$D:$D=MOD(L1059,100)),0)),"-",M1059,"件"))</f>
        <v>#N/A</v>
      </c>
      <c r="J1059" s="11" t="str">
        <f t="shared" ref="J1059:J1122" si="80">CONCATENATE(K1059,";",L1059,";",M1059)</f>
        <v>11;10403;1</v>
      </c>
      <c r="K1059" s="11">
        <v>11</v>
      </c>
      <c r="L1059" s="11">
        <v>10403</v>
      </c>
      <c r="M1059" s="11">
        <v>1</v>
      </c>
      <c r="N1059" s="4">
        <f>_xlfn.IFS(C1059=0,E1059/SUMIFS(E:E,A:A,A1059,C:C,0),C1059=1,E1059/1000000,C1059=2,1)</f>
        <v>0.0166666666666667</v>
      </c>
      <c r="O1059" s="4">
        <f>IF(C1059=2,1,H1059/SUMIF(D:D,D1059,H:H))</f>
        <v>1</v>
      </c>
      <c r="P1059" s="4">
        <f t="shared" si="79"/>
        <v>0.0166666666666667</v>
      </c>
    </row>
    <row r="1060" spans="1:16">
      <c r="A1060" s="11">
        <v>5012003</v>
      </c>
      <c r="B1060" s="11" t="s">
        <v>279</v>
      </c>
      <c r="C1060" s="11">
        <v>0</v>
      </c>
      <c r="D1060" s="11">
        <f t="shared" si="78"/>
        <v>501200335</v>
      </c>
      <c r="E1060" s="11">
        <v>100</v>
      </c>
      <c r="F1060" s="11" t="s">
        <v>281</v>
      </c>
      <c r="G1060" s="11">
        <v>0</v>
      </c>
      <c r="H1060" s="11">
        <v>20</v>
      </c>
      <c r="I1060" s="11" t="e" cm="1">
        <f t="array" ref="I1060">_xlfn.IFS(K1060=2,CONCATENATE("比特币-",M1060),K1060=3,CONCATENATE("钞票-",M1060),K1060=4,CONCATENATE("玩家经验-",M1060),K1060=5,CONCATENATE(_xlfn.XLOOKUP(L1060,'[1]item|道具'!$A:$A,'[1]item|道具'!$B:$B),"-",M1060),K1060=11,CONCATENATE(INDEX('[4]equip_data|装备数据'!$B:$B,MATCH(1,('[4]equip_data|装备数据'!$A:$A=ROUNDDOWN(L1060/100,0))*('[4]equip_data|装备数据'!$D:$D=MOD(L1060,100)),0)),"-",M1060,"件"))</f>
        <v>#N/A</v>
      </c>
      <c r="J1060" s="11" t="str">
        <f t="shared" si="80"/>
        <v>11;10503;1</v>
      </c>
      <c r="K1060" s="11">
        <v>11</v>
      </c>
      <c r="L1060" s="11">
        <v>10503</v>
      </c>
      <c r="M1060" s="11">
        <v>1</v>
      </c>
      <c r="N1060" s="4">
        <f>_xlfn.IFS(C1060=0,E1060/SUMIFS(E:E,A:A,A1060,C:C,0),C1060=1,E1060/1000000,C1060=2,1)</f>
        <v>0.0166666666666667</v>
      </c>
      <c r="O1060" s="4">
        <f>IF(C1060=2,1,H1060/SUMIF(D:D,D1060,H:H))</f>
        <v>1</v>
      </c>
      <c r="P1060" s="4">
        <f t="shared" si="79"/>
        <v>0.0166666666666667</v>
      </c>
    </row>
    <row r="1061" spans="1:16">
      <c r="A1061" s="11">
        <v>5012003</v>
      </c>
      <c r="B1061" s="11" t="s">
        <v>279</v>
      </c>
      <c r="C1061" s="11">
        <v>0</v>
      </c>
      <c r="D1061" s="11">
        <f t="shared" si="78"/>
        <v>501200336</v>
      </c>
      <c r="E1061" s="11">
        <v>100</v>
      </c>
      <c r="F1061" s="11" t="s">
        <v>281</v>
      </c>
      <c r="G1061" s="11">
        <v>0</v>
      </c>
      <c r="H1061" s="11">
        <v>20</v>
      </c>
      <c r="I1061" s="11" t="e" cm="1">
        <f t="array" ref="I1061">_xlfn.IFS(K1061=2,CONCATENATE("比特币-",M1061),K1061=3,CONCATENATE("钞票-",M1061),K1061=4,CONCATENATE("玩家经验-",M1061),K1061=5,CONCATENATE(_xlfn.XLOOKUP(L1061,'[1]item|道具'!$A:$A,'[1]item|道具'!$B:$B),"-",M1061),K1061=11,CONCATENATE(INDEX('[4]equip_data|装备数据'!$B:$B,MATCH(1,('[4]equip_data|装备数据'!$A:$A=ROUNDDOWN(L1061/100,0))*('[4]equip_data|装备数据'!$D:$D=MOD(L1061,100)),0)),"-",M1061,"件"))</f>
        <v>#N/A</v>
      </c>
      <c r="J1061" s="11" t="str">
        <f t="shared" si="80"/>
        <v>11;20103;1</v>
      </c>
      <c r="K1061" s="11">
        <v>11</v>
      </c>
      <c r="L1061" s="11">
        <v>20103</v>
      </c>
      <c r="M1061" s="11">
        <v>1</v>
      </c>
      <c r="N1061" s="4">
        <f>_xlfn.IFS(C1061=0,E1061/SUMIFS(E:E,A:A,A1061,C:C,0),C1061=1,E1061/1000000,C1061=2,1)</f>
        <v>0.0166666666666667</v>
      </c>
      <c r="O1061" s="4">
        <f>IF(C1061=2,1,H1061/SUMIF(D:D,D1061,H:H))</f>
        <v>1</v>
      </c>
      <c r="P1061" s="4">
        <f t="shared" si="79"/>
        <v>0.0166666666666667</v>
      </c>
    </row>
    <row r="1062" spans="1:16">
      <c r="A1062" s="11">
        <v>5012003</v>
      </c>
      <c r="B1062" s="11" t="s">
        <v>279</v>
      </c>
      <c r="C1062" s="11">
        <v>0</v>
      </c>
      <c r="D1062" s="11">
        <f t="shared" si="78"/>
        <v>501200337</v>
      </c>
      <c r="E1062" s="11">
        <v>100</v>
      </c>
      <c r="F1062" s="11" t="s">
        <v>281</v>
      </c>
      <c r="G1062" s="11">
        <v>0</v>
      </c>
      <c r="H1062" s="11">
        <v>20</v>
      </c>
      <c r="I1062" s="11" t="e" cm="1">
        <f t="array" ref="I1062">_xlfn.IFS(K1062=2,CONCATENATE("比特币-",M1062),K1062=3,CONCATENATE("钞票-",M1062),K1062=4,CONCATENATE("玩家经验-",M1062),K1062=5,CONCATENATE(_xlfn.XLOOKUP(L1062,'[1]item|道具'!$A:$A,'[1]item|道具'!$B:$B),"-",M1062),K1062=11,CONCATENATE(INDEX('[4]equip_data|装备数据'!$B:$B,MATCH(1,('[4]equip_data|装备数据'!$A:$A=ROUNDDOWN(L1062/100,0))*('[4]equip_data|装备数据'!$D:$D=MOD(L1062,100)),0)),"-",M1062,"件"))</f>
        <v>#N/A</v>
      </c>
      <c r="J1062" s="11" t="str">
        <f t="shared" si="80"/>
        <v>11;20203;1</v>
      </c>
      <c r="K1062" s="11">
        <v>11</v>
      </c>
      <c r="L1062" s="11">
        <v>20203</v>
      </c>
      <c r="M1062" s="11">
        <v>1</v>
      </c>
      <c r="N1062" s="4">
        <f>_xlfn.IFS(C1062=0,E1062/SUMIFS(E:E,A:A,A1062,C:C,0),C1062=1,E1062/1000000,C1062=2,1)</f>
        <v>0.0166666666666667</v>
      </c>
      <c r="O1062" s="4">
        <f>IF(C1062=2,1,H1062/SUMIF(D:D,D1062,H:H))</f>
        <v>1</v>
      </c>
      <c r="P1062" s="4">
        <f t="shared" si="79"/>
        <v>0.0166666666666667</v>
      </c>
    </row>
    <row r="1063" spans="1:16">
      <c r="A1063" s="11">
        <v>5012003</v>
      </c>
      <c r="B1063" s="11" t="s">
        <v>279</v>
      </c>
      <c r="C1063" s="11">
        <v>0</v>
      </c>
      <c r="D1063" s="11">
        <f t="shared" si="78"/>
        <v>501200338</v>
      </c>
      <c r="E1063" s="11">
        <v>100</v>
      </c>
      <c r="F1063" s="11" t="s">
        <v>281</v>
      </c>
      <c r="G1063" s="11">
        <v>0</v>
      </c>
      <c r="H1063" s="11">
        <v>20</v>
      </c>
      <c r="I1063" s="11" t="e" cm="1">
        <f t="array" ref="I1063">_xlfn.IFS(K1063=2,CONCATENATE("比特币-",M1063),K1063=3,CONCATENATE("钞票-",M1063),K1063=4,CONCATENATE("玩家经验-",M1063),K1063=5,CONCATENATE(_xlfn.XLOOKUP(L1063,'[1]item|道具'!$A:$A,'[1]item|道具'!$B:$B),"-",M1063),K1063=11,CONCATENATE(INDEX('[4]equip_data|装备数据'!$B:$B,MATCH(1,('[4]equip_data|装备数据'!$A:$A=ROUNDDOWN(L1063/100,0))*('[4]equip_data|装备数据'!$D:$D=MOD(L1063,100)),0)),"-",M1063,"件"))</f>
        <v>#N/A</v>
      </c>
      <c r="J1063" s="11" t="str">
        <f t="shared" si="80"/>
        <v>11;20303;1</v>
      </c>
      <c r="K1063" s="11">
        <v>11</v>
      </c>
      <c r="L1063" s="11">
        <v>20303</v>
      </c>
      <c r="M1063" s="11">
        <v>1</v>
      </c>
      <c r="N1063" s="4">
        <f>_xlfn.IFS(C1063=0,E1063/SUMIFS(E:E,A:A,A1063,C:C,0),C1063=1,E1063/1000000,C1063=2,1)</f>
        <v>0.0166666666666667</v>
      </c>
      <c r="O1063" s="4">
        <f>IF(C1063=2,1,H1063/SUMIF(D:D,D1063,H:H))</f>
        <v>1</v>
      </c>
      <c r="P1063" s="4">
        <f t="shared" si="79"/>
        <v>0.0166666666666667</v>
      </c>
    </row>
    <row r="1064" spans="1:16">
      <c r="A1064" s="11">
        <v>5012003</v>
      </c>
      <c r="B1064" s="11" t="s">
        <v>279</v>
      </c>
      <c r="C1064" s="11">
        <v>0</v>
      </c>
      <c r="D1064" s="11">
        <f t="shared" si="78"/>
        <v>501200339</v>
      </c>
      <c r="E1064" s="11">
        <v>100</v>
      </c>
      <c r="F1064" s="11" t="s">
        <v>281</v>
      </c>
      <c r="G1064" s="11">
        <v>0</v>
      </c>
      <c r="H1064" s="11">
        <v>20</v>
      </c>
      <c r="I1064" s="11" t="e" cm="1">
        <f t="array" ref="I1064">_xlfn.IFS(K1064=2,CONCATENATE("比特币-",M1064),K1064=3,CONCATENATE("钞票-",M1064),K1064=4,CONCATENATE("玩家经验-",M1064),K1064=5,CONCATENATE(_xlfn.XLOOKUP(L1064,'[1]item|道具'!$A:$A,'[1]item|道具'!$B:$B),"-",M1064),K1064=11,CONCATENATE(INDEX('[4]equip_data|装备数据'!$B:$B,MATCH(1,('[4]equip_data|装备数据'!$A:$A=ROUNDDOWN(L1064/100,0))*('[4]equip_data|装备数据'!$D:$D=MOD(L1064,100)),0)),"-",M1064,"件"))</f>
        <v>#N/A</v>
      </c>
      <c r="J1064" s="11" t="str">
        <f t="shared" si="80"/>
        <v>11;20403;1</v>
      </c>
      <c r="K1064" s="11">
        <v>11</v>
      </c>
      <c r="L1064" s="11">
        <v>20403</v>
      </c>
      <c r="M1064" s="11">
        <v>1</v>
      </c>
      <c r="N1064" s="4">
        <f>_xlfn.IFS(C1064=0,E1064/SUMIFS(E:E,A:A,A1064,C:C,0),C1064=1,E1064/1000000,C1064=2,1)</f>
        <v>0.0166666666666667</v>
      </c>
      <c r="O1064" s="4">
        <f>IF(C1064=2,1,H1064/SUMIF(D:D,D1064,H:H))</f>
        <v>1</v>
      </c>
      <c r="P1064" s="4">
        <f t="shared" si="79"/>
        <v>0.0166666666666667</v>
      </c>
    </row>
    <row r="1065" spans="1:16">
      <c r="A1065" s="11">
        <v>5012003</v>
      </c>
      <c r="B1065" s="11" t="s">
        <v>279</v>
      </c>
      <c r="C1065" s="11">
        <v>0</v>
      </c>
      <c r="D1065" s="11">
        <f t="shared" si="78"/>
        <v>501200340</v>
      </c>
      <c r="E1065" s="11">
        <v>100</v>
      </c>
      <c r="F1065" s="11" t="s">
        <v>281</v>
      </c>
      <c r="G1065" s="11">
        <v>0</v>
      </c>
      <c r="H1065" s="11">
        <v>20</v>
      </c>
      <c r="I1065" s="11" t="e" cm="1">
        <f t="array" ref="I1065">_xlfn.IFS(K1065=2,CONCATENATE("比特币-",M1065),K1065=3,CONCATENATE("钞票-",M1065),K1065=4,CONCATENATE("玩家经验-",M1065),K1065=5,CONCATENATE(_xlfn.XLOOKUP(L1065,'[1]item|道具'!$A:$A,'[1]item|道具'!$B:$B),"-",M1065),K1065=11,CONCATENATE(INDEX('[4]equip_data|装备数据'!$B:$B,MATCH(1,('[4]equip_data|装备数据'!$A:$A=ROUNDDOWN(L1065/100,0))*('[4]equip_data|装备数据'!$D:$D=MOD(L1065,100)),0)),"-",M1065,"件"))</f>
        <v>#N/A</v>
      </c>
      <c r="J1065" s="11" t="str">
        <f t="shared" si="80"/>
        <v>11;20503;1</v>
      </c>
      <c r="K1065" s="11">
        <v>11</v>
      </c>
      <c r="L1065" s="11">
        <v>20503</v>
      </c>
      <c r="M1065" s="11">
        <v>1</v>
      </c>
      <c r="N1065" s="4">
        <f>_xlfn.IFS(C1065=0,E1065/SUMIFS(E:E,A:A,A1065,C:C,0),C1065=1,E1065/1000000,C1065=2,1)</f>
        <v>0.0166666666666667</v>
      </c>
      <c r="O1065" s="4">
        <f>IF(C1065=2,1,H1065/SUMIF(D:D,D1065,H:H))</f>
        <v>1</v>
      </c>
      <c r="P1065" s="4">
        <f t="shared" si="79"/>
        <v>0.0166666666666667</v>
      </c>
    </row>
    <row r="1066" spans="1:16">
      <c r="A1066" s="11">
        <v>5012003</v>
      </c>
      <c r="B1066" s="11" t="s">
        <v>279</v>
      </c>
      <c r="C1066" s="11">
        <v>0</v>
      </c>
      <c r="D1066" s="11">
        <f t="shared" si="78"/>
        <v>501200341</v>
      </c>
      <c r="E1066" s="11">
        <v>100</v>
      </c>
      <c r="F1066" s="11" t="s">
        <v>281</v>
      </c>
      <c r="G1066" s="11">
        <v>0</v>
      </c>
      <c r="H1066" s="11">
        <v>20</v>
      </c>
      <c r="I1066" s="11" t="e" cm="1">
        <f t="array" ref="I1066">_xlfn.IFS(K1066=2,CONCATENATE("比特币-",M1066),K1066=3,CONCATENATE("钞票-",M1066),K1066=4,CONCATENATE("玩家经验-",M1066),K1066=5,CONCATENATE(_xlfn.XLOOKUP(L1066,'[1]item|道具'!$A:$A,'[1]item|道具'!$B:$B),"-",M1066),K1066=11,CONCATENATE(INDEX('[4]equip_data|装备数据'!$B:$B,MATCH(1,('[4]equip_data|装备数据'!$A:$A=ROUNDDOWN(L1066/100,0))*('[4]equip_data|装备数据'!$D:$D=MOD(L1066,100)),0)),"-",M1066,"件"))</f>
        <v>#N/A</v>
      </c>
      <c r="J1066" s="11" t="str">
        <f t="shared" si="80"/>
        <v>11;30103;1</v>
      </c>
      <c r="K1066" s="11">
        <v>11</v>
      </c>
      <c r="L1066" s="11">
        <v>30103</v>
      </c>
      <c r="M1066" s="11">
        <v>1</v>
      </c>
      <c r="N1066" s="4">
        <f>_xlfn.IFS(C1066=0,E1066/SUMIFS(E:E,A:A,A1066,C:C,0),C1066=1,E1066/1000000,C1066=2,1)</f>
        <v>0.0166666666666667</v>
      </c>
      <c r="O1066" s="4">
        <f>IF(C1066=2,1,H1066/SUMIF(D:D,D1066,H:H))</f>
        <v>1</v>
      </c>
      <c r="P1066" s="4">
        <f t="shared" si="79"/>
        <v>0.0166666666666667</v>
      </c>
    </row>
    <row r="1067" spans="1:16">
      <c r="A1067" s="11">
        <v>5012003</v>
      </c>
      <c r="B1067" s="11" t="s">
        <v>279</v>
      </c>
      <c r="C1067" s="11">
        <v>0</v>
      </c>
      <c r="D1067" s="11">
        <f t="shared" si="78"/>
        <v>501200342</v>
      </c>
      <c r="E1067" s="11">
        <v>100</v>
      </c>
      <c r="F1067" s="11" t="s">
        <v>281</v>
      </c>
      <c r="G1067" s="11">
        <v>0</v>
      </c>
      <c r="H1067" s="11">
        <v>20</v>
      </c>
      <c r="I1067" s="11" t="e" cm="1">
        <f t="array" ref="I1067">_xlfn.IFS(K1067=2,CONCATENATE("比特币-",M1067),K1067=3,CONCATENATE("钞票-",M1067),K1067=4,CONCATENATE("玩家经验-",M1067),K1067=5,CONCATENATE(_xlfn.XLOOKUP(L1067,'[1]item|道具'!$A:$A,'[1]item|道具'!$B:$B),"-",M1067),K1067=11,CONCATENATE(INDEX('[4]equip_data|装备数据'!$B:$B,MATCH(1,('[4]equip_data|装备数据'!$A:$A=ROUNDDOWN(L1067/100,0))*('[4]equip_data|装备数据'!$D:$D=MOD(L1067,100)),0)),"-",M1067,"件"))</f>
        <v>#N/A</v>
      </c>
      <c r="J1067" s="11" t="str">
        <f t="shared" si="80"/>
        <v>11;30203;1</v>
      </c>
      <c r="K1067" s="11">
        <v>11</v>
      </c>
      <c r="L1067" s="11">
        <v>30203</v>
      </c>
      <c r="M1067" s="11">
        <v>1</v>
      </c>
      <c r="N1067" s="4">
        <f>_xlfn.IFS(C1067=0,E1067/SUMIFS(E:E,A:A,A1067,C:C,0),C1067=1,E1067/1000000,C1067=2,1)</f>
        <v>0.0166666666666667</v>
      </c>
      <c r="O1067" s="4">
        <f>IF(C1067=2,1,H1067/SUMIF(D:D,D1067,H:H))</f>
        <v>1</v>
      </c>
      <c r="P1067" s="4">
        <f t="shared" si="79"/>
        <v>0.0166666666666667</v>
      </c>
    </row>
    <row r="1068" spans="1:16">
      <c r="A1068" s="11">
        <v>5012003</v>
      </c>
      <c r="B1068" s="11" t="s">
        <v>279</v>
      </c>
      <c r="C1068" s="11">
        <v>0</v>
      </c>
      <c r="D1068" s="11">
        <f t="shared" si="78"/>
        <v>501200343</v>
      </c>
      <c r="E1068" s="11">
        <v>100</v>
      </c>
      <c r="F1068" s="11" t="s">
        <v>281</v>
      </c>
      <c r="G1068" s="11">
        <v>0</v>
      </c>
      <c r="H1068" s="11">
        <v>20</v>
      </c>
      <c r="I1068" s="11" t="e" cm="1">
        <f t="array" ref="I1068">_xlfn.IFS(K1068=2,CONCATENATE("比特币-",M1068),K1068=3,CONCATENATE("钞票-",M1068),K1068=4,CONCATENATE("玩家经验-",M1068),K1068=5,CONCATENATE(_xlfn.XLOOKUP(L1068,'[1]item|道具'!$A:$A,'[1]item|道具'!$B:$B),"-",M1068),K1068=11,CONCATENATE(INDEX('[4]equip_data|装备数据'!$B:$B,MATCH(1,('[4]equip_data|装备数据'!$A:$A=ROUNDDOWN(L1068/100,0))*('[4]equip_data|装备数据'!$D:$D=MOD(L1068,100)),0)),"-",M1068,"件"))</f>
        <v>#N/A</v>
      </c>
      <c r="J1068" s="11" t="str">
        <f t="shared" si="80"/>
        <v>11;30303;1</v>
      </c>
      <c r="K1068" s="11">
        <v>11</v>
      </c>
      <c r="L1068" s="11">
        <v>30303</v>
      </c>
      <c r="M1068" s="11">
        <v>1</v>
      </c>
      <c r="N1068" s="4">
        <f>_xlfn.IFS(C1068=0,E1068/SUMIFS(E:E,A:A,A1068,C:C,0),C1068=1,E1068/1000000,C1068=2,1)</f>
        <v>0.0166666666666667</v>
      </c>
      <c r="O1068" s="4">
        <f>IF(C1068=2,1,H1068/SUMIF(D:D,D1068,H:H))</f>
        <v>1</v>
      </c>
      <c r="P1068" s="4">
        <f t="shared" si="79"/>
        <v>0.0166666666666667</v>
      </c>
    </row>
    <row r="1069" spans="1:16">
      <c r="A1069" s="11">
        <v>5012003</v>
      </c>
      <c r="B1069" s="11" t="s">
        <v>279</v>
      </c>
      <c r="C1069" s="11">
        <v>0</v>
      </c>
      <c r="D1069" s="11">
        <f t="shared" si="78"/>
        <v>501200344</v>
      </c>
      <c r="E1069" s="11">
        <v>100</v>
      </c>
      <c r="F1069" s="11" t="s">
        <v>281</v>
      </c>
      <c r="G1069" s="11">
        <v>0</v>
      </c>
      <c r="H1069" s="11">
        <v>20</v>
      </c>
      <c r="I1069" s="11" t="e" cm="1">
        <f t="array" ref="I1069">_xlfn.IFS(K1069=2,CONCATENATE("比特币-",M1069),K1069=3,CONCATENATE("钞票-",M1069),K1069=4,CONCATENATE("玩家经验-",M1069),K1069=5,CONCATENATE(_xlfn.XLOOKUP(L1069,'[1]item|道具'!$A:$A,'[1]item|道具'!$B:$B),"-",M1069),K1069=11,CONCATENATE(INDEX('[4]equip_data|装备数据'!$B:$B,MATCH(1,('[4]equip_data|装备数据'!$A:$A=ROUNDDOWN(L1069/100,0))*('[4]equip_data|装备数据'!$D:$D=MOD(L1069,100)),0)),"-",M1069,"件"))</f>
        <v>#N/A</v>
      </c>
      <c r="J1069" s="11" t="str">
        <f t="shared" si="80"/>
        <v>11;30403;1</v>
      </c>
      <c r="K1069" s="11">
        <v>11</v>
      </c>
      <c r="L1069" s="11">
        <v>30403</v>
      </c>
      <c r="M1069" s="11">
        <v>1</v>
      </c>
      <c r="N1069" s="4">
        <f>_xlfn.IFS(C1069=0,E1069/SUMIFS(E:E,A:A,A1069,C:C,0),C1069=1,E1069/1000000,C1069=2,1)</f>
        <v>0.0166666666666667</v>
      </c>
      <c r="O1069" s="4">
        <f>IF(C1069=2,1,H1069/SUMIF(D:D,D1069,H:H))</f>
        <v>1</v>
      </c>
      <c r="P1069" s="4">
        <f t="shared" si="79"/>
        <v>0.0166666666666667</v>
      </c>
    </row>
    <row r="1070" spans="1:16">
      <c r="A1070" s="11">
        <v>5012003</v>
      </c>
      <c r="B1070" s="11" t="s">
        <v>279</v>
      </c>
      <c r="C1070" s="11">
        <v>0</v>
      </c>
      <c r="D1070" s="11">
        <f t="shared" si="78"/>
        <v>501200345</v>
      </c>
      <c r="E1070" s="11">
        <v>100</v>
      </c>
      <c r="F1070" s="11" t="s">
        <v>281</v>
      </c>
      <c r="G1070" s="11">
        <v>0</v>
      </c>
      <c r="H1070" s="11">
        <v>20</v>
      </c>
      <c r="I1070" s="11" t="e" cm="1">
        <f t="array" ref="I1070">_xlfn.IFS(K1070=2,CONCATENATE("比特币-",M1070),K1070=3,CONCATENATE("钞票-",M1070),K1070=4,CONCATENATE("玩家经验-",M1070),K1070=5,CONCATENATE(_xlfn.XLOOKUP(L1070,'[1]item|道具'!$A:$A,'[1]item|道具'!$B:$B),"-",M1070),K1070=11,CONCATENATE(INDEX('[4]equip_data|装备数据'!$B:$B,MATCH(1,('[4]equip_data|装备数据'!$A:$A=ROUNDDOWN(L1070/100,0))*('[4]equip_data|装备数据'!$D:$D=MOD(L1070,100)),0)),"-",M1070,"件"))</f>
        <v>#N/A</v>
      </c>
      <c r="J1070" s="11" t="str">
        <f t="shared" si="80"/>
        <v>11;30503;1</v>
      </c>
      <c r="K1070" s="11">
        <v>11</v>
      </c>
      <c r="L1070" s="11">
        <v>30503</v>
      </c>
      <c r="M1070" s="11">
        <v>1</v>
      </c>
      <c r="N1070" s="4">
        <f>_xlfn.IFS(C1070=0,E1070/SUMIFS(E:E,A:A,A1070,C:C,0),C1070=1,E1070/1000000,C1070=2,1)</f>
        <v>0.0166666666666667</v>
      </c>
      <c r="O1070" s="4">
        <f>IF(C1070=2,1,H1070/SUMIF(D:D,D1070,H:H))</f>
        <v>1</v>
      </c>
      <c r="P1070" s="4">
        <f t="shared" si="79"/>
        <v>0.0166666666666667</v>
      </c>
    </row>
    <row r="1071" spans="1:16">
      <c r="A1071" s="11">
        <v>5012003</v>
      </c>
      <c r="B1071" s="11" t="s">
        <v>279</v>
      </c>
      <c r="C1071" s="11">
        <v>0</v>
      </c>
      <c r="D1071" s="11">
        <f t="shared" si="78"/>
        <v>501200346</v>
      </c>
      <c r="E1071" s="11">
        <v>100</v>
      </c>
      <c r="F1071" s="11" t="s">
        <v>281</v>
      </c>
      <c r="G1071" s="11">
        <v>0</v>
      </c>
      <c r="H1071" s="11">
        <v>20</v>
      </c>
      <c r="I1071" s="11" t="e" cm="1">
        <f t="array" ref="I1071">_xlfn.IFS(K1071=2,CONCATENATE("比特币-",M1071),K1071=3,CONCATENATE("钞票-",M1071),K1071=4,CONCATENATE("玩家经验-",M1071),K1071=5,CONCATENATE(_xlfn.XLOOKUP(L1071,'[1]item|道具'!$A:$A,'[1]item|道具'!$B:$B),"-",M1071),K1071=11,CONCATENATE(INDEX('[4]equip_data|装备数据'!$B:$B,MATCH(1,('[4]equip_data|装备数据'!$A:$A=ROUNDDOWN(L1071/100,0))*('[4]equip_data|装备数据'!$D:$D=MOD(L1071,100)),0)),"-",M1071,"件"))</f>
        <v>#N/A</v>
      </c>
      <c r="J1071" s="11" t="str">
        <f t="shared" si="80"/>
        <v>11;40103;1</v>
      </c>
      <c r="K1071" s="11">
        <v>11</v>
      </c>
      <c r="L1071" s="11">
        <v>40103</v>
      </c>
      <c r="M1071" s="11">
        <v>1</v>
      </c>
      <c r="N1071" s="4">
        <f>_xlfn.IFS(C1071=0,E1071/SUMIFS(E:E,A:A,A1071,C:C,0),C1071=1,E1071/1000000,C1071=2,1)</f>
        <v>0.0166666666666667</v>
      </c>
      <c r="O1071" s="4">
        <f>IF(C1071=2,1,H1071/SUMIF(D:D,D1071,H:H))</f>
        <v>1</v>
      </c>
      <c r="P1071" s="4">
        <f t="shared" si="79"/>
        <v>0.0166666666666667</v>
      </c>
    </row>
    <row r="1072" spans="1:16">
      <c r="A1072" s="11">
        <v>5012003</v>
      </c>
      <c r="B1072" s="11" t="s">
        <v>279</v>
      </c>
      <c r="C1072" s="11">
        <v>0</v>
      </c>
      <c r="D1072" s="11">
        <f t="shared" si="78"/>
        <v>501200347</v>
      </c>
      <c r="E1072" s="11">
        <v>100</v>
      </c>
      <c r="F1072" s="11" t="s">
        <v>281</v>
      </c>
      <c r="G1072" s="11">
        <v>0</v>
      </c>
      <c r="H1072" s="11">
        <v>20</v>
      </c>
      <c r="I1072" s="11" t="e" cm="1">
        <f t="array" ref="I1072">_xlfn.IFS(K1072=2,CONCATENATE("比特币-",M1072),K1072=3,CONCATENATE("钞票-",M1072),K1072=4,CONCATENATE("玩家经验-",M1072),K1072=5,CONCATENATE(_xlfn.XLOOKUP(L1072,'[1]item|道具'!$A:$A,'[1]item|道具'!$B:$B),"-",M1072),K1072=11,CONCATENATE(INDEX('[4]equip_data|装备数据'!$B:$B,MATCH(1,('[4]equip_data|装备数据'!$A:$A=ROUNDDOWN(L1072/100,0))*('[4]equip_data|装备数据'!$D:$D=MOD(L1072,100)),0)),"-",M1072,"件"))</f>
        <v>#N/A</v>
      </c>
      <c r="J1072" s="11" t="str">
        <f t="shared" si="80"/>
        <v>11;40203;1</v>
      </c>
      <c r="K1072" s="11">
        <v>11</v>
      </c>
      <c r="L1072" s="11">
        <v>40203</v>
      </c>
      <c r="M1072" s="11">
        <v>1</v>
      </c>
      <c r="N1072" s="4">
        <f>_xlfn.IFS(C1072=0,E1072/SUMIFS(E:E,A:A,A1072,C:C,0),C1072=1,E1072/1000000,C1072=2,1)</f>
        <v>0.0166666666666667</v>
      </c>
      <c r="O1072" s="4">
        <f>IF(C1072=2,1,H1072/SUMIF(D:D,D1072,H:H))</f>
        <v>1</v>
      </c>
      <c r="P1072" s="4">
        <f t="shared" si="79"/>
        <v>0.0166666666666667</v>
      </c>
    </row>
    <row r="1073" spans="1:16">
      <c r="A1073" s="11">
        <v>5012003</v>
      </c>
      <c r="B1073" s="11" t="s">
        <v>279</v>
      </c>
      <c r="C1073" s="11">
        <v>0</v>
      </c>
      <c r="D1073" s="11">
        <f t="shared" si="78"/>
        <v>501200348</v>
      </c>
      <c r="E1073" s="11">
        <v>100</v>
      </c>
      <c r="F1073" s="11" t="s">
        <v>281</v>
      </c>
      <c r="G1073" s="11">
        <v>0</v>
      </c>
      <c r="H1073" s="11">
        <v>20</v>
      </c>
      <c r="I1073" s="11" t="e" cm="1">
        <f t="array" ref="I1073">_xlfn.IFS(K1073=2,CONCATENATE("比特币-",M1073),K1073=3,CONCATENATE("钞票-",M1073),K1073=4,CONCATENATE("玩家经验-",M1073),K1073=5,CONCATENATE(_xlfn.XLOOKUP(L1073,'[1]item|道具'!$A:$A,'[1]item|道具'!$B:$B),"-",M1073),K1073=11,CONCATENATE(INDEX('[4]equip_data|装备数据'!$B:$B,MATCH(1,('[4]equip_data|装备数据'!$A:$A=ROUNDDOWN(L1073/100,0))*('[4]equip_data|装备数据'!$D:$D=MOD(L1073,100)),0)),"-",M1073,"件"))</f>
        <v>#N/A</v>
      </c>
      <c r="J1073" s="11" t="str">
        <f t="shared" si="80"/>
        <v>11;40303;1</v>
      </c>
      <c r="K1073" s="11">
        <v>11</v>
      </c>
      <c r="L1073" s="11">
        <v>40303</v>
      </c>
      <c r="M1073" s="11">
        <v>1</v>
      </c>
      <c r="N1073" s="4">
        <f>_xlfn.IFS(C1073=0,E1073/SUMIFS(E:E,A:A,A1073,C:C,0),C1073=1,E1073/1000000,C1073=2,1)</f>
        <v>0.0166666666666667</v>
      </c>
      <c r="O1073" s="4">
        <f>IF(C1073=2,1,H1073/SUMIF(D:D,D1073,H:H))</f>
        <v>1</v>
      </c>
      <c r="P1073" s="4">
        <f t="shared" si="79"/>
        <v>0.0166666666666667</v>
      </c>
    </row>
    <row r="1074" spans="1:16">
      <c r="A1074" s="11">
        <v>5012003</v>
      </c>
      <c r="B1074" s="11" t="s">
        <v>279</v>
      </c>
      <c r="C1074" s="11">
        <v>0</v>
      </c>
      <c r="D1074" s="11">
        <f t="shared" si="78"/>
        <v>501200349</v>
      </c>
      <c r="E1074" s="11">
        <v>100</v>
      </c>
      <c r="F1074" s="11" t="s">
        <v>281</v>
      </c>
      <c r="G1074" s="11">
        <v>0</v>
      </c>
      <c r="H1074" s="11">
        <v>20</v>
      </c>
      <c r="I1074" s="11" t="e" cm="1">
        <f t="array" ref="I1074">_xlfn.IFS(K1074=2,CONCATENATE("比特币-",M1074),K1074=3,CONCATENATE("钞票-",M1074),K1074=4,CONCATENATE("玩家经验-",M1074),K1074=5,CONCATENATE(_xlfn.XLOOKUP(L1074,'[1]item|道具'!$A:$A,'[1]item|道具'!$B:$B),"-",M1074),K1074=11,CONCATENATE(INDEX('[4]equip_data|装备数据'!$B:$B,MATCH(1,('[4]equip_data|装备数据'!$A:$A=ROUNDDOWN(L1074/100,0))*('[4]equip_data|装备数据'!$D:$D=MOD(L1074,100)),0)),"-",M1074,"件"))</f>
        <v>#N/A</v>
      </c>
      <c r="J1074" s="11" t="str">
        <f t="shared" si="80"/>
        <v>11;40403;1</v>
      </c>
      <c r="K1074" s="11">
        <v>11</v>
      </c>
      <c r="L1074" s="11">
        <v>40403</v>
      </c>
      <c r="M1074" s="11">
        <v>1</v>
      </c>
      <c r="N1074" s="4">
        <f>_xlfn.IFS(C1074=0,E1074/SUMIFS(E:E,A:A,A1074,C:C,0),C1074=1,E1074/1000000,C1074=2,1)</f>
        <v>0.0166666666666667</v>
      </c>
      <c r="O1074" s="4">
        <f>IF(C1074=2,1,H1074/SUMIF(D:D,D1074,H:H))</f>
        <v>1</v>
      </c>
      <c r="P1074" s="4">
        <f t="shared" si="79"/>
        <v>0.0166666666666667</v>
      </c>
    </row>
    <row r="1075" spans="1:16">
      <c r="A1075" s="11">
        <v>5012003</v>
      </c>
      <c r="B1075" s="11" t="s">
        <v>279</v>
      </c>
      <c r="C1075" s="11">
        <v>0</v>
      </c>
      <c r="D1075" s="11">
        <f t="shared" si="78"/>
        <v>501200350</v>
      </c>
      <c r="E1075" s="11">
        <v>100</v>
      </c>
      <c r="F1075" s="11" t="s">
        <v>281</v>
      </c>
      <c r="G1075" s="11">
        <v>0</v>
      </c>
      <c r="H1075" s="11">
        <v>20</v>
      </c>
      <c r="I1075" s="11" t="e" cm="1">
        <f t="array" ref="I1075">_xlfn.IFS(K1075=2,CONCATENATE("比特币-",M1075),K1075=3,CONCATENATE("钞票-",M1075),K1075=4,CONCATENATE("玩家经验-",M1075),K1075=5,CONCATENATE(_xlfn.XLOOKUP(L1075,'[1]item|道具'!$A:$A,'[1]item|道具'!$B:$B),"-",M1075),K1075=11,CONCATENATE(INDEX('[4]equip_data|装备数据'!$B:$B,MATCH(1,('[4]equip_data|装备数据'!$A:$A=ROUNDDOWN(L1075/100,0))*('[4]equip_data|装备数据'!$D:$D=MOD(L1075,100)),0)),"-",M1075,"件"))</f>
        <v>#N/A</v>
      </c>
      <c r="J1075" s="11" t="str">
        <f t="shared" si="80"/>
        <v>11;40503;1</v>
      </c>
      <c r="K1075" s="11">
        <v>11</v>
      </c>
      <c r="L1075" s="11">
        <v>40503</v>
      </c>
      <c r="M1075" s="11">
        <v>1</v>
      </c>
      <c r="N1075" s="4">
        <f>_xlfn.IFS(C1075=0,E1075/SUMIFS(E:E,A:A,A1075,C:C,0),C1075=1,E1075/1000000,C1075=2,1)</f>
        <v>0.0166666666666667</v>
      </c>
      <c r="O1075" s="4">
        <f>IF(C1075=2,1,H1075/SUMIF(D:D,D1075,H:H))</f>
        <v>1</v>
      </c>
      <c r="P1075" s="4">
        <f t="shared" si="79"/>
        <v>0.0166666666666667</v>
      </c>
    </row>
    <row r="1076" spans="1:16">
      <c r="A1076" s="11">
        <v>5012003</v>
      </c>
      <c r="B1076" s="11" t="s">
        <v>279</v>
      </c>
      <c r="C1076" s="11">
        <v>0</v>
      </c>
      <c r="D1076" s="11">
        <f t="shared" si="78"/>
        <v>501200351</v>
      </c>
      <c r="E1076" s="11">
        <v>100</v>
      </c>
      <c r="F1076" s="11" t="s">
        <v>281</v>
      </c>
      <c r="G1076" s="11">
        <v>0</v>
      </c>
      <c r="H1076" s="11">
        <v>20</v>
      </c>
      <c r="I1076" s="11" t="e" cm="1">
        <f t="array" ref="I1076">_xlfn.IFS(K1076=2,CONCATENATE("比特币-",M1076),K1076=3,CONCATENATE("钞票-",M1076),K1076=4,CONCATENATE("玩家经验-",M1076),K1076=5,CONCATENATE(_xlfn.XLOOKUP(L1076,'[1]item|道具'!$A:$A,'[1]item|道具'!$B:$B),"-",M1076),K1076=11,CONCATENATE(INDEX('[4]equip_data|装备数据'!$B:$B,MATCH(1,('[4]equip_data|装备数据'!$A:$A=ROUNDDOWN(L1076/100,0))*('[4]equip_data|装备数据'!$D:$D=MOD(L1076,100)),0)),"-",M1076,"件"))</f>
        <v>#N/A</v>
      </c>
      <c r="J1076" s="11" t="str">
        <f t="shared" si="80"/>
        <v>11;50103;1</v>
      </c>
      <c r="K1076" s="11">
        <v>11</v>
      </c>
      <c r="L1076" s="11">
        <v>50103</v>
      </c>
      <c r="M1076" s="11">
        <v>1</v>
      </c>
      <c r="N1076" s="4">
        <f>_xlfn.IFS(C1076=0,E1076/SUMIFS(E:E,A:A,A1076,C:C,0),C1076=1,E1076/1000000,C1076=2,1)</f>
        <v>0.0166666666666667</v>
      </c>
      <c r="O1076" s="4">
        <f>IF(C1076=2,1,H1076/SUMIF(D:D,D1076,H:H))</f>
        <v>1</v>
      </c>
      <c r="P1076" s="4">
        <f t="shared" si="79"/>
        <v>0.0166666666666667</v>
      </c>
    </row>
    <row r="1077" spans="1:16">
      <c r="A1077" s="11">
        <v>5012003</v>
      </c>
      <c r="B1077" s="11" t="s">
        <v>279</v>
      </c>
      <c r="C1077" s="11">
        <v>0</v>
      </c>
      <c r="D1077" s="11">
        <f t="shared" si="78"/>
        <v>501200352</v>
      </c>
      <c r="E1077" s="11">
        <v>100</v>
      </c>
      <c r="F1077" s="11" t="s">
        <v>281</v>
      </c>
      <c r="G1077" s="11">
        <v>0</v>
      </c>
      <c r="H1077" s="11">
        <v>20</v>
      </c>
      <c r="I1077" s="11" t="e" cm="1">
        <f t="array" ref="I1077">_xlfn.IFS(K1077=2,CONCATENATE("比特币-",M1077),K1077=3,CONCATENATE("钞票-",M1077),K1077=4,CONCATENATE("玩家经验-",M1077),K1077=5,CONCATENATE(_xlfn.XLOOKUP(L1077,'[1]item|道具'!$A:$A,'[1]item|道具'!$B:$B),"-",M1077),K1077=11,CONCATENATE(INDEX('[4]equip_data|装备数据'!$B:$B,MATCH(1,('[4]equip_data|装备数据'!$A:$A=ROUNDDOWN(L1077/100,0))*('[4]equip_data|装备数据'!$D:$D=MOD(L1077,100)),0)),"-",M1077,"件"))</f>
        <v>#N/A</v>
      </c>
      <c r="J1077" s="11" t="str">
        <f t="shared" si="80"/>
        <v>11;50203;1</v>
      </c>
      <c r="K1077" s="11">
        <v>11</v>
      </c>
      <c r="L1077" s="11">
        <v>50203</v>
      </c>
      <c r="M1077" s="11">
        <v>1</v>
      </c>
      <c r="N1077" s="4">
        <f>_xlfn.IFS(C1077=0,E1077/SUMIFS(E:E,A:A,A1077,C:C,0),C1077=1,E1077/1000000,C1077=2,1)</f>
        <v>0.0166666666666667</v>
      </c>
      <c r="O1077" s="4">
        <f>IF(C1077=2,1,H1077/SUMIF(D:D,D1077,H:H))</f>
        <v>1</v>
      </c>
      <c r="P1077" s="4">
        <f t="shared" si="79"/>
        <v>0.0166666666666667</v>
      </c>
    </row>
    <row r="1078" spans="1:16">
      <c r="A1078" s="11">
        <v>5012003</v>
      </c>
      <c r="B1078" s="11" t="s">
        <v>279</v>
      </c>
      <c r="C1078" s="11">
        <v>0</v>
      </c>
      <c r="D1078" s="11">
        <f t="shared" si="78"/>
        <v>501200353</v>
      </c>
      <c r="E1078" s="11">
        <v>100</v>
      </c>
      <c r="F1078" s="11" t="s">
        <v>281</v>
      </c>
      <c r="G1078" s="11">
        <v>0</v>
      </c>
      <c r="H1078" s="11">
        <v>20</v>
      </c>
      <c r="I1078" s="11" t="e" cm="1">
        <f t="array" ref="I1078">_xlfn.IFS(K1078=2,CONCATENATE("比特币-",M1078),K1078=3,CONCATENATE("钞票-",M1078),K1078=4,CONCATENATE("玩家经验-",M1078),K1078=5,CONCATENATE(_xlfn.XLOOKUP(L1078,'[1]item|道具'!$A:$A,'[1]item|道具'!$B:$B),"-",M1078),K1078=11,CONCATENATE(INDEX('[4]equip_data|装备数据'!$B:$B,MATCH(1,('[4]equip_data|装备数据'!$A:$A=ROUNDDOWN(L1078/100,0))*('[4]equip_data|装备数据'!$D:$D=MOD(L1078,100)),0)),"-",M1078,"件"))</f>
        <v>#N/A</v>
      </c>
      <c r="J1078" s="11" t="str">
        <f t="shared" si="80"/>
        <v>11;50303;1</v>
      </c>
      <c r="K1078" s="11">
        <v>11</v>
      </c>
      <c r="L1078" s="11">
        <v>50303</v>
      </c>
      <c r="M1078" s="11">
        <v>1</v>
      </c>
      <c r="N1078" s="4">
        <f>_xlfn.IFS(C1078=0,E1078/SUMIFS(E:E,A:A,A1078,C:C,0),C1078=1,E1078/1000000,C1078=2,1)</f>
        <v>0.0166666666666667</v>
      </c>
      <c r="O1078" s="4">
        <f>IF(C1078=2,1,H1078/SUMIF(D:D,D1078,H:H))</f>
        <v>1</v>
      </c>
      <c r="P1078" s="4">
        <f t="shared" si="79"/>
        <v>0.0166666666666667</v>
      </c>
    </row>
    <row r="1079" spans="1:16">
      <c r="A1079" s="11">
        <v>5012003</v>
      </c>
      <c r="B1079" s="11" t="s">
        <v>279</v>
      </c>
      <c r="C1079" s="11">
        <v>0</v>
      </c>
      <c r="D1079" s="11">
        <f t="shared" si="78"/>
        <v>501200354</v>
      </c>
      <c r="E1079" s="11">
        <v>100</v>
      </c>
      <c r="F1079" s="11" t="s">
        <v>281</v>
      </c>
      <c r="G1079" s="11">
        <v>0</v>
      </c>
      <c r="H1079" s="11">
        <v>20</v>
      </c>
      <c r="I1079" s="11" t="e" cm="1">
        <f t="array" ref="I1079">_xlfn.IFS(K1079=2,CONCATENATE("比特币-",M1079),K1079=3,CONCATENATE("钞票-",M1079),K1079=4,CONCATENATE("玩家经验-",M1079),K1079=5,CONCATENATE(_xlfn.XLOOKUP(L1079,'[1]item|道具'!$A:$A,'[1]item|道具'!$B:$B),"-",M1079),K1079=11,CONCATENATE(INDEX('[4]equip_data|装备数据'!$B:$B,MATCH(1,('[4]equip_data|装备数据'!$A:$A=ROUNDDOWN(L1079/100,0))*('[4]equip_data|装备数据'!$D:$D=MOD(L1079,100)),0)),"-",M1079,"件"))</f>
        <v>#N/A</v>
      </c>
      <c r="J1079" s="11" t="str">
        <f t="shared" si="80"/>
        <v>11;50403;1</v>
      </c>
      <c r="K1079" s="11">
        <v>11</v>
      </c>
      <c r="L1079" s="11">
        <v>50403</v>
      </c>
      <c r="M1079" s="11">
        <v>1</v>
      </c>
      <c r="N1079" s="4">
        <f>_xlfn.IFS(C1079=0,E1079/SUMIFS(E:E,A:A,A1079,C:C,0),C1079=1,E1079/1000000,C1079=2,1)</f>
        <v>0.0166666666666667</v>
      </c>
      <c r="O1079" s="4">
        <f>IF(C1079=2,1,H1079/SUMIF(D:D,D1079,H:H))</f>
        <v>1</v>
      </c>
      <c r="P1079" s="4">
        <f t="shared" si="79"/>
        <v>0.0166666666666667</v>
      </c>
    </row>
    <row r="1080" spans="1:16">
      <c r="A1080" s="11">
        <v>5012003</v>
      </c>
      <c r="B1080" s="11" t="s">
        <v>279</v>
      </c>
      <c r="C1080" s="11">
        <v>0</v>
      </c>
      <c r="D1080" s="11">
        <f t="shared" si="78"/>
        <v>501200355</v>
      </c>
      <c r="E1080" s="11">
        <v>100</v>
      </c>
      <c r="F1080" s="11" t="s">
        <v>281</v>
      </c>
      <c r="G1080" s="11">
        <v>0</v>
      </c>
      <c r="H1080" s="11">
        <v>20</v>
      </c>
      <c r="I1080" s="11" t="e" cm="1">
        <f t="array" ref="I1080">_xlfn.IFS(K1080=2,CONCATENATE("比特币-",M1080),K1080=3,CONCATENATE("钞票-",M1080),K1080=4,CONCATENATE("玩家经验-",M1080),K1080=5,CONCATENATE(_xlfn.XLOOKUP(L1080,'[1]item|道具'!$A:$A,'[1]item|道具'!$B:$B),"-",M1080),K1080=11,CONCATENATE(INDEX('[4]equip_data|装备数据'!$B:$B,MATCH(1,('[4]equip_data|装备数据'!$A:$A=ROUNDDOWN(L1080/100,0))*('[4]equip_data|装备数据'!$D:$D=MOD(L1080,100)),0)),"-",M1080,"件"))</f>
        <v>#N/A</v>
      </c>
      <c r="J1080" s="11" t="str">
        <f t="shared" si="80"/>
        <v>11;50503;1</v>
      </c>
      <c r="K1080" s="11">
        <v>11</v>
      </c>
      <c r="L1080" s="11">
        <v>50503</v>
      </c>
      <c r="M1080" s="11">
        <v>1</v>
      </c>
      <c r="N1080" s="4">
        <f>_xlfn.IFS(C1080=0,E1080/SUMIFS(E:E,A:A,A1080,C:C,0),C1080=1,E1080/1000000,C1080=2,1)</f>
        <v>0.0166666666666667</v>
      </c>
      <c r="O1080" s="4">
        <f>IF(C1080=2,1,H1080/SUMIF(D:D,D1080,H:H))</f>
        <v>1</v>
      </c>
      <c r="P1080" s="4">
        <f t="shared" si="79"/>
        <v>0.0166666666666667</v>
      </c>
    </row>
    <row r="1081" spans="1:16">
      <c r="A1081" s="11">
        <v>5012003</v>
      </c>
      <c r="B1081" s="11" t="s">
        <v>279</v>
      </c>
      <c r="C1081" s="11">
        <v>0</v>
      </c>
      <c r="D1081" s="11">
        <f t="shared" si="78"/>
        <v>501200356</v>
      </c>
      <c r="E1081" s="11">
        <v>100</v>
      </c>
      <c r="F1081" s="11" t="s">
        <v>281</v>
      </c>
      <c r="G1081" s="11">
        <v>0</v>
      </c>
      <c r="H1081" s="11">
        <v>20</v>
      </c>
      <c r="I1081" s="11" t="e" cm="1">
        <f t="array" ref="I1081">_xlfn.IFS(K1081=2,CONCATENATE("比特币-",M1081),K1081=3,CONCATENATE("钞票-",M1081),K1081=4,CONCATENATE("玩家经验-",M1081),K1081=5,CONCATENATE(_xlfn.XLOOKUP(L1081,'[1]item|道具'!$A:$A,'[1]item|道具'!$B:$B),"-",M1081),K1081=11,CONCATENATE(INDEX('[4]equip_data|装备数据'!$B:$B,MATCH(1,('[4]equip_data|装备数据'!$A:$A=ROUNDDOWN(L1081/100,0))*('[4]equip_data|装备数据'!$D:$D=MOD(L1081,100)),0)),"-",M1081,"件"))</f>
        <v>#N/A</v>
      </c>
      <c r="J1081" s="11" t="str">
        <f t="shared" si="80"/>
        <v>11;60103;1</v>
      </c>
      <c r="K1081" s="11">
        <v>11</v>
      </c>
      <c r="L1081" s="11">
        <v>60103</v>
      </c>
      <c r="M1081" s="11">
        <v>1</v>
      </c>
      <c r="N1081" s="4">
        <f>_xlfn.IFS(C1081=0,E1081/SUMIFS(E:E,A:A,A1081,C:C,0),C1081=1,E1081/1000000,C1081=2,1)</f>
        <v>0.0166666666666667</v>
      </c>
      <c r="O1081" s="4">
        <f>IF(C1081=2,1,H1081/SUMIF(D:D,D1081,H:H))</f>
        <v>1</v>
      </c>
      <c r="P1081" s="4">
        <f t="shared" si="79"/>
        <v>0.0166666666666667</v>
      </c>
    </row>
    <row r="1082" spans="1:16">
      <c r="A1082" s="11">
        <v>5012003</v>
      </c>
      <c r="B1082" s="11" t="s">
        <v>279</v>
      </c>
      <c r="C1082" s="11">
        <v>0</v>
      </c>
      <c r="D1082" s="11">
        <f t="shared" si="78"/>
        <v>501200357</v>
      </c>
      <c r="E1082" s="11">
        <v>100</v>
      </c>
      <c r="F1082" s="11" t="s">
        <v>281</v>
      </c>
      <c r="G1082" s="11">
        <v>0</v>
      </c>
      <c r="H1082" s="11">
        <v>20</v>
      </c>
      <c r="I1082" s="11" t="e" cm="1">
        <f t="array" ref="I1082">_xlfn.IFS(K1082=2,CONCATENATE("比特币-",M1082),K1082=3,CONCATENATE("钞票-",M1082),K1082=4,CONCATENATE("玩家经验-",M1082),K1082=5,CONCATENATE(_xlfn.XLOOKUP(L1082,'[1]item|道具'!$A:$A,'[1]item|道具'!$B:$B),"-",M1082),K1082=11,CONCATENATE(INDEX('[4]equip_data|装备数据'!$B:$B,MATCH(1,('[4]equip_data|装备数据'!$A:$A=ROUNDDOWN(L1082/100,0))*('[4]equip_data|装备数据'!$D:$D=MOD(L1082,100)),0)),"-",M1082,"件"))</f>
        <v>#N/A</v>
      </c>
      <c r="J1082" s="11" t="str">
        <f t="shared" si="80"/>
        <v>11;60203;1</v>
      </c>
      <c r="K1082" s="11">
        <v>11</v>
      </c>
      <c r="L1082" s="11">
        <v>60203</v>
      </c>
      <c r="M1082" s="11">
        <v>1</v>
      </c>
      <c r="N1082" s="4">
        <f>_xlfn.IFS(C1082=0,E1082/SUMIFS(E:E,A:A,A1082,C:C,0),C1082=1,E1082/1000000,C1082=2,1)</f>
        <v>0.0166666666666667</v>
      </c>
      <c r="O1082" s="4">
        <f>IF(C1082=2,1,H1082/SUMIF(D:D,D1082,H:H))</f>
        <v>1</v>
      </c>
      <c r="P1082" s="4">
        <f t="shared" si="79"/>
        <v>0.0166666666666667</v>
      </c>
    </row>
    <row r="1083" spans="1:16">
      <c r="A1083" s="11">
        <v>5012003</v>
      </c>
      <c r="B1083" s="11" t="s">
        <v>279</v>
      </c>
      <c r="C1083" s="11">
        <v>0</v>
      </c>
      <c r="D1083" s="11">
        <f t="shared" si="78"/>
        <v>501200358</v>
      </c>
      <c r="E1083" s="11">
        <v>100</v>
      </c>
      <c r="F1083" s="11" t="s">
        <v>281</v>
      </c>
      <c r="G1083" s="11">
        <v>0</v>
      </c>
      <c r="H1083" s="11">
        <v>20</v>
      </c>
      <c r="I1083" s="11" t="e" cm="1">
        <f t="array" ref="I1083">_xlfn.IFS(K1083=2,CONCATENATE("比特币-",M1083),K1083=3,CONCATENATE("钞票-",M1083),K1083=4,CONCATENATE("玩家经验-",M1083),K1083=5,CONCATENATE(_xlfn.XLOOKUP(L1083,'[1]item|道具'!$A:$A,'[1]item|道具'!$B:$B),"-",M1083),K1083=11,CONCATENATE(INDEX('[4]equip_data|装备数据'!$B:$B,MATCH(1,('[4]equip_data|装备数据'!$A:$A=ROUNDDOWN(L1083/100,0))*('[4]equip_data|装备数据'!$D:$D=MOD(L1083,100)),0)),"-",M1083,"件"))</f>
        <v>#N/A</v>
      </c>
      <c r="J1083" s="11" t="str">
        <f t="shared" si="80"/>
        <v>11;60303;1</v>
      </c>
      <c r="K1083" s="11">
        <v>11</v>
      </c>
      <c r="L1083" s="11">
        <v>60303</v>
      </c>
      <c r="M1083" s="11">
        <v>1</v>
      </c>
      <c r="N1083" s="4">
        <f>_xlfn.IFS(C1083=0,E1083/SUMIFS(E:E,A:A,A1083,C:C,0),C1083=1,E1083/1000000,C1083=2,1)</f>
        <v>0.0166666666666667</v>
      </c>
      <c r="O1083" s="4">
        <f>IF(C1083=2,1,H1083/SUMIF(D:D,D1083,H:H))</f>
        <v>1</v>
      </c>
      <c r="P1083" s="4">
        <f t="shared" si="79"/>
        <v>0.0166666666666667</v>
      </c>
    </row>
    <row r="1084" spans="1:16">
      <c r="A1084" s="11">
        <v>5012003</v>
      </c>
      <c r="B1084" s="11" t="s">
        <v>279</v>
      </c>
      <c r="C1084" s="11">
        <v>0</v>
      </c>
      <c r="D1084" s="11">
        <f t="shared" si="78"/>
        <v>501200359</v>
      </c>
      <c r="E1084" s="11">
        <v>100</v>
      </c>
      <c r="F1084" s="11" t="s">
        <v>281</v>
      </c>
      <c r="G1084" s="11">
        <v>0</v>
      </c>
      <c r="H1084" s="11">
        <v>20</v>
      </c>
      <c r="I1084" s="11" t="e" cm="1">
        <f t="array" ref="I1084">_xlfn.IFS(K1084=2,CONCATENATE("比特币-",M1084),K1084=3,CONCATENATE("钞票-",M1084),K1084=4,CONCATENATE("玩家经验-",M1084),K1084=5,CONCATENATE(_xlfn.XLOOKUP(L1084,'[1]item|道具'!$A:$A,'[1]item|道具'!$B:$B),"-",M1084),K1084=11,CONCATENATE(INDEX('[4]equip_data|装备数据'!$B:$B,MATCH(1,('[4]equip_data|装备数据'!$A:$A=ROUNDDOWN(L1084/100,0))*('[4]equip_data|装备数据'!$D:$D=MOD(L1084,100)),0)),"-",M1084,"件"))</f>
        <v>#N/A</v>
      </c>
      <c r="J1084" s="11" t="str">
        <f t="shared" si="80"/>
        <v>11;60403;1</v>
      </c>
      <c r="K1084" s="11">
        <v>11</v>
      </c>
      <c r="L1084" s="11">
        <v>60403</v>
      </c>
      <c r="M1084" s="11">
        <v>1</v>
      </c>
      <c r="N1084" s="4">
        <f>_xlfn.IFS(C1084=0,E1084/SUMIFS(E:E,A:A,A1084,C:C,0),C1084=1,E1084/1000000,C1084=2,1)</f>
        <v>0.0166666666666667</v>
      </c>
      <c r="O1084" s="4">
        <f>IF(C1084=2,1,H1084/SUMIF(D:D,D1084,H:H))</f>
        <v>1</v>
      </c>
      <c r="P1084" s="4">
        <f t="shared" si="79"/>
        <v>0.0166666666666667</v>
      </c>
    </row>
    <row r="1085" spans="1:16">
      <c r="A1085" s="11">
        <v>5012003</v>
      </c>
      <c r="B1085" s="11" t="s">
        <v>279</v>
      </c>
      <c r="C1085" s="11">
        <v>0</v>
      </c>
      <c r="D1085" s="11">
        <f t="shared" si="78"/>
        <v>501200360</v>
      </c>
      <c r="E1085" s="11">
        <v>100</v>
      </c>
      <c r="F1085" s="11" t="s">
        <v>281</v>
      </c>
      <c r="G1085" s="11">
        <v>0</v>
      </c>
      <c r="H1085" s="11">
        <v>20</v>
      </c>
      <c r="I1085" s="11" t="e" cm="1">
        <f t="array" ref="I1085">_xlfn.IFS(K1085=2,CONCATENATE("比特币-",M1085),K1085=3,CONCATENATE("钞票-",M1085),K1085=4,CONCATENATE("玩家经验-",M1085),K1085=5,CONCATENATE(_xlfn.XLOOKUP(L1085,'[1]item|道具'!$A:$A,'[1]item|道具'!$B:$B),"-",M1085),K1085=11,CONCATENATE(INDEX('[4]equip_data|装备数据'!$B:$B,MATCH(1,('[4]equip_data|装备数据'!$A:$A=ROUNDDOWN(L1085/100,0))*('[4]equip_data|装备数据'!$D:$D=MOD(L1085,100)),0)),"-",M1085,"件"))</f>
        <v>#N/A</v>
      </c>
      <c r="J1085" s="11" t="str">
        <f t="shared" si="80"/>
        <v>11;60503;1</v>
      </c>
      <c r="K1085" s="11">
        <v>11</v>
      </c>
      <c r="L1085" s="11">
        <v>60503</v>
      </c>
      <c r="M1085" s="11">
        <v>1</v>
      </c>
      <c r="N1085" s="4">
        <f>_xlfn.IFS(C1085=0,E1085/SUMIFS(E:E,A:A,A1085,C:C,0),C1085=1,E1085/1000000,C1085=2,1)</f>
        <v>0.0166666666666667</v>
      </c>
      <c r="O1085" s="4">
        <f>IF(C1085=2,1,H1085/SUMIF(D:D,D1085,H:H))</f>
        <v>1</v>
      </c>
      <c r="P1085" s="4">
        <f t="shared" si="79"/>
        <v>0.0166666666666667</v>
      </c>
    </row>
    <row r="1086" spans="1:16">
      <c r="A1086" s="11">
        <v>5012004</v>
      </c>
      <c r="B1086" s="11" t="s">
        <v>282</v>
      </c>
      <c r="C1086" s="11">
        <v>0</v>
      </c>
      <c r="D1086" s="11">
        <f>A1086*100+1</f>
        <v>501200401</v>
      </c>
      <c r="E1086" s="11">
        <v>100</v>
      </c>
      <c r="F1086" s="11" t="s">
        <v>283</v>
      </c>
      <c r="G1086" s="11">
        <v>0</v>
      </c>
      <c r="H1086" s="11">
        <v>85</v>
      </c>
      <c r="I1086" s="11" t="e" cm="1">
        <f t="array" ref="I1086">_xlfn.IFS(K1086=2,CONCATENATE("比特币-",M1086),K1086=3,CONCATENATE("钞票-",M1086),K1086=4,CONCATENATE("玩家经验-",M1086),K1086=5,CONCATENATE(_xlfn.XLOOKUP(L1086,'[1]item|道具'!$A:$A,'[1]item|道具'!$B:$B),"-",M1086),K1086=11,CONCATENATE(INDEX('[4]equip_data|装备数据'!$B:$B,MATCH(1,('[4]equip_data|装备数据'!$A:$A=ROUNDDOWN(L1086/100,0))*('[4]equip_data|装备数据'!$D:$D=MOD(L1086,100)),0)),"-",M1086,"件"))</f>
        <v>#N/A</v>
      </c>
      <c r="J1086" s="11" t="str">
        <f t="shared" si="80"/>
        <v>11;10103;1</v>
      </c>
      <c r="K1086" s="11">
        <v>11</v>
      </c>
      <c r="L1086" s="11">
        <v>10103</v>
      </c>
      <c r="M1086" s="11">
        <v>1</v>
      </c>
      <c r="N1086" s="4">
        <f>_xlfn.IFS(C1086=0,E1086/SUMIFS(E:E,A:A,A1086,C:C,0),C1086=1,E1086/1000000,C1086=2,1)</f>
        <v>0.0166666666666667</v>
      </c>
      <c r="O1086" s="4">
        <f>IF(C1086=2,1,H1086/SUMIF(D:D,D1086,H:H))</f>
        <v>1</v>
      </c>
      <c r="P1086" s="4">
        <f t="shared" si="79"/>
        <v>0.0166666666666667</v>
      </c>
    </row>
    <row r="1087" spans="1:16">
      <c r="A1087" s="11">
        <v>5012004</v>
      </c>
      <c r="B1087" s="11" t="s">
        <v>282</v>
      </c>
      <c r="C1087" s="11">
        <v>0</v>
      </c>
      <c r="D1087" s="11">
        <f t="shared" ref="D1087:D1145" si="81">D1086+1</f>
        <v>501200402</v>
      </c>
      <c r="E1087" s="11">
        <v>100</v>
      </c>
      <c r="F1087" s="11" t="s">
        <v>283</v>
      </c>
      <c r="G1087" s="11">
        <v>0</v>
      </c>
      <c r="H1087" s="11">
        <v>85</v>
      </c>
      <c r="I1087" s="11" t="e" cm="1">
        <f t="array" ref="I1087">_xlfn.IFS(K1087=2,CONCATENATE("比特币-",M1087),K1087=3,CONCATENATE("钞票-",M1087),K1087=4,CONCATENATE("玩家经验-",M1087),K1087=5,CONCATENATE(_xlfn.XLOOKUP(L1087,'[1]item|道具'!$A:$A,'[1]item|道具'!$B:$B),"-",M1087),K1087=11,CONCATENATE(INDEX('[4]equip_data|装备数据'!$B:$B,MATCH(1,('[4]equip_data|装备数据'!$A:$A=ROUNDDOWN(L1087/100,0))*('[4]equip_data|装备数据'!$D:$D=MOD(L1087,100)),0)),"-",M1087,"件"))</f>
        <v>#N/A</v>
      </c>
      <c r="J1087" s="11" t="str">
        <f t="shared" si="80"/>
        <v>11;10203;1</v>
      </c>
      <c r="K1087" s="11">
        <v>11</v>
      </c>
      <c r="L1087" s="11">
        <v>10203</v>
      </c>
      <c r="M1087" s="11">
        <v>1</v>
      </c>
      <c r="N1087" s="4">
        <f>_xlfn.IFS(C1087=0,E1087/SUMIFS(E:E,A:A,A1087,C:C,0),C1087=1,E1087/1000000,C1087=2,1)</f>
        <v>0.0166666666666667</v>
      </c>
      <c r="O1087" s="4">
        <f>IF(C1087=2,1,H1087/SUMIF(D:D,D1087,H:H))</f>
        <v>1</v>
      </c>
      <c r="P1087" s="4">
        <f t="shared" si="79"/>
        <v>0.0166666666666667</v>
      </c>
    </row>
    <row r="1088" spans="1:16">
      <c r="A1088" s="11">
        <v>5012004</v>
      </c>
      <c r="B1088" s="11" t="s">
        <v>282</v>
      </c>
      <c r="C1088" s="11">
        <v>0</v>
      </c>
      <c r="D1088" s="11">
        <f t="shared" si="81"/>
        <v>501200403</v>
      </c>
      <c r="E1088" s="11">
        <v>100</v>
      </c>
      <c r="F1088" s="11" t="s">
        <v>283</v>
      </c>
      <c r="G1088" s="11">
        <v>0</v>
      </c>
      <c r="H1088" s="11">
        <v>85</v>
      </c>
      <c r="I1088" s="11" t="e" cm="1">
        <f t="array" ref="I1088">_xlfn.IFS(K1088=2,CONCATENATE("比特币-",M1088),K1088=3,CONCATENATE("钞票-",M1088),K1088=4,CONCATENATE("玩家经验-",M1088),K1088=5,CONCATENATE(_xlfn.XLOOKUP(L1088,'[1]item|道具'!$A:$A,'[1]item|道具'!$B:$B),"-",M1088),K1088=11,CONCATENATE(INDEX('[4]equip_data|装备数据'!$B:$B,MATCH(1,('[4]equip_data|装备数据'!$A:$A=ROUNDDOWN(L1088/100,0))*('[4]equip_data|装备数据'!$D:$D=MOD(L1088,100)),0)),"-",M1088,"件"))</f>
        <v>#N/A</v>
      </c>
      <c r="J1088" s="11" t="str">
        <f t="shared" si="80"/>
        <v>11;10303;1</v>
      </c>
      <c r="K1088" s="11">
        <v>11</v>
      </c>
      <c r="L1088" s="11">
        <v>10303</v>
      </c>
      <c r="M1088" s="11">
        <v>1</v>
      </c>
      <c r="N1088" s="4">
        <f>_xlfn.IFS(C1088=0,E1088/SUMIFS(E:E,A:A,A1088,C:C,0),C1088=1,E1088/1000000,C1088=2,1)</f>
        <v>0.0166666666666667</v>
      </c>
      <c r="O1088" s="4">
        <f>IF(C1088=2,1,H1088/SUMIF(D:D,D1088,H:H))</f>
        <v>1</v>
      </c>
      <c r="P1088" s="4">
        <f t="shared" si="79"/>
        <v>0.0166666666666667</v>
      </c>
    </row>
    <row r="1089" spans="1:16">
      <c r="A1089" s="11">
        <v>5012004</v>
      </c>
      <c r="B1089" s="11" t="s">
        <v>282</v>
      </c>
      <c r="C1089" s="11">
        <v>0</v>
      </c>
      <c r="D1089" s="11">
        <f t="shared" si="81"/>
        <v>501200404</v>
      </c>
      <c r="E1089" s="11">
        <v>100</v>
      </c>
      <c r="F1089" s="11" t="s">
        <v>283</v>
      </c>
      <c r="G1089" s="11">
        <v>0</v>
      </c>
      <c r="H1089" s="11">
        <v>85</v>
      </c>
      <c r="I1089" s="11" t="e" cm="1">
        <f t="array" ref="I1089">_xlfn.IFS(K1089=2,CONCATENATE("比特币-",M1089),K1089=3,CONCATENATE("钞票-",M1089),K1089=4,CONCATENATE("玩家经验-",M1089),K1089=5,CONCATENATE(_xlfn.XLOOKUP(L1089,'[1]item|道具'!$A:$A,'[1]item|道具'!$B:$B),"-",M1089),K1089=11,CONCATENATE(INDEX('[4]equip_data|装备数据'!$B:$B,MATCH(1,('[4]equip_data|装备数据'!$A:$A=ROUNDDOWN(L1089/100,0))*('[4]equip_data|装备数据'!$D:$D=MOD(L1089,100)),0)),"-",M1089,"件"))</f>
        <v>#N/A</v>
      </c>
      <c r="J1089" s="11" t="str">
        <f t="shared" si="80"/>
        <v>11;10403;1</v>
      </c>
      <c r="K1089" s="11">
        <v>11</v>
      </c>
      <c r="L1089" s="11">
        <v>10403</v>
      </c>
      <c r="M1089" s="11">
        <v>1</v>
      </c>
      <c r="N1089" s="4">
        <f>_xlfn.IFS(C1089=0,E1089/SUMIFS(E:E,A:A,A1089,C:C,0),C1089=1,E1089/1000000,C1089=2,1)</f>
        <v>0.0166666666666667</v>
      </c>
      <c r="O1089" s="4">
        <f>IF(C1089=2,1,H1089/SUMIF(D:D,D1089,H:H))</f>
        <v>1</v>
      </c>
      <c r="P1089" s="4">
        <f t="shared" si="79"/>
        <v>0.0166666666666667</v>
      </c>
    </row>
    <row r="1090" spans="1:16">
      <c r="A1090" s="11">
        <v>5012004</v>
      </c>
      <c r="B1090" s="11" t="s">
        <v>282</v>
      </c>
      <c r="C1090" s="11">
        <v>0</v>
      </c>
      <c r="D1090" s="11">
        <f t="shared" si="81"/>
        <v>501200405</v>
      </c>
      <c r="E1090" s="11">
        <v>100</v>
      </c>
      <c r="F1090" s="11" t="s">
        <v>283</v>
      </c>
      <c r="G1090" s="11">
        <v>0</v>
      </c>
      <c r="H1090" s="11">
        <v>85</v>
      </c>
      <c r="I1090" s="11" t="e" cm="1">
        <f t="array" ref="I1090">_xlfn.IFS(K1090=2,CONCATENATE("比特币-",M1090),K1090=3,CONCATENATE("钞票-",M1090),K1090=4,CONCATENATE("玩家经验-",M1090),K1090=5,CONCATENATE(_xlfn.XLOOKUP(L1090,'[1]item|道具'!$A:$A,'[1]item|道具'!$B:$B),"-",M1090),K1090=11,CONCATENATE(INDEX('[4]equip_data|装备数据'!$B:$B,MATCH(1,('[4]equip_data|装备数据'!$A:$A=ROUNDDOWN(L1090/100,0))*('[4]equip_data|装备数据'!$D:$D=MOD(L1090,100)),0)),"-",M1090,"件"))</f>
        <v>#N/A</v>
      </c>
      <c r="J1090" s="11" t="str">
        <f t="shared" si="80"/>
        <v>11;10503;1</v>
      </c>
      <c r="K1090" s="11">
        <v>11</v>
      </c>
      <c r="L1090" s="11">
        <v>10503</v>
      </c>
      <c r="M1090" s="11">
        <v>1</v>
      </c>
      <c r="N1090" s="4">
        <f>_xlfn.IFS(C1090=0,E1090/SUMIFS(E:E,A:A,A1090,C:C,0),C1090=1,E1090/1000000,C1090=2,1)</f>
        <v>0.0166666666666667</v>
      </c>
      <c r="O1090" s="4">
        <f>IF(C1090=2,1,H1090/SUMIF(D:D,D1090,H:H))</f>
        <v>1</v>
      </c>
      <c r="P1090" s="4">
        <f t="shared" si="79"/>
        <v>0.0166666666666667</v>
      </c>
    </row>
    <row r="1091" spans="1:16">
      <c r="A1091" s="11">
        <v>5012004</v>
      </c>
      <c r="B1091" s="11" t="s">
        <v>282</v>
      </c>
      <c r="C1091" s="11">
        <v>0</v>
      </c>
      <c r="D1091" s="11">
        <f t="shared" si="81"/>
        <v>501200406</v>
      </c>
      <c r="E1091" s="11">
        <v>100</v>
      </c>
      <c r="F1091" s="11" t="s">
        <v>283</v>
      </c>
      <c r="G1091" s="11">
        <v>0</v>
      </c>
      <c r="H1091" s="11">
        <v>85</v>
      </c>
      <c r="I1091" s="11" t="e" cm="1">
        <f t="array" ref="I1091">_xlfn.IFS(K1091=2,CONCATENATE("比特币-",M1091),K1091=3,CONCATENATE("钞票-",M1091),K1091=4,CONCATENATE("玩家经验-",M1091),K1091=5,CONCATENATE(_xlfn.XLOOKUP(L1091,'[1]item|道具'!$A:$A,'[1]item|道具'!$B:$B),"-",M1091),K1091=11,CONCATENATE(INDEX('[4]equip_data|装备数据'!$B:$B,MATCH(1,('[4]equip_data|装备数据'!$A:$A=ROUNDDOWN(L1091/100,0))*('[4]equip_data|装备数据'!$D:$D=MOD(L1091,100)),0)),"-",M1091,"件"))</f>
        <v>#N/A</v>
      </c>
      <c r="J1091" s="11" t="str">
        <f t="shared" si="80"/>
        <v>11;20103;1</v>
      </c>
      <c r="K1091" s="11">
        <v>11</v>
      </c>
      <c r="L1091" s="11">
        <v>20103</v>
      </c>
      <c r="M1091" s="11">
        <v>1</v>
      </c>
      <c r="N1091" s="4">
        <f>_xlfn.IFS(C1091=0,E1091/SUMIFS(E:E,A:A,A1091,C:C,0),C1091=1,E1091/1000000,C1091=2,1)</f>
        <v>0.0166666666666667</v>
      </c>
      <c r="O1091" s="4">
        <f>IF(C1091=2,1,H1091/SUMIF(D:D,D1091,H:H))</f>
        <v>1</v>
      </c>
      <c r="P1091" s="4">
        <f t="shared" si="79"/>
        <v>0.0166666666666667</v>
      </c>
    </row>
    <row r="1092" spans="1:16">
      <c r="A1092" s="11">
        <v>5012004</v>
      </c>
      <c r="B1092" s="11" t="s">
        <v>282</v>
      </c>
      <c r="C1092" s="11">
        <v>0</v>
      </c>
      <c r="D1092" s="11">
        <f t="shared" si="81"/>
        <v>501200407</v>
      </c>
      <c r="E1092" s="11">
        <v>100</v>
      </c>
      <c r="F1092" s="11" t="s">
        <v>283</v>
      </c>
      <c r="G1092" s="11">
        <v>0</v>
      </c>
      <c r="H1092" s="11">
        <v>85</v>
      </c>
      <c r="I1092" s="11" t="e" cm="1">
        <f t="array" ref="I1092">_xlfn.IFS(K1092=2,CONCATENATE("比特币-",M1092),K1092=3,CONCATENATE("钞票-",M1092),K1092=4,CONCATENATE("玩家经验-",M1092),K1092=5,CONCATENATE(_xlfn.XLOOKUP(L1092,'[1]item|道具'!$A:$A,'[1]item|道具'!$B:$B),"-",M1092),K1092=11,CONCATENATE(INDEX('[4]equip_data|装备数据'!$B:$B,MATCH(1,('[4]equip_data|装备数据'!$A:$A=ROUNDDOWN(L1092/100,0))*('[4]equip_data|装备数据'!$D:$D=MOD(L1092,100)),0)),"-",M1092,"件"))</f>
        <v>#N/A</v>
      </c>
      <c r="J1092" s="11" t="str">
        <f t="shared" si="80"/>
        <v>11;20203;1</v>
      </c>
      <c r="K1092" s="11">
        <v>11</v>
      </c>
      <c r="L1092" s="11">
        <v>20203</v>
      </c>
      <c r="M1092" s="11">
        <v>1</v>
      </c>
      <c r="N1092" s="4">
        <f>_xlfn.IFS(C1092=0,E1092/SUMIFS(E:E,A:A,A1092,C:C,0),C1092=1,E1092/1000000,C1092=2,1)</f>
        <v>0.0166666666666667</v>
      </c>
      <c r="O1092" s="4">
        <f>IF(C1092=2,1,H1092/SUMIF(D:D,D1092,H:H))</f>
        <v>1</v>
      </c>
      <c r="P1092" s="4">
        <f t="shared" si="79"/>
        <v>0.0166666666666667</v>
      </c>
    </row>
    <row r="1093" spans="1:16">
      <c r="A1093" s="11">
        <v>5012004</v>
      </c>
      <c r="B1093" s="11" t="s">
        <v>282</v>
      </c>
      <c r="C1093" s="11">
        <v>0</v>
      </c>
      <c r="D1093" s="11">
        <f t="shared" si="81"/>
        <v>501200408</v>
      </c>
      <c r="E1093" s="11">
        <v>100</v>
      </c>
      <c r="F1093" s="11" t="s">
        <v>283</v>
      </c>
      <c r="G1093" s="11">
        <v>0</v>
      </c>
      <c r="H1093" s="11">
        <v>85</v>
      </c>
      <c r="I1093" s="11" t="e" cm="1">
        <f t="array" ref="I1093">_xlfn.IFS(K1093=2,CONCATENATE("比特币-",M1093),K1093=3,CONCATENATE("钞票-",M1093),K1093=4,CONCATENATE("玩家经验-",M1093),K1093=5,CONCATENATE(_xlfn.XLOOKUP(L1093,'[1]item|道具'!$A:$A,'[1]item|道具'!$B:$B),"-",M1093),K1093=11,CONCATENATE(INDEX('[4]equip_data|装备数据'!$B:$B,MATCH(1,('[4]equip_data|装备数据'!$A:$A=ROUNDDOWN(L1093/100,0))*('[4]equip_data|装备数据'!$D:$D=MOD(L1093,100)),0)),"-",M1093,"件"))</f>
        <v>#N/A</v>
      </c>
      <c r="J1093" s="11" t="str">
        <f t="shared" si="80"/>
        <v>11;20303;1</v>
      </c>
      <c r="K1093" s="11">
        <v>11</v>
      </c>
      <c r="L1093" s="11">
        <v>20303</v>
      </c>
      <c r="M1093" s="11">
        <v>1</v>
      </c>
      <c r="N1093" s="4">
        <f>_xlfn.IFS(C1093=0,E1093/SUMIFS(E:E,A:A,A1093,C:C,0),C1093=1,E1093/1000000,C1093=2,1)</f>
        <v>0.0166666666666667</v>
      </c>
      <c r="O1093" s="4">
        <f>IF(C1093=2,1,H1093/SUMIF(D:D,D1093,H:H))</f>
        <v>1</v>
      </c>
      <c r="P1093" s="4">
        <f t="shared" si="79"/>
        <v>0.0166666666666667</v>
      </c>
    </row>
    <row r="1094" spans="1:16">
      <c r="A1094" s="11">
        <v>5012004</v>
      </c>
      <c r="B1094" s="11" t="s">
        <v>282</v>
      </c>
      <c r="C1094" s="11">
        <v>0</v>
      </c>
      <c r="D1094" s="11">
        <f t="shared" si="81"/>
        <v>501200409</v>
      </c>
      <c r="E1094" s="11">
        <v>100</v>
      </c>
      <c r="F1094" s="11" t="s">
        <v>283</v>
      </c>
      <c r="G1094" s="11">
        <v>0</v>
      </c>
      <c r="H1094" s="11">
        <v>85</v>
      </c>
      <c r="I1094" s="11" t="e" cm="1">
        <f t="array" ref="I1094">_xlfn.IFS(K1094=2,CONCATENATE("比特币-",M1094),K1094=3,CONCATENATE("钞票-",M1094),K1094=4,CONCATENATE("玩家经验-",M1094),K1094=5,CONCATENATE(_xlfn.XLOOKUP(L1094,'[1]item|道具'!$A:$A,'[1]item|道具'!$B:$B),"-",M1094),K1094=11,CONCATENATE(INDEX('[4]equip_data|装备数据'!$B:$B,MATCH(1,('[4]equip_data|装备数据'!$A:$A=ROUNDDOWN(L1094/100,0))*('[4]equip_data|装备数据'!$D:$D=MOD(L1094,100)),0)),"-",M1094,"件"))</f>
        <v>#N/A</v>
      </c>
      <c r="J1094" s="11" t="str">
        <f t="shared" si="80"/>
        <v>11;20403;1</v>
      </c>
      <c r="K1094" s="11">
        <v>11</v>
      </c>
      <c r="L1094" s="11">
        <v>20403</v>
      </c>
      <c r="M1094" s="11">
        <v>1</v>
      </c>
      <c r="N1094" s="4">
        <f>_xlfn.IFS(C1094=0,E1094/SUMIFS(E:E,A:A,A1094,C:C,0),C1094=1,E1094/1000000,C1094=2,1)</f>
        <v>0.0166666666666667</v>
      </c>
      <c r="O1094" s="4">
        <f>IF(C1094=2,1,H1094/SUMIF(D:D,D1094,H:H))</f>
        <v>1</v>
      </c>
      <c r="P1094" s="4">
        <f t="shared" ref="P1094:P1157" si="82">N1094*O1094</f>
        <v>0.0166666666666667</v>
      </c>
    </row>
    <row r="1095" spans="1:16">
      <c r="A1095" s="11">
        <v>5012004</v>
      </c>
      <c r="B1095" s="11" t="s">
        <v>282</v>
      </c>
      <c r="C1095" s="11">
        <v>0</v>
      </c>
      <c r="D1095" s="11">
        <f t="shared" si="81"/>
        <v>501200410</v>
      </c>
      <c r="E1095" s="11">
        <v>100</v>
      </c>
      <c r="F1095" s="11" t="s">
        <v>283</v>
      </c>
      <c r="G1095" s="11">
        <v>0</v>
      </c>
      <c r="H1095" s="11">
        <v>85</v>
      </c>
      <c r="I1095" s="11" t="e" cm="1">
        <f t="array" ref="I1095">_xlfn.IFS(K1095=2,CONCATENATE("比特币-",M1095),K1095=3,CONCATENATE("钞票-",M1095),K1095=4,CONCATENATE("玩家经验-",M1095),K1095=5,CONCATENATE(_xlfn.XLOOKUP(L1095,'[1]item|道具'!$A:$A,'[1]item|道具'!$B:$B),"-",M1095),K1095=11,CONCATENATE(INDEX('[4]equip_data|装备数据'!$B:$B,MATCH(1,('[4]equip_data|装备数据'!$A:$A=ROUNDDOWN(L1095/100,0))*('[4]equip_data|装备数据'!$D:$D=MOD(L1095,100)),0)),"-",M1095,"件"))</f>
        <v>#N/A</v>
      </c>
      <c r="J1095" s="11" t="str">
        <f t="shared" si="80"/>
        <v>11;20503;1</v>
      </c>
      <c r="K1095" s="11">
        <v>11</v>
      </c>
      <c r="L1095" s="11">
        <v>20503</v>
      </c>
      <c r="M1095" s="11">
        <v>1</v>
      </c>
      <c r="N1095" s="4">
        <f>_xlfn.IFS(C1095=0,E1095/SUMIFS(E:E,A:A,A1095,C:C,0),C1095=1,E1095/1000000,C1095=2,1)</f>
        <v>0.0166666666666667</v>
      </c>
      <c r="O1095" s="4">
        <f>IF(C1095=2,1,H1095/SUMIF(D:D,D1095,H:H))</f>
        <v>1</v>
      </c>
      <c r="P1095" s="4">
        <f t="shared" si="82"/>
        <v>0.0166666666666667</v>
      </c>
    </row>
    <row r="1096" spans="1:16">
      <c r="A1096" s="11">
        <v>5012004</v>
      </c>
      <c r="B1096" s="11" t="s">
        <v>282</v>
      </c>
      <c r="C1096" s="11">
        <v>0</v>
      </c>
      <c r="D1096" s="11">
        <f t="shared" si="81"/>
        <v>501200411</v>
      </c>
      <c r="E1096" s="11">
        <v>100</v>
      </c>
      <c r="F1096" s="11" t="s">
        <v>283</v>
      </c>
      <c r="G1096" s="11">
        <v>0</v>
      </c>
      <c r="H1096" s="11">
        <v>85</v>
      </c>
      <c r="I1096" s="11" t="e" cm="1">
        <f t="array" ref="I1096">_xlfn.IFS(K1096=2,CONCATENATE("比特币-",M1096),K1096=3,CONCATENATE("钞票-",M1096),K1096=4,CONCATENATE("玩家经验-",M1096),K1096=5,CONCATENATE(_xlfn.XLOOKUP(L1096,'[1]item|道具'!$A:$A,'[1]item|道具'!$B:$B),"-",M1096),K1096=11,CONCATENATE(INDEX('[4]equip_data|装备数据'!$B:$B,MATCH(1,('[4]equip_data|装备数据'!$A:$A=ROUNDDOWN(L1096/100,0))*('[4]equip_data|装备数据'!$D:$D=MOD(L1096,100)),0)),"-",M1096,"件"))</f>
        <v>#N/A</v>
      </c>
      <c r="J1096" s="11" t="str">
        <f t="shared" si="80"/>
        <v>11;30103;1</v>
      </c>
      <c r="K1096" s="11">
        <v>11</v>
      </c>
      <c r="L1096" s="11">
        <v>30103</v>
      </c>
      <c r="M1096" s="11">
        <v>1</v>
      </c>
      <c r="N1096" s="4">
        <f>_xlfn.IFS(C1096=0,E1096/SUMIFS(E:E,A:A,A1096,C:C,0),C1096=1,E1096/1000000,C1096=2,1)</f>
        <v>0.0166666666666667</v>
      </c>
      <c r="O1096" s="4">
        <f>IF(C1096=2,1,H1096/SUMIF(D:D,D1096,H:H))</f>
        <v>1</v>
      </c>
      <c r="P1096" s="4">
        <f t="shared" si="82"/>
        <v>0.0166666666666667</v>
      </c>
    </row>
    <row r="1097" spans="1:16">
      <c r="A1097" s="11">
        <v>5012004</v>
      </c>
      <c r="B1097" s="11" t="s">
        <v>282</v>
      </c>
      <c r="C1097" s="11">
        <v>0</v>
      </c>
      <c r="D1097" s="11">
        <f t="shared" si="81"/>
        <v>501200412</v>
      </c>
      <c r="E1097" s="11">
        <v>100</v>
      </c>
      <c r="F1097" s="11" t="s">
        <v>283</v>
      </c>
      <c r="G1097" s="11">
        <v>0</v>
      </c>
      <c r="H1097" s="11">
        <v>85</v>
      </c>
      <c r="I1097" s="11" t="e" cm="1">
        <f t="array" ref="I1097">_xlfn.IFS(K1097=2,CONCATENATE("比特币-",M1097),K1097=3,CONCATENATE("钞票-",M1097),K1097=4,CONCATENATE("玩家经验-",M1097),K1097=5,CONCATENATE(_xlfn.XLOOKUP(L1097,'[1]item|道具'!$A:$A,'[1]item|道具'!$B:$B),"-",M1097),K1097=11,CONCATENATE(INDEX('[4]equip_data|装备数据'!$B:$B,MATCH(1,('[4]equip_data|装备数据'!$A:$A=ROUNDDOWN(L1097/100,0))*('[4]equip_data|装备数据'!$D:$D=MOD(L1097,100)),0)),"-",M1097,"件"))</f>
        <v>#N/A</v>
      </c>
      <c r="J1097" s="11" t="str">
        <f t="shared" si="80"/>
        <v>11;30203;1</v>
      </c>
      <c r="K1097" s="11">
        <v>11</v>
      </c>
      <c r="L1097" s="11">
        <v>30203</v>
      </c>
      <c r="M1097" s="11">
        <v>1</v>
      </c>
      <c r="N1097" s="4">
        <f>_xlfn.IFS(C1097=0,E1097/SUMIFS(E:E,A:A,A1097,C:C,0),C1097=1,E1097/1000000,C1097=2,1)</f>
        <v>0.0166666666666667</v>
      </c>
      <c r="O1097" s="4">
        <f>IF(C1097=2,1,H1097/SUMIF(D:D,D1097,H:H))</f>
        <v>1</v>
      </c>
      <c r="P1097" s="4">
        <f t="shared" si="82"/>
        <v>0.0166666666666667</v>
      </c>
    </row>
    <row r="1098" spans="1:16">
      <c r="A1098" s="11">
        <v>5012004</v>
      </c>
      <c r="B1098" s="11" t="s">
        <v>282</v>
      </c>
      <c r="C1098" s="11">
        <v>0</v>
      </c>
      <c r="D1098" s="11">
        <f t="shared" si="81"/>
        <v>501200413</v>
      </c>
      <c r="E1098" s="11">
        <v>100</v>
      </c>
      <c r="F1098" s="11" t="s">
        <v>283</v>
      </c>
      <c r="G1098" s="11">
        <v>0</v>
      </c>
      <c r="H1098" s="11">
        <v>85</v>
      </c>
      <c r="I1098" s="11" t="e" cm="1">
        <f t="array" ref="I1098">_xlfn.IFS(K1098=2,CONCATENATE("比特币-",M1098),K1098=3,CONCATENATE("钞票-",M1098),K1098=4,CONCATENATE("玩家经验-",M1098),K1098=5,CONCATENATE(_xlfn.XLOOKUP(L1098,'[1]item|道具'!$A:$A,'[1]item|道具'!$B:$B),"-",M1098),K1098=11,CONCATENATE(INDEX('[4]equip_data|装备数据'!$B:$B,MATCH(1,('[4]equip_data|装备数据'!$A:$A=ROUNDDOWN(L1098/100,0))*('[4]equip_data|装备数据'!$D:$D=MOD(L1098,100)),0)),"-",M1098,"件"))</f>
        <v>#N/A</v>
      </c>
      <c r="J1098" s="11" t="str">
        <f t="shared" si="80"/>
        <v>11;30303;1</v>
      </c>
      <c r="K1098" s="11">
        <v>11</v>
      </c>
      <c r="L1098" s="11">
        <v>30303</v>
      </c>
      <c r="M1098" s="11">
        <v>1</v>
      </c>
      <c r="N1098" s="4">
        <f>_xlfn.IFS(C1098=0,E1098/SUMIFS(E:E,A:A,A1098,C:C,0),C1098=1,E1098/1000000,C1098=2,1)</f>
        <v>0.0166666666666667</v>
      </c>
      <c r="O1098" s="4">
        <f>IF(C1098=2,1,H1098/SUMIF(D:D,D1098,H:H))</f>
        <v>1</v>
      </c>
      <c r="P1098" s="4">
        <f t="shared" si="82"/>
        <v>0.0166666666666667</v>
      </c>
    </row>
    <row r="1099" spans="1:16">
      <c r="A1099" s="11">
        <v>5012004</v>
      </c>
      <c r="B1099" s="11" t="s">
        <v>282</v>
      </c>
      <c r="C1099" s="11">
        <v>0</v>
      </c>
      <c r="D1099" s="11">
        <f t="shared" si="81"/>
        <v>501200414</v>
      </c>
      <c r="E1099" s="11">
        <v>100</v>
      </c>
      <c r="F1099" s="11" t="s">
        <v>283</v>
      </c>
      <c r="G1099" s="11">
        <v>0</v>
      </c>
      <c r="H1099" s="11">
        <v>85</v>
      </c>
      <c r="I1099" s="11" t="e" cm="1">
        <f t="array" ref="I1099">_xlfn.IFS(K1099=2,CONCATENATE("比特币-",M1099),K1099=3,CONCATENATE("钞票-",M1099),K1099=4,CONCATENATE("玩家经验-",M1099),K1099=5,CONCATENATE(_xlfn.XLOOKUP(L1099,'[1]item|道具'!$A:$A,'[1]item|道具'!$B:$B),"-",M1099),K1099=11,CONCATENATE(INDEX('[4]equip_data|装备数据'!$B:$B,MATCH(1,('[4]equip_data|装备数据'!$A:$A=ROUNDDOWN(L1099/100,0))*('[4]equip_data|装备数据'!$D:$D=MOD(L1099,100)),0)),"-",M1099,"件"))</f>
        <v>#N/A</v>
      </c>
      <c r="J1099" s="11" t="str">
        <f t="shared" si="80"/>
        <v>11;30403;1</v>
      </c>
      <c r="K1099" s="11">
        <v>11</v>
      </c>
      <c r="L1099" s="11">
        <v>30403</v>
      </c>
      <c r="M1099" s="11">
        <v>1</v>
      </c>
      <c r="N1099" s="4">
        <f>_xlfn.IFS(C1099=0,E1099/SUMIFS(E:E,A:A,A1099,C:C,0),C1099=1,E1099/1000000,C1099=2,1)</f>
        <v>0.0166666666666667</v>
      </c>
      <c r="O1099" s="4">
        <f>IF(C1099=2,1,H1099/SUMIF(D:D,D1099,H:H))</f>
        <v>1</v>
      </c>
      <c r="P1099" s="4">
        <f t="shared" si="82"/>
        <v>0.0166666666666667</v>
      </c>
    </row>
    <row r="1100" spans="1:16">
      <c r="A1100" s="11">
        <v>5012004</v>
      </c>
      <c r="B1100" s="11" t="s">
        <v>282</v>
      </c>
      <c r="C1100" s="11">
        <v>0</v>
      </c>
      <c r="D1100" s="11">
        <f t="shared" si="81"/>
        <v>501200415</v>
      </c>
      <c r="E1100" s="11">
        <v>100</v>
      </c>
      <c r="F1100" s="11" t="s">
        <v>283</v>
      </c>
      <c r="G1100" s="11">
        <v>0</v>
      </c>
      <c r="H1100" s="11">
        <v>85</v>
      </c>
      <c r="I1100" s="11" t="e" cm="1">
        <f t="array" ref="I1100">_xlfn.IFS(K1100=2,CONCATENATE("比特币-",M1100),K1100=3,CONCATENATE("钞票-",M1100),K1100=4,CONCATENATE("玩家经验-",M1100),K1100=5,CONCATENATE(_xlfn.XLOOKUP(L1100,'[1]item|道具'!$A:$A,'[1]item|道具'!$B:$B),"-",M1100),K1100=11,CONCATENATE(INDEX('[4]equip_data|装备数据'!$B:$B,MATCH(1,('[4]equip_data|装备数据'!$A:$A=ROUNDDOWN(L1100/100,0))*('[4]equip_data|装备数据'!$D:$D=MOD(L1100,100)),0)),"-",M1100,"件"))</f>
        <v>#N/A</v>
      </c>
      <c r="J1100" s="11" t="str">
        <f t="shared" si="80"/>
        <v>11;30503;1</v>
      </c>
      <c r="K1100" s="11">
        <v>11</v>
      </c>
      <c r="L1100" s="11">
        <v>30503</v>
      </c>
      <c r="M1100" s="11">
        <v>1</v>
      </c>
      <c r="N1100" s="4">
        <f>_xlfn.IFS(C1100=0,E1100/SUMIFS(E:E,A:A,A1100,C:C,0),C1100=1,E1100/1000000,C1100=2,1)</f>
        <v>0.0166666666666667</v>
      </c>
      <c r="O1100" s="4">
        <f>IF(C1100=2,1,H1100/SUMIF(D:D,D1100,H:H))</f>
        <v>1</v>
      </c>
      <c r="P1100" s="4">
        <f t="shared" si="82"/>
        <v>0.0166666666666667</v>
      </c>
    </row>
    <row r="1101" spans="1:16">
      <c r="A1101" s="11">
        <v>5012004</v>
      </c>
      <c r="B1101" s="11" t="s">
        <v>282</v>
      </c>
      <c r="C1101" s="11">
        <v>0</v>
      </c>
      <c r="D1101" s="11">
        <f t="shared" si="81"/>
        <v>501200416</v>
      </c>
      <c r="E1101" s="11">
        <v>100</v>
      </c>
      <c r="F1101" s="11" t="s">
        <v>283</v>
      </c>
      <c r="G1101" s="11">
        <v>0</v>
      </c>
      <c r="H1101" s="11">
        <v>85</v>
      </c>
      <c r="I1101" s="11" t="e" cm="1">
        <f t="array" ref="I1101">_xlfn.IFS(K1101=2,CONCATENATE("比特币-",M1101),K1101=3,CONCATENATE("钞票-",M1101),K1101=4,CONCATENATE("玩家经验-",M1101),K1101=5,CONCATENATE(_xlfn.XLOOKUP(L1101,'[1]item|道具'!$A:$A,'[1]item|道具'!$B:$B),"-",M1101),K1101=11,CONCATENATE(INDEX('[4]equip_data|装备数据'!$B:$B,MATCH(1,('[4]equip_data|装备数据'!$A:$A=ROUNDDOWN(L1101/100,0))*('[4]equip_data|装备数据'!$D:$D=MOD(L1101,100)),0)),"-",M1101,"件"))</f>
        <v>#N/A</v>
      </c>
      <c r="J1101" s="11" t="str">
        <f t="shared" si="80"/>
        <v>11;40103;1</v>
      </c>
      <c r="K1101" s="11">
        <v>11</v>
      </c>
      <c r="L1101" s="11">
        <v>40103</v>
      </c>
      <c r="M1101" s="11">
        <v>1</v>
      </c>
      <c r="N1101" s="4">
        <f>_xlfn.IFS(C1101=0,E1101/SUMIFS(E:E,A:A,A1101,C:C,0),C1101=1,E1101/1000000,C1101=2,1)</f>
        <v>0.0166666666666667</v>
      </c>
      <c r="O1101" s="4">
        <f>IF(C1101=2,1,H1101/SUMIF(D:D,D1101,H:H))</f>
        <v>1</v>
      </c>
      <c r="P1101" s="4">
        <f t="shared" si="82"/>
        <v>0.0166666666666667</v>
      </c>
    </row>
    <row r="1102" spans="1:16">
      <c r="A1102" s="11">
        <v>5012004</v>
      </c>
      <c r="B1102" s="11" t="s">
        <v>282</v>
      </c>
      <c r="C1102" s="11">
        <v>0</v>
      </c>
      <c r="D1102" s="11">
        <f t="shared" si="81"/>
        <v>501200417</v>
      </c>
      <c r="E1102" s="11">
        <v>100</v>
      </c>
      <c r="F1102" s="11" t="s">
        <v>283</v>
      </c>
      <c r="G1102" s="11">
        <v>0</v>
      </c>
      <c r="H1102" s="11">
        <v>85</v>
      </c>
      <c r="I1102" s="11" t="e" cm="1">
        <f t="array" ref="I1102">_xlfn.IFS(K1102=2,CONCATENATE("比特币-",M1102),K1102=3,CONCATENATE("钞票-",M1102),K1102=4,CONCATENATE("玩家经验-",M1102),K1102=5,CONCATENATE(_xlfn.XLOOKUP(L1102,'[1]item|道具'!$A:$A,'[1]item|道具'!$B:$B),"-",M1102),K1102=11,CONCATENATE(INDEX('[4]equip_data|装备数据'!$B:$B,MATCH(1,('[4]equip_data|装备数据'!$A:$A=ROUNDDOWN(L1102/100,0))*('[4]equip_data|装备数据'!$D:$D=MOD(L1102,100)),0)),"-",M1102,"件"))</f>
        <v>#N/A</v>
      </c>
      <c r="J1102" s="11" t="str">
        <f t="shared" si="80"/>
        <v>11;40203;1</v>
      </c>
      <c r="K1102" s="11">
        <v>11</v>
      </c>
      <c r="L1102" s="11">
        <v>40203</v>
      </c>
      <c r="M1102" s="11">
        <v>1</v>
      </c>
      <c r="N1102" s="4">
        <f>_xlfn.IFS(C1102=0,E1102/SUMIFS(E:E,A:A,A1102,C:C,0),C1102=1,E1102/1000000,C1102=2,1)</f>
        <v>0.0166666666666667</v>
      </c>
      <c r="O1102" s="4">
        <f>IF(C1102=2,1,H1102/SUMIF(D:D,D1102,H:H))</f>
        <v>1</v>
      </c>
      <c r="P1102" s="4">
        <f t="shared" si="82"/>
        <v>0.0166666666666667</v>
      </c>
    </row>
    <row r="1103" spans="1:16">
      <c r="A1103" s="11">
        <v>5012004</v>
      </c>
      <c r="B1103" s="11" t="s">
        <v>282</v>
      </c>
      <c r="C1103" s="11">
        <v>0</v>
      </c>
      <c r="D1103" s="11">
        <f t="shared" si="81"/>
        <v>501200418</v>
      </c>
      <c r="E1103" s="11">
        <v>100</v>
      </c>
      <c r="F1103" s="11" t="s">
        <v>283</v>
      </c>
      <c r="G1103" s="11">
        <v>0</v>
      </c>
      <c r="H1103" s="11">
        <v>85</v>
      </c>
      <c r="I1103" s="11" t="e" cm="1">
        <f t="array" ref="I1103">_xlfn.IFS(K1103=2,CONCATENATE("比特币-",M1103),K1103=3,CONCATENATE("钞票-",M1103),K1103=4,CONCATENATE("玩家经验-",M1103),K1103=5,CONCATENATE(_xlfn.XLOOKUP(L1103,'[1]item|道具'!$A:$A,'[1]item|道具'!$B:$B),"-",M1103),K1103=11,CONCATENATE(INDEX('[4]equip_data|装备数据'!$B:$B,MATCH(1,('[4]equip_data|装备数据'!$A:$A=ROUNDDOWN(L1103/100,0))*('[4]equip_data|装备数据'!$D:$D=MOD(L1103,100)),0)),"-",M1103,"件"))</f>
        <v>#N/A</v>
      </c>
      <c r="J1103" s="11" t="str">
        <f t="shared" si="80"/>
        <v>11;40303;1</v>
      </c>
      <c r="K1103" s="11">
        <v>11</v>
      </c>
      <c r="L1103" s="11">
        <v>40303</v>
      </c>
      <c r="M1103" s="11">
        <v>1</v>
      </c>
      <c r="N1103" s="4">
        <f>_xlfn.IFS(C1103=0,E1103/SUMIFS(E:E,A:A,A1103,C:C,0),C1103=1,E1103/1000000,C1103=2,1)</f>
        <v>0.0166666666666667</v>
      </c>
      <c r="O1103" s="4">
        <f>IF(C1103=2,1,H1103/SUMIF(D:D,D1103,H:H))</f>
        <v>1</v>
      </c>
      <c r="P1103" s="4">
        <f t="shared" si="82"/>
        <v>0.0166666666666667</v>
      </c>
    </row>
    <row r="1104" spans="1:16">
      <c r="A1104" s="11">
        <v>5012004</v>
      </c>
      <c r="B1104" s="11" t="s">
        <v>282</v>
      </c>
      <c r="C1104" s="11">
        <v>0</v>
      </c>
      <c r="D1104" s="11">
        <f t="shared" si="81"/>
        <v>501200419</v>
      </c>
      <c r="E1104" s="11">
        <v>100</v>
      </c>
      <c r="F1104" s="11" t="s">
        <v>283</v>
      </c>
      <c r="G1104" s="11">
        <v>0</v>
      </c>
      <c r="H1104" s="11">
        <v>85</v>
      </c>
      <c r="I1104" s="11" t="e" cm="1">
        <f t="array" ref="I1104">_xlfn.IFS(K1104=2,CONCATENATE("比特币-",M1104),K1104=3,CONCATENATE("钞票-",M1104),K1104=4,CONCATENATE("玩家经验-",M1104),K1104=5,CONCATENATE(_xlfn.XLOOKUP(L1104,'[1]item|道具'!$A:$A,'[1]item|道具'!$B:$B),"-",M1104),K1104=11,CONCATENATE(INDEX('[4]equip_data|装备数据'!$B:$B,MATCH(1,('[4]equip_data|装备数据'!$A:$A=ROUNDDOWN(L1104/100,0))*('[4]equip_data|装备数据'!$D:$D=MOD(L1104,100)),0)),"-",M1104,"件"))</f>
        <v>#N/A</v>
      </c>
      <c r="J1104" s="11" t="str">
        <f t="shared" si="80"/>
        <v>11;40403;1</v>
      </c>
      <c r="K1104" s="11">
        <v>11</v>
      </c>
      <c r="L1104" s="11">
        <v>40403</v>
      </c>
      <c r="M1104" s="11">
        <v>1</v>
      </c>
      <c r="N1104" s="4">
        <f>_xlfn.IFS(C1104=0,E1104/SUMIFS(E:E,A:A,A1104,C:C,0),C1104=1,E1104/1000000,C1104=2,1)</f>
        <v>0.0166666666666667</v>
      </c>
      <c r="O1104" s="4">
        <f>IF(C1104=2,1,H1104/SUMIF(D:D,D1104,H:H))</f>
        <v>1</v>
      </c>
      <c r="P1104" s="4">
        <f t="shared" si="82"/>
        <v>0.0166666666666667</v>
      </c>
    </row>
    <row r="1105" spans="1:16">
      <c r="A1105" s="11">
        <v>5012004</v>
      </c>
      <c r="B1105" s="11" t="s">
        <v>282</v>
      </c>
      <c r="C1105" s="11">
        <v>0</v>
      </c>
      <c r="D1105" s="11">
        <f t="shared" si="81"/>
        <v>501200420</v>
      </c>
      <c r="E1105" s="11">
        <v>100</v>
      </c>
      <c r="F1105" s="11" t="s">
        <v>283</v>
      </c>
      <c r="G1105" s="11">
        <v>0</v>
      </c>
      <c r="H1105" s="11">
        <v>85</v>
      </c>
      <c r="I1105" s="11" t="e" cm="1">
        <f t="array" ref="I1105">_xlfn.IFS(K1105=2,CONCATENATE("比特币-",M1105),K1105=3,CONCATENATE("钞票-",M1105),K1105=4,CONCATENATE("玩家经验-",M1105),K1105=5,CONCATENATE(_xlfn.XLOOKUP(L1105,'[1]item|道具'!$A:$A,'[1]item|道具'!$B:$B),"-",M1105),K1105=11,CONCATENATE(INDEX('[4]equip_data|装备数据'!$B:$B,MATCH(1,('[4]equip_data|装备数据'!$A:$A=ROUNDDOWN(L1105/100,0))*('[4]equip_data|装备数据'!$D:$D=MOD(L1105,100)),0)),"-",M1105,"件"))</f>
        <v>#N/A</v>
      </c>
      <c r="J1105" s="11" t="str">
        <f t="shared" si="80"/>
        <v>11;40503;1</v>
      </c>
      <c r="K1105" s="11">
        <v>11</v>
      </c>
      <c r="L1105" s="11">
        <v>40503</v>
      </c>
      <c r="M1105" s="11">
        <v>1</v>
      </c>
      <c r="N1105" s="4">
        <f>_xlfn.IFS(C1105=0,E1105/SUMIFS(E:E,A:A,A1105,C:C,0),C1105=1,E1105/1000000,C1105=2,1)</f>
        <v>0.0166666666666667</v>
      </c>
      <c r="O1105" s="4">
        <f>IF(C1105=2,1,H1105/SUMIF(D:D,D1105,H:H))</f>
        <v>1</v>
      </c>
      <c r="P1105" s="4">
        <f t="shared" si="82"/>
        <v>0.0166666666666667</v>
      </c>
    </row>
    <row r="1106" spans="1:16">
      <c r="A1106" s="11">
        <v>5012004</v>
      </c>
      <c r="B1106" s="11" t="s">
        <v>282</v>
      </c>
      <c r="C1106" s="11">
        <v>0</v>
      </c>
      <c r="D1106" s="11">
        <f t="shared" si="81"/>
        <v>501200421</v>
      </c>
      <c r="E1106" s="11">
        <v>100</v>
      </c>
      <c r="F1106" s="11" t="s">
        <v>283</v>
      </c>
      <c r="G1106" s="11">
        <v>0</v>
      </c>
      <c r="H1106" s="11">
        <v>85</v>
      </c>
      <c r="I1106" s="11" t="e" cm="1">
        <f t="array" ref="I1106">_xlfn.IFS(K1106=2,CONCATENATE("比特币-",M1106),K1106=3,CONCATENATE("钞票-",M1106),K1106=4,CONCATENATE("玩家经验-",M1106),K1106=5,CONCATENATE(_xlfn.XLOOKUP(L1106,'[1]item|道具'!$A:$A,'[1]item|道具'!$B:$B),"-",M1106),K1106=11,CONCATENATE(INDEX('[4]equip_data|装备数据'!$B:$B,MATCH(1,('[4]equip_data|装备数据'!$A:$A=ROUNDDOWN(L1106/100,0))*('[4]equip_data|装备数据'!$D:$D=MOD(L1106,100)),0)),"-",M1106,"件"))</f>
        <v>#N/A</v>
      </c>
      <c r="J1106" s="11" t="str">
        <f t="shared" si="80"/>
        <v>11;50103;1</v>
      </c>
      <c r="K1106" s="11">
        <v>11</v>
      </c>
      <c r="L1106" s="11">
        <v>50103</v>
      </c>
      <c r="M1106" s="11">
        <v>1</v>
      </c>
      <c r="N1106" s="4">
        <f>_xlfn.IFS(C1106=0,E1106/SUMIFS(E:E,A:A,A1106,C:C,0),C1106=1,E1106/1000000,C1106=2,1)</f>
        <v>0.0166666666666667</v>
      </c>
      <c r="O1106" s="4">
        <f>IF(C1106=2,1,H1106/SUMIF(D:D,D1106,H:H))</f>
        <v>1</v>
      </c>
      <c r="P1106" s="4">
        <f t="shared" si="82"/>
        <v>0.0166666666666667</v>
      </c>
    </row>
    <row r="1107" spans="1:16">
      <c r="A1107" s="11">
        <v>5012004</v>
      </c>
      <c r="B1107" s="11" t="s">
        <v>282</v>
      </c>
      <c r="C1107" s="11">
        <v>0</v>
      </c>
      <c r="D1107" s="11">
        <f t="shared" si="81"/>
        <v>501200422</v>
      </c>
      <c r="E1107" s="11">
        <v>100</v>
      </c>
      <c r="F1107" s="11" t="s">
        <v>283</v>
      </c>
      <c r="G1107" s="11">
        <v>0</v>
      </c>
      <c r="H1107" s="11">
        <v>85</v>
      </c>
      <c r="I1107" s="11" t="e" cm="1">
        <f t="array" ref="I1107">_xlfn.IFS(K1107=2,CONCATENATE("比特币-",M1107),K1107=3,CONCATENATE("钞票-",M1107),K1107=4,CONCATENATE("玩家经验-",M1107),K1107=5,CONCATENATE(_xlfn.XLOOKUP(L1107,'[1]item|道具'!$A:$A,'[1]item|道具'!$B:$B),"-",M1107),K1107=11,CONCATENATE(INDEX('[4]equip_data|装备数据'!$B:$B,MATCH(1,('[4]equip_data|装备数据'!$A:$A=ROUNDDOWN(L1107/100,0))*('[4]equip_data|装备数据'!$D:$D=MOD(L1107,100)),0)),"-",M1107,"件"))</f>
        <v>#N/A</v>
      </c>
      <c r="J1107" s="11" t="str">
        <f t="shared" si="80"/>
        <v>11;50203;1</v>
      </c>
      <c r="K1107" s="11">
        <v>11</v>
      </c>
      <c r="L1107" s="11">
        <v>50203</v>
      </c>
      <c r="M1107" s="11">
        <v>1</v>
      </c>
      <c r="N1107" s="4">
        <f>_xlfn.IFS(C1107=0,E1107/SUMIFS(E:E,A:A,A1107,C:C,0),C1107=1,E1107/1000000,C1107=2,1)</f>
        <v>0.0166666666666667</v>
      </c>
      <c r="O1107" s="4">
        <f>IF(C1107=2,1,H1107/SUMIF(D:D,D1107,H:H))</f>
        <v>1</v>
      </c>
      <c r="P1107" s="4">
        <f t="shared" si="82"/>
        <v>0.0166666666666667</v>
      </c>
    </row>
    <row r="1108" spans="1:16">
      <c r="A1108" s="11">
        <v>5012004</v>
      </c>
      <c r="B1108" s="11" t="s">
        <v>282</v>
      </c>
      <c r="C1108" s="11">
        <v>0</v>
      </c>
      <c r="D1108" s="11">
        <f t="shared" si="81"/>
        <v>501200423</v>
      </c>
      <c r="E1108" s="11">
        <v>100</v>
      </c>
      <c r="F1108" s="11" t="s">
        <v>283</v>
      </c>
      <c r="G1108" s="11">
        <v>0</v>
      </c>
      <c r="H1108" s="11">
        <v>85</v>
      </c>
      <c r="I1108" s="11" t="e" cm="1">
        <f t="array" ref="I1108">_xlfn.IFS(K1108=2,CONCATENATE("比特币-",M1108),K1108=3,CONCATENATE("钞票-",M1108),K1108=4,CONCATENATE("玩家经验-",M1108),K1108=5,CONCATENATE(_xlfn.XLOOKUP(L1108,'[1]item|道具'!$A:$A,'[1]item|道具'!$B:$B),"-",M1108),K1108=11,CONCATENATE(INDEX('[4]equip_data|装备数据'!$B:$B,MATCH(1,('[4]equip_data|装备数据'!$A:$A=ROUNDDOWN(L1108/100,0))*('[4]equip_data|装备数据'!$D:$D=MOD(L1108,100)),0)),"-",M1108,"件"))</f>
        <v>#N/A</v>
      </c>
      <c r="J1108" s="11" t="str">
        <f t="shared" si="80"/>
        <v>11;50303;1</v>
      </c>
      <c r="K1108" s="11">
        <v>11</v>
      </c>
      <c r="L1108" s="11">
        <v>50303</v>
      </c>
      <c r="M1108" s="11">
        <v>1</v>
      </c>
      <c r="N1108" s="4">
        <f>_xlfn.IFS(C1108=0,E1108/SUMIFS(E:E,A:A,A1108,C:C,0),C1108=1,E1108/1000000,C1108=2,1)</f>
        <v>0.0166666666666667</v>
      </c>
      <c r="O1108" s="4">
        <f>IF(C1108=2,1,H1108/SUMIF(D:D,D1108,H:H))</f>
        <v>1</v>
      </c>
      <c r="P1108" s="4">
        <f t="shared" si="82"/>
        <v>0.0166666666666667</v>
      </c>
    </row>
    <row r="1109" spans="1:16">
      <c r="A1109" s="11">
        <v>5012004</v>
      </c>
      <c r="B1109" s="11" t="s">
        <v>282</v>
      </c>
      <c r="C1109" s="11">
        <v>0</v>
      </c>
      <c r="D1109" s="11">
        <f t="shared" si="81"/>
        <v>501200424</v>
      </c>
      <c r="E1109" s="11">
        <v>100</v>
      </c>
      <c r="F1109" s="11" t="s">
        <v>283</v>
      </c>
      <c r="G1109" s="11">
        <v>0</v>
      </c>
      <c r="H1109" s="11">
        <v>85</v>
      </c>
      <c r="I1109" s="11" t="e" cm="1">
        <f t="array" ref="I1109">_xlfn.IFS(K1109=2,CONCATENATE("比特币-",M1109),K1109=3,CONCATENATE("钞票-",M1109),K1109=4,CONCATENATE("玩家经验-",M1109),K1109=5,CONCATENATE(_xlfn.XLOOKUP(L1109,'[1]item|道具'!$A:$A,'[1]item|道具'!$B:$B),"-",M1109),K1109=11,CONCATENATE(INDEX('[4]equip_data|装备数据'!$B:$B,MATCH(1,('[4]equip_data|装备数据'!$A:$A=ROUNDDOWN(L1109/100,0))*('[4]equip_data|装备数据'!$D:$D=MOD(L1109,100)),0)),"-",M1109,"件"))</f>
        <v>#N/A</v>
      </c>
      <c r="J1109" s="11" t="str">
        <f t="shared" si="80"/>
        <v>11;50403;1</v>
      </c>
      <c r="K1109" s="11">
        <v>11</v>
      </c>
      <c r="L1109" s="11">
        <v>50403</v>
      </c>
      <c r="M1109" s="11">
        <v>1</v>
      </c>
      <c r="N1109" s="4">
        <f>_xlfn.IFS(C1109=0,E1109/SUMIFS(E:E,A:A,A1109,C:C,0),C1109=1,E1109/1000000,C1109=2,1)</f>
        <v>0.0166666666666667</v>
      </c>
      <c r="O1109" s="4">
        <f>IF(C1109=2,1,H1109/SUMIF(D:D,D1109,H:H))</f>
        <v>1</v>
      </c>
      <c r="P1109" s="4">
        <f t="shared" si="82"/>
        <v>0.0166666666666667</v>
      </c>
    </row>
    <row r="1110" spans="1:16">
      <c r="A1110" s="11">
        <v>5012004</v>
      </c>
      <c r="B1110" s="11" t="s">
        <v>282</v>
      </c>
      <c r="C1110" s="11">
        <v>0</v>
      </c>
      <c r="D1110" s="11">
        <f t="shared" si="81"/>
        <v>501200425</v>
      </c>
      <c r="E1110" s="11">
        <v>100</v>
      </c>
      <c r="F1110" s="11" t="s">
        <v>283</v>
      </c>
      <c r="G1110" s="11">
        <v>0</v>
      </c>
      <c r="H1110" s="11">
        <v>85</v>
      </c>
      <c r="I1110" s="11" t="e" cm="1">
        <f t="array" ref="I1110">_xlfn.IFS(K1110=2,CONCATENATE("比特币-",M1110),K1110=3,CONCATENATE("钞票-",M1110),K1110=4,CONCATENATE("玩家经验-",M1110),K1110=5,CONCATENATE(_xlfn.XLOOKUP(L1110,'[1]item|道具'!$A:$A,'[1]item|道具'!$B:$B),"-",M1110),K1110=11,CONCATENATE(INDEX('[4]equip_data|装备数据'!$B:$B,MATCH(1,('[4]equip_data|装备数据'!$A:$A=ROUNDDOWN(L1110/100,0))*('[4]equip_data|装备数据'!$D:$D=MOD(L1110,100)),0)),"-",M1110,"件"))</f>
        <v>#N/A</v>
      </c>
      <c r="J1110" s="11" t="str">
        <f t="shared" si="80"/>
        <v>11;50503;1</v>
      </c>
      <c r="K1110" s="11">
        <v>11</v>
      </c>
      <c r="L1110" s="11">
        <v>50503</v>
      </c>
      <c r="M1110" s="11">
        <v>1</v>
      </c>
      <c r="N1110" s="4">
        <f>_xlfn.IFS(C1110=0,E1110/SUMIFS(E:E,A:A,A1110,C:C,0),C1110=1,E1110/1000000,C1110=2,1)</f>
        <v>0.0166666666666667</v>
      </c>
      <c r="O1110" s="4">
        <f>IF(C1110=2,1,H1110/SUMIF(D:D,D1110,H:H))</f>
        <v>1</v>
      </c>
      <c r="P1110" s="4">
        <f t="shared" si="82"/>
        <v>0.0166666666666667</v>
      </c>
    </row>
    <row r="1111" spans="1:16">
      <c r="A1111" s="11">
        <v>5012004</v>
      </c>
      <c r="B1111" s="11" t="s">
        <v>282</v>
      </c>
      <c r="C1111" s="11">
        <v>0</v>
      </c>
      <c r="D1111" s="11">
        <f t="shared" si="81"/>
        <v>501200426</v>
      </c>
      <c r="E1111" s="11">
        <v>100</v>
      </c>
      <c r="F1111" s="11" t="s">
        <v>283</v>
      </c>
      <c r="G1111" s="11">
        <v>0</v>
      </c>
      <c r="H1111" s="11">
        <v>85</v>
      </c>
      <c r="I1111" s="11" t="e" cm="1">
        <f t="array" ref="I1111">_xlfn.IFS(K1111=2,CONCATENATE("比特币-",M1111),K1111=3,CONCATENATE("钞票-",M1111),K1111=4,CONCATENATE("玩家经验-",M1111),K1111=5,CONCATENATE(_xlfn.XLOOKUP(L1111,'[1]item|道具'!$A:$A,'[1]item|道具'!$B:$B),"-",M1111),K1111=11,CONCATENATE(INDEX('[4]equip_data|装备数据'!$B:$B,MATCH(1,('[4]equip_data|装备数据'!$A:$A=ROUNDDOWN(L1111/100,0))*('[4]equip_data|装备数据'!$D:$D=MOD(L1111,100)),0)),"-",M1111,"件"))</f>
        <v>#N/A</v>
      </c>
      <c r="J1111" s="11" t="str">
        <f t="shared" si="80"/>
        <v>11;60103;1</v>
      </c>
      <c r="K1111" s="11">
        <v>11</v>
      </c>
      <c r="L1111" s="11">
        <v>60103</v>
      </c>
      <c r="M1111" s="11">
        <v>1</v>
      </c>
      <c r="N1111" s="4">
        <f>_xlfn.IFS(C1111=0,E1111/SUMIFS(E:E,A:A,A1111,C:C,0),C1111=1,E1111/1000000,C1111=2,1)</f>
        <v>0.0166666666666667</v>
      </c>
      <c r="O1111" s="4">
        <f>IF(C1111=2,1,H1111/SUMIF(D:D,D1111,H:H))</f>
        <v>1</v>
      </c>
      <c r="P1111" s="4">
        <f t="shared" si="82"/>
        <v>0.0166666666666667</v>
      </c>
    </row>
    <row r="1112" spans="1:16">
      <c r="A1112" s="11">
        <v>5012004</v>
      </c>
      <c r="B1112" s="11" t="s">
        <v>282</v>
      </c>
      <c r="C1112" s="11">
        <v>0</v>
      </c>
      <c r="D1112" s="11">
        <f t="shared" si="81"/>
        <v>501200427</v>
      </c>
      <c r="E1112" s="11">
        <v>100</v>
      </c>
      <c r="F1112" s="11" t="s">
        <v>284</v>
      </c>
      <c r="G1112" s="11">
        <v>0</v>
      </c>
      <c r="H1112" s="11">
        <v>85</v>
      </c>
      <c r="I1112" s="11" t="e" cm="1">
        <f t="array" ref="I1112">_xlfn.IFS(K1112=2,CONCATENATE("比特币-",M1112),K1112=3,CONCATENATE("钞票-",M1112),K1112=4,CONCATENATE("玩家经验-",M1112),K1112=5,CONCATENATE(_xlfn.XLOOKUP(L1112,'[1]item|道具'!$A:$A,'[1]item|道具'!$B:$B),"-",M1112),K1112=11,CONCATENATE(INDEX('[4]equip_data|装备数据'!$B:$B,MATCH(1,('[4]equip_data|装备数据'!$A:$A=ROUNDDOWN(L1112/100,0))*('[4]equip_data|装备数据'!$D:$D=MOD(L1112,100)),0)),"-",M1112,"件"))</f>
        <v>#N/A</v>
      </c>
      <c r="J1112" s="11" t="str">
        <f t="shared" si="80"/>
        <v>11;60203;1</v>
      </c>
      <c r="K1112" s="11">
        <v>11</v>
      </c>
      <c r="L1112" s="11">
        <v>60203</v>
      </c>
      <c r="M1112" s="11">
        <v>1</v>
      </c>
      <c r="N1112" s="4">
        <f>_xlfn.IFS(C1112=0,E1112/SUMIFS(E:E,A:A,A1112,C:C,0),C1112=1,E1112/1000000,C1112=2,1)</f>
        <v>0.0166666666666667</v>
      </c>
      <c r="O1112" s="4">
        <f>IF(C1112=2,1,H1112/SUMIF(D:D,D1112,H:H))</f>
        <v>1</v>
      </c>
      <c r="P1112" s="4">
        <f t="shared" si="82"/>
        <v>0.0166666666666667</v>
      </c>
    </row>
    <row r="1113" spans="1:16">
      <c r="A1113" s="11">
        <v>5012004</v>
      </c>
      <c r="B1113" s="11" t="s">
        <v>282</v>
      </c>
      <c r="C1113" s="11">
        <v>0</v>
      </c>
      <c r="D1113" s="11">
        <f t="shared" si="81"/>
        <v>501200428</v>
      </c>
      <c r="E1113" s="11">
        <v>100</v>
      </c>
      <c r="F1113" s="11" t="s">
        <v>284</v>
      </c>
      <c r="G1113" s="11">
        <v>0</v>
      </c>
      <c r="H1113" s="11">
        <v>85</v>
      </c>
      <c r="I1113" s="11" t="e" cm="1">
        <f t="array" ref="I1113">_xlfn.IFS(K1113=2,CONCATENATE("比特币-",M1113),K1113=3,CONCATENATE("钞票-",M1113),K1113=4,CONCATENATE("玩家经验-",M1113),K1113=5,CONCATENATE(_xlfn.XLOOKUP(L1113,'[1]item|道具'!$A:$A,'[1]item|道具'!$B:$B),"-",M1113),K1113=11,CONCATENATE(INDEX('[4]equip_data|装备数据'!$B:$B,MATCH(1,('[4]equip_data|装备数据'!$A:$A=ROUNDDOWN(L1113/100,0))*('[4]equip_data|装备数据'!$D:$D=MOD(L1113,100)),0)),"-",M1113,"件"))</f>
        <v>#N/A</v>
      </c>
      <c r="J1113" s="11" t="str">
        <f t="shared" si="80"/>
        <v>11;60303;1</v>
      </c>
      <c r="K1113" s="11">
        <v>11</v>
      </c>
      <c r="L1113" s="11">
        <v>60303</v>
      </c>
      <c r="M1113" s="11">
        <v>1</v>
      </c>
      <c r="N1113" s="4">
        <f>_xlfn.IFS(C1113=0,E1113/SUMIFS(E:E,A:A,A1113,C:C,0),C1113=1,E1113/1000000,C1113=2,1)</f>
        <v>0.0166666666666667</v>
      </c>
      <c r="O1113" s="4">
        <f>IF(C1113=2,1,H1113/SUMIF(D:D,D1113,H:H))</f>
        <v>1</v>
      </c>
      <c r="P1113" s="4">
        <f t="shared" si="82"/>
        <v>0.0166666666666667</v>
      </c>
    </row>
    <row r="1114" spans="1:16">
      <c r="A1114" s="11">
        <v>5012004</v>
      </c>
      <c r="B1114" s="11" t="s">
        <v>282</v>
      </c>
      <c r="C1114" s="11">
        <v>0</v>
      </c>
      <c r="D1114" s="11">
        <f t="shared" si="81"/>
        <v>501200429</v>
      </c>
      <c r="E1114" s="11">
        <v>100</v>
      </c>
      <c r="F1114" s="11" t="s">
        <v>284</v>
      </c>
      <c r="G1114" s="11">
        <v>0</v>
      </c>
      <c r="H1114" s="11">
        <v>85</v>
      </c>
      <c r="I1114" s="11" t="e" cm="1">
        <f t="array" ref="I1114">_xlfn.IFS(K1114=2,CONCATENATE("比特币-",M1114),K1114=3,CONCATENATE("钞票-",M1114),K1114=4,CONCATENATE("玩家经验-",M1114),K1114=5,CONCATENATE(_xlfn.XLOOKUP(L1114,'[1]item|道具'!$A:$A,'[1]item|道具'!$B:$B),"-",M1114),K1114=11,CONCATENATE(INDEX('[4]equip_data|装备数据'!$B:$B,MATCH(1,('[4]equip_data|装备数据'!$A:$A=ROUNDDOWN(L1114/100,0))*('[4]equip_data|装备数据'!$D:$D=MOD(L1114,100)),0)),"-",M1114,"件"))</f>
        <v>#N/A</v>
      </c>
      <c r="J1114" s="11" t="str">
        <f t="shared" si="80"/>
        <v>11;60403;1</v>
      </c>
      <c r="K1114" s="11">
        <v>11</v>
      </c>
      <c r="L1114" s="11">
        <v>60403</v>
      </c>
      <c r="M1114" s="11">
        <v>1</v>
      </c>
      <c r="N1114" s="4">
        <f>_xlfn.IFS(C1114=0,E1114/SUMIFS(E:E,A:A,A1114,C:C,0),C1114=1,E1114/1000000,C1114=2,1)</f>
        <v>0.0166666666666667</v>
      </c>
      <c r="O1114" s="4">
        <f>IF(C1114=2,1,H1114/SUMIF(D:D,D1114,H:H))</f>
        <v>1</v>
      </c>
      <c r="P1114" s="4">
        <f t="shared" si="82"/>
        <v>0.0166666666666667</v>
      </c>
    </row>
    <row r="1115" spans="1:16">
      <c r="A1115" s="11">
        <v>5012004</v>
      </c>
      <c r="B1115" s="11" t="s">
        <v>282</v>
      </c>
      <c r="C1115" s="11">
        <v>0</v>
      </c>
      <c r="D1115" s="11">
        <f t="shared" si="81"/>
        <v>501200430</v>
      </c>
      <c r="E1115" s="11">
        <v>100</v>
      </c>
      <c r="F1115" s="11" t="s">
        <v>284</v>
      </c>
      <c r="G1115" s="11">
        <v>0</v>
      </c>
      <c r="H1115" s="11">
        <v>85</v>
      </c>
      <c r="I1115" s="11" t="e" cm="1">
        <f t="array" ref="I1115">_xlfn.IFS(K1115=2,CONCATENATE("比特币-",M1115),K1115=3,CONCATENATE("钞票-",M1115),K1115=4,CONCATENATE("玩家经验-",M1115),K1115=5,CONCATENATE(_xlfn.XLOOKUP(L1115,'[1]item|道具'!$A:$A,'[1]item|道具'!$B:$B),"-",M1115),K1115=11,CONCATENATE(INDEX('[4]equip_data|装备数据'!$B:$B,MATCH(1,('[4]equip_data|装备数据'!$A:$A=ROUNDDOWN(L1115/100,0))*('[4]equip_data|装备数据'!$D:$D=MOD(L1115,100)),0)),"-",M1115,"件"))</f>
        <v>#N/A</v>
      </c>
      <c r="J1115" s="11" t="str">
        <f t="shared" si="80"/>
        <v>11;60503;1</v>
      </c>
      <c r="K1115" s="11">
        <v>11</v>
      </c>
      <c r="L1115" s="11">
        <v>60503</v>
      </c>
      <c r="M1115" s="11">
        <v>1</v>
      </c>
      <c r="N1115" s="4">
        <f>_xlfn.IFS(C1115=0,E1115/SUMIFS(E:E,A:A,A1115,C:C,0),C1115=1,E1115/1000000,C1115=2,1)</f>
        <v>0.0166666666666667</v>
      </c>
      <c r="O1115" s="4">
        <f>IF(C1115=2,1,H1115/SUMIF(D:D,D1115,H:H))</f>
        <v>1</v>
      </c>
      <c r="P1115" s="4">
        <f t="shared" si="82"/>
        <v>0.0166666666666667</v>
      </c>
    </row>
    <row r="1116" spans="1:16">
      <c r="A1116" s="11">
        <v>5012004</v>
      </c>
      <c r="B1116" s="11" t="s">
        <v>282</v>
      </c>
      <c r="C1116" s="11">
        <v>0</v>
      </c>
      <c r="D1116" s="11">
        <f t="shared" si="81"/>
        <v>501200431</v>
      </c>
      <c r="E1116" s="11">
        <v>100</v>
      </c>
      <c r="F1116" s="11" t="s">
        <v>284</v>
      </c>
      <c r="G1116" s="11">
        <v>0</v>
      </c>
      <c r="H1116" s="11">
        <v>15</v>
      </c>
      <c r="I1116" s="11" t="e" cm="1">
        <f t="array" ref="I1116">_xlfn.IFS(K1116=2,CONCATENATE("比特币-",M1116),K1116=3,CONCATENATE("钞票-",M1116),K1116=4,CONCATENATE("玩家经验-",M1116),K1116=5,CONCATENATE(_xlfn.XLOOKUP(L1116,'[1]item|道具'!$A:$A,'[1]item|道具'!$B:$B),"-",M1116),K1116=11,CONCATENATE(INDEX('[4]equip_data|装备数据'!$B:$B,MATCH(1,('[4]equip_data|装备数据'!$A:$A=ROUNDDOWN(L1116/100,0))*('[4]equip_data|装备数据'!$D:$D=MOD(L1116,100)),0)),"-",M1116,"件"))</f>
        <v>#N/A</v>
      </c>
      <c r="J1116" s="11" t="str">
        <f t="shared" si="80"/>
        <v>11;10104;1</v>
      </c>
      <c r="K1116" s="11">
        <v>11</v>
      </c>
      <c r="L1116" s="11">
        <v>10104</v>
      </c>
      <c r="M1116" s="11">
        <v>1</v>
      </c>
      <c r="N1116" s="4">
        <f>_xlfn.IFS(C1116=0,E1116/SUMIFS(E:E,A:A,A1116,C:C,0),C1116=1,E1116/1000000,C1116=2,1)</f>
        <v>0.0166666666666667</v>
      </c>
      <c r="O1116" s="4">
        <f>IF(C1116=2,1,H1116/SUMIF(D:D,D1116,H:H))</f>
        <v>1</v>
      </c>
      <c r="P1116" s="4">
        <f t="shared" si="82"/>
        <v>0.0166666666666667</v>
      </c>
    </row>
    <row r="1117" spans="1:16">
      <c r="A1117" s="11">
        <v>5012004</v>
      </c>
      <c r="B1117" s="11" t="s">
        <v>282</v>
      </c>
      <c r="C1117" s="11">
        <v>0</v>
      </c>
      <c r="D1117" s="11">
        <f t="shared" si="81"/>
        <v>501200432</v>
      </c>
      <c r="E1117" s="11">
        <v>100</v>
      </c>
      <c r="F1117" s="11" t="s">
        <v>284</v>
      </c>
      <c r="G1117" s="11">
        <v>0</v>
      </c>
      <c r="H1117" s="11">
        <v>15</v>
      </c>
      <c r="I1117" s="11" t="e" cm="1">
        <f t="array" ref="I1117">_xlfn.IFS(K1117=2,CONCATENATE("比特币-",M1117),K1117=3,CONCATENATE("钞票-",M1117),K1117=4,CONCATENATE("玩家经验-",M1117),K1117=5,CONCATENATE(_xlfn.XLOOKUP(L1117,'[1]item|道具'!$A:$A,'[1]item|道具'!$B:$B),"-",M1117),K1117=11,CONCATENATE(INDEX('[4]equip_data|装备数据'!$B:$B,MATCH(1,('[4]equip_data|装备数据'!$A:$A=ROUNDDOWN(L1117/100,0))*('[4]equip_data|装备数据'!$D:$D=MOD(L1117,100)),0)),"-",M1117,"件"))</f>
        <v>#N/A</v>
      </c>
      <c r="J1117" s="11" t="str">
        <f t="shared" si="80"/>
        <v>11;10204;1</v>
      </c>
      <c r="K1117" s="11">
        <v>11</v>
      </c>
      <c r="L1117" s="11">
        <v>10204</v>
      </c>
      <c r="M1117" s="11">
        <v>1</v>
      </c>
      <c r="N1117" s="4">
        <f>_xlfn.IFS(C1117=0,E1117/SUMIFS(E:E,A:A,A1117,C:C,0),C1117=1,E1117/1000000,C1117=2,1)</f>
        <v>0.0166666666666667</v>
      </c>
      <c r="O1117" s="4">
        <f>IF(C1117=2,1,H1117/SUMIF(D:D,D1117,H:H))</f>
        <v>1</v>
      </c>
      <c r="P1117" s="4">
        <f t="shared" si="82"/>
        <v>0.0166666666666667</v>
      </c>
    </row>
    <row r="1118" spans="1:16">
      <c r="A1118" s="11">
        <v>5012004</v>
      </c>
      <c r="B1118" s="11" t="s">
        <v>282</v>
      </c>
      <c r="C1118" s="11">
        <v>0</v>
      </c>
      <c r="D1118" s="11">
        <f t="shared" si="81"/>
        <v>501200433</v>
      </c>
      <c r="E1118" s="11">
        <v>100</v>
      </c>
      <c r="F1118" s="11" t="s">
        <v>284</v>
      </c>
      <c r="G1118" s="11">
        <v>0</v>
      </c>
      <c r="H1118" s="11">
        <v>15</v>
      </c>
      <c r="I1118" s="11" t="e" cm="1">
        <f t="array" ref="I1118">_xlfn.IFS(K1118=2,CONCATENATE("比特币-",M1118),K1118=3,CONCATENATE("钞票-",M1118),K1118=4,CONCATENATE("玩家经验-",M1118),K1118=5,CONCATENATE(_xlfn.XLOOKUP(L1118,'[1]item|道具'!$A:$A,'[1]item|道具'!$B:$B),"-",M1118),K1118=11,CONCATENATE(INDEX('[4]equip_data|装备数据'!$B:$B,MATCH(1,('[4]equip_data|装备数据'!$A:$A=ROUNDDOWN(L1118/100,0))*('[4]equip_data|装备数据'!$D:$D=MOD(L1118,100)),0)),"-",M1118,"件"))</f>
        <v>#N/A</v>
      </c>
      <c r="J1118" s="11" t="str">
        <f t="shared" si="80"/>
        <v>11;10304;1</v>
      </c>
      <c r="K1118" s="11">
        <v>11</v>
      </c>
      <c r="L1118" s="11">
        <v>10304</v>
      </c>
      <c r="M1118" s="11">
        <v>1</v>
      </c>
      <c r="N1118" s="4">
        <f>_xlfn.IFS(C1118=0,E1118/SUMIFS(E:E,A:A,A1118,C:C,0),C1118=1,E1118/1000000,C1118=2,1)</f>
        <v>0.0166666666666667</v>
      </c>
      <c r="O1118" s="4">
        <f>IF(C1118=2,1,H1118/SUMIF(D:D,D1118,H:H))</f>
        <v>1</v>
      </c>
      <c r="P1118" s="4">
        <f t="shared" si="82"/>
        <v>0.0166666666666667</v>
      </c>
    </row>
    <row r="1119" spans="1:16">
      <c r="A1119" s="11">
        <v>5012004</v>
      </c>
      <c r="B1119" s="11" t="s">
        <v>282</v>
      </c>
      <c r="C1119" s="11">
        <v>0</v>
      </c>
      <c r="D1119" s="11">
        <f t="shared" si="81"/>
        <v>501200434</v>
      </c>
      <c r="E1119" s="11">
        <v>100</v>
      </c>
      <c r="F1119" s="11" t="s">
        <v>284</v>
      </c>
      <c r="G1119" s="11">
        <v>0</v>
      </c>
      <c r="H1119" s="11">
        <v>15</v>
      </c>
      <c r="I1119" s="11" t="e" cm="1">
        <f t="array" ref="I1119">_xlfn.IFS(K1119=2,CONCATENATE("比特币-",M1119),K1119=3,CONCATENATE("钞票-",M1119),K1119=4,CONCATENATE("玩家经验-",M1119),K1119=5,CONCATENATE(_xlfn.XLOOKUP(L1119,'[1]item|道具'!$A:$A,'[1]item|道具'!$B:$B),"-",M1119),K1119=11,CONCATENATE(INDEX('[4]equip_data|装备数据'!$B:$B,MATCH(1,('[4]equip_data|装备数据'!$A:$A=ROUNDDOWN(L1119/100,0))*('[4]equip_data|装备数据'!$D:$D=MOD(L1119,100)),0)),"-",M1119,"件"))</f>
        <v>#N/A</v>
      </c>
      <c r="J1119" s="11" t="str">
        <f t="shared" si="80"/>
        <v>11;10404;1</v>
      </c>
      <c r="K1119" s="11">
        <v>11</v>
      </c>
      <c r="L1119" s="11">
        <v>10404</v>
      </c>
      <c r="M1119" s="11">
        <v>1</v>
      </c>
      <c r="N1119" s="4">
        <f>_xlfn.IFS(C1119=0,E1119/SUMIFS(E:E,A:A,A1119,C:C,0),C1119=1,E1119/1000000,C1119=2,1)</f>
        <v>0.0166666666666667</v>
      </c>
      <c r="O1119" s="4">
        <f>IF(C1119=2,1,H1119/SUMIF(D:D,D1119,H:H))</f>
        <v>1</v>
      </c>
      <c r="P1119" s="4">
        <f t="shared" si="82"/>
        <v>0.0166666666666667</v>
      </c>
    </row>
    <row r="1120" spans="1:16">
      <c r="A1120" s="11">
        <v>5012004</v>
      </c>
      <c r="B1120" s="11" t="s">
        <v>282</v>
      </c>
      <c r="C1120" s="11">
        <v>0</v>
      </c>
      <c r="D1120" s="11">
        <f t="shared" si="81"/>
        <v>501200435</v>
      </c>
      <c r="E1120" s="11">
        <v>100</v>
      </c>
      <c r="F1120" s="11" t="s">
        <v>284</v>
      </c>
      <c r="G1120" s="11">
        <v>0</v>
      </c>
      <c r="H1120" s="11">
        <v>15</v>
      </c>
      <c r="I1120" s="11" t="e" cm="1">
        <f t="array" ref="I1120">_xlfn.IFS(K1120=2,CONCATENATE("比特币-",M1120),K1120=3,CONCATENATE("钞票-",M1120),K1120=4,CONCATENATE("玩家经验-",M1120),K1120=5,CONCATENATE(_xlfn.XLOOKUP(L1120,'[1]item|道具'!$A:$A,'[1]item|道具'!$B:$B),"-",M1120),K1120=11,CONCATENATE(INDEX('[4]equip_data|装备数据'!$B:$B,MATCH(1,('[4]equip_data|装备数据'!$A:$A=ROUNDDOWN(L1120/100,0))*('[4]equip_data|装备数据'!$D:$D=MOD(L1120,100)),0)),"-",M1120,"件"))</f>
        <v>#N/A</v>
      </c>
      <c r="J1120" s="11" t="str">
        <f t="shared" si="80"/>
        <v>11;10504;1</v>
      </c>
      <c r="K1120" s="11">
        <v>11</v>
      </c>
      <c r="L1120" s="11">
        <v>10504</v>
      </c>
      <c r="M1120" s="11">
        <v>1</v>
      </c>
      <c r="N1120" s="4">
        <f>_xlfn.IFS(C1120=0,E1120/SUMIFS(E:E,A:A,A1120,C:C,0),C1120=1,E1120/1000000,C1120=2,1)</f>
        <v>0.0166666666666667</v>
      </c>
      <c r="O1120" s="4">
        <f>IF(C1120=2,1,H1120/SUMIF(D:D,D1120,H:H))</f>
        <v>1</v>
      </c>
      <c r="P1120" s="4">
        <f t="shared" si="82"/>
        <v>0.0166666666666667</v>
      </c>
    </row>
    <row r="1121" spans="1:16">
      <c r="A1121" s="11">
        <v>5012004</v>
      </c>
      <c r="B1121" s="11" t="s">
        <v>282</v>
      </c>
      <c r="C1121" s="11">
        <v>0</v>
      </c>
      <c r="D1121" s="11">
        <f t="shared" si="81"/>
        <v>501200436</v>
      </c>
      <c r="E1121" s="11">
        <v>100</v>
      </c>
      <c r="F1121" s="11" t="s">
        <v>284</v>
      </c>
      <c r="G1121" s="11">
        <v>0</v>
      </c>
      <c r="H1121" s="11">
        <v>15</v>
      </c>
      <c r="I1121" s="11" t="e" cm="1">
        <f t="array" ref="I1121">_xlfn.IFS(K1121=2,CONCATENATE("比特币-",M1121),K1121=3,CONCATENATE("钞票-",M1121),K1121=4,CONCATENATE("玩家经验-",M1121),K1121=5,CONCATENATE(_xlfn.XLOOKUP(L1121,'[1]item|道具'!$A:$A,'[1]item|道具'!$B:$B),"-",M1121),K1121=11,CONCATENATE(INDEX('[4]equip_data|装备数据'!$B:$B,MATCH(1,('[4]equip_data|装备数据'!$A:$A=ROUNDDOWN(L1121/100,0))*('[4]equip_data|装备数据'!$D:$D=MOD(L1121,100)),0)),"-",M1121,"件"))</f>
        <v>#N/A</v>
      </c>
      <c r="J1121" s="11" t="str">
        <f t="shared" si="80"/>
        <v>11;20104;1</v>
      </c>
      <c r="K1121" s="11">
        <v>11</v>
      </c>
      <c r="L1121" s="11">
        <v>20104</v>
      </c>
      <c r="M1121" s="11">
        <v>1</v>
      </c>
      <c r="N1121" s="4">
        <f>_xlfn.IFS(C1121=0,E1121/SUMIFS(E:E,A:A,A1121,C:C,0),C1121=1,E1121/1000000,C1121=2,1)</f>
        <v>0.0166666666666667</v>
      </c>
      <c r="O1121" s="4">
        <f>IF(C1121=2,1,H1121/SUMIF(D:D,D1121,H:H))</f>
        <v>1</v>
      </c>
      <c r="P1121" s="4">
        <f t="shared" si="82"/>
        <v>0.0166666666666667</v>
      </c>
    </row>
    <row r="1122" spans="1:16">
      <c r="A1122" s="11">
        <v>5012004</v>
      </c>
      <c r="B1122" s="11" t="s">
        <v>282</v>
      </c>
      <c r="C1122" s="11">
        <v>0</v>
      </c>
      <c r="D1122" s="11">
        <f t="shared" si="81"/>
        <v>501200437</v>
      </c>
      <c r="E1122" s="11">
        <v>100</v>
      </c>
      <c r="F1122" s="11" t="s">
        <v>284</v>
      </c>
      <c r="G1122" s="11">
        <v>0</v>
      </c>
      <c r="H1122" s="11">
        <v>15</v>
      </c>
      <c r="I1122" s="11" t="e" cm="1">
        <f t="array" ref="I1122">_xlfn.IFS(K1122=2,CONCATENATE("比特币-",M1122),K1122=3,CONCATENATE("钞票-",M1122),K1122=4,CONCATENATE("玩家经验-",M1122),K1122=5,CONCATENATE(_xlfn.XLOOKUP(L1122,'[1]item|道具'!$A:$A,'[1]item|道具'!$B:$B),"-",M1122),K1122=11,CONCATENATE(INDEX('[4]equip_data|装备数据'!$B:$B,MATCH(1,('[4]equip_data|装备数据'!$A:$A=ROUNDDOWN(L1122/100,0))*('[4]equip_data|装备数据'!$D:$D=MOD(L1122,100)),0)),"-",M1122,"件"))</f>
        <v>#N/A</v>
      </c>
      <c r="J1122" s="11" t="str">
        <f t="shared" si="80"/>
        <v>11;20204;1</v>
      </c>
      <c r="K1122" s="11">
        <v>11</v>
      </c>
      <c r="L1122" s="11">
        <v>20204</v>
      </c>
      <c r="M1122" s="11">
        <v>1</v>
      </c>
      <c r="N1122" s="4">
        <f>_xlfn.IFS(C1122=0,E1122/SUMIFS(E:E,A:A,A1122,C:C,0),C1122=1,E1122/1000000,C1122=2,1)</f>
        <v>0.0166666666666667</v>
      </c>
      <c r="O1122" s="4">
        <f>IF(C1122=2,1,H1122/SUMIF(D:D,D1122,H:H))</f>
        <v>1</v>
      </c>
      <c r="P1122" s="4">
        <f t="shared" si="82"/>
        <v>0.0166666666666667</v>
      </c>
    </row>
    <row r="1123" spans="1:16">
      <c r="A1123" s="11">
        <v>5012004</v>
      </c>
      <c r="B1123" s="11" t="s">
        <v>282</v>
      </c>
      <c r="C1123" s="11">
        <v>0</v>
      </c>
      <c r="D1123" s="11">
        <f t="shared" si="81"/>
        <v>501200438</v>
      </c>
      <c r="E1123" s="11">
        <v>100</v>
      </c>
      <c r="F1123" s="11" t="s">
        <v>284</v>
      </c>
      <c r="G1123" s="11">
        <v>0</v>
      </c>
      <c r="H1123" s="11">
        <v>15</v>
      </c>
      <c r="I1123" s="11" t="e" cm="1">
        <f t="array" ref="I1123">_xlfn.IFS(K1123=2,CONCATENATE("比特币-",M1123),K1123=3,CONCATENATE("钞票-",M1123),K1123=4,CONCATENATE("玩家经验-",M1123),K1123=5,CONCATENATE(_xlfn.XLOOKUP(L1123,'[1]item|道具'!$A:$A,'[1]item|道具'!$B:$B),"-",M1123),K1123=11,CONCATENATE(INDEX('[4]equip_data|装备数据'!$B:$B,MATCH(1,('[4]equip_data|装备数据'!$A:$A=ROUNDDOWN(L1123/100,0))*('[4]equip_data|装备数据'!$D:$D=MOD(L1123,100)),0)),"-",M1123,"件"))</f>
        <v>#N/A</v>
      </c>
      <c r="J1123" s="11" t="str">
        <f t="shared" ref="J1123:J1186" si="83">CONCATENATE(K1123,";",L1123,";",M1123)</f>
        <v>11;20304;1</v>
      </c>
      <c r="K1123" s="11">
        <v>11</v>
      </c>
      <c r="L1123" s="11">
        <v>20304</v>
      </c>
      <c r="M1123" s="11">
        <v>1</v>
      </c>
      <c r="N1123" s="4">
        <f>_xlfn.IFS(C1123=0,E1123/SUMIFS(E:E,A:A,A1123,C:C,0),C1123=1,E1123/1000000,C1123=2,1)</f>
        <v>0.0166666666666667</v>
      </c>
      <c r="O1123" s="4">
        <f>IF(C1123=2,1,H1123/SUMIF(D:D,D1123,H:H))</f>
        <v>1</v>
      </c>
      <c r="P1123" s="4">
        <f t="shared" si="82"/>
        <v>0.0166666666666667</v>
      </c>
    </row>
    <row r="1124" spans="1:16">
      <c r="A1124" s="11">
        <v>5012004</v>
      </c>
      <c r="B1124" s="11" t="s">
        <v>282</v>
      </c>
      <c r="C1124" s="11">
        <v>0</v>
      </c>
      <c r="D1124" s="11">
        <f t="shared" si="81"/>
        <v>501200439</v>
      </c>
      <c r="E1124" s="11">
        <v>100</v>
      </c>
      <c r="F1124" s="11" t="s">
        <v>284</v>
      </c>
      <c r="G1124" s="11">
        <v>0</v>
      </c>
      <c r="H1124" s="11">
        <v>15</v>
      </c>
      <c r="I1124" s="11" t="e" cm="1">
        <f t="array" ref="I1124">_xlfn.IFS(K1124=2,CONCATENATE("比特币-",M1124),K1124=3,CONCATENATE("钞票-",M1124),K1124=4,CONCATENATE("玩家经验-",M1124),K1124=5,CONCATENATE(_xlfn.XLOOKUP(L1124,'[1]item|道具'!$A:$A,'[1]item|道具'!$B:$B),"-",M1124),K1124=11,CONCATENATE(INDEX('[4]equip_data|装备数据'!$B:$B,MATCH(1,('[4]equip_data|装备数据'!$A:$A=ROUNDDOWN(L1124/100,0))*('[4]equip_data|装备数据'!$D:$D=MOD(L1124,100)),0)),"-",M1124,"件"))</f>
        <v>#N/A</v>
      </c>
      <c r="J1124" s="11" t="str">
        <f t="shared" si="83"/>
        <v>11;20404;1</v>
      </c>
      <c r="K1124" s="11">
        <v>11</v>
      </c>
      <c r="L1124" s="11">
        <v>20404</v>
      </c>
      <c r="M1124" s="11">
        <v>1</v>
      </c>
      <c r="N1124" s="4">
        <f>_xlfn.IFS(C1124=0,E1124/SUMIFS(E:E,A:A,A1124,C:C,0),C1124=1,E1124/1000000,C1124=2,1)</f>
        <v>0.0166666666666667</v>
      </c>
      <c r="O1124" s="4">
        <f>IF(C1124=2,1,H1124/SUMIF(D:D,D1124,H:H))</f>
        <v>1</v>
      </c>
      <c r="P1124" s="4">
        <f t="shared" si="82"/>
        <v>0.0166666666666667</v>
      </c>
    </row>
    <row r="1125" spans="1:16">
      <c r="A1125" s="11">
        <v>5012004</v>
      </c>
      <c r="B1125" s="11" t="s">
        <v>282</v>
      </c>
      <c r="C1125" s="11">
        <v>0</v>
      </c>
      <c r="D1125" s="11">
        <f t="shared" si="81"/>
        <v>501200440</v>
      </c>
      <c r="E1125" s="11">
        <v>100</v>
      </c>
      <c r="F1125" s="11" t="s">
        <v>284</v>
      </c>
      <c r="G1125" s="11">
        <v>0</v>
      </c>
      <c r="H1125" s="11">
        <v>15</v>
      </c>
      <c r="I1125" s="11" t="e" cm="1">
        <f t="array" ref="I1125">_xlfn.IFS(K1125=2,CONCATENATE("比特币-",M1125),K1125=3,CONCATENATE("钞票-",M1125),K1125=4,CONCATENATE("玩家经验-",M1125),K1125=5,CONCATENATE(_xlfn.XLOOKUP(L1125,'[1]item|道具'!$A:$A,'[1]item|道具'!$B:$B),"-",M1125),K1125=11,CONCATENATE(INDEX('[4]equip_data|装备数据'!$B:$B,MATCH(1,('[4]equip_data|装备数据'!$A:$A=ROUNDDOWN(L1125/100,0))*('[4]equip_data|装备数据'!$D:$D=MOD(L1125,100)),0)),"-",M1125,"件"))</f>
        <v>#N/A</v>
      </c>
      <c r="J1125" s="11" t="str">
        <f t="shared" si="83"/>
        <v>11;20504;1</v>
      </c>
      <c r="K1125" s="11">
        <v>11</v>
      </c>
      <c r="L1125" s="11">
        <v>20504</v>
      </c>
      <c r="M1125" s="11">
        <v>1</v>
      </c>
      <c r="N1125" s="4">
        <f>_xlfn.IFS(C1125=0,E1125/SUMIFS(E:E,A:A,A1125,C:C,0),C1125=1,E1125/1000000,C1125=2,1)</f>
        <v>0.0166666666666667</v>
      </c>
      <c r="O1125" s="4">
        <f>IF(C1125=2,1,H1125/SUMIF(D:D,D1125,H:H))</f>
        <v>1</v>
      </c>
      <c r="P1125" s="4">
        <f t="shared" si="82"/>
        <v>0.0166666666666667</v>
      </c>
    </row>
    <row r="1126" spans="1:16">
      <c r="A1126" s="11">
        <v>5012004</v>
      </c>
      <c r="B1126" s="11" t="s">
        <v>282</v>
      </c>
      <c r="C1126" s="11">
        <v>0</v>
      </c>
      <c r="D1126" s="11">
        <f t="shared" si="81"/>
        <v>501200441</v>
      </c>
      <c r="E1126" s="11">
        <v>100</v>
      </c>
      <c r="F1126" s="11" t="s">
        <v>284</v>
      </c>
      <c r="G1126" s="11">
        <v>0</v>
      </c>
      <c r="H1126" s="11">
        <v>15</v>
      </c>
      <c r="I1126" s="11" t="e" cm="1">
        <f t="array" ref="I1126">_xlfn.IFS(K1126=2,CONCATENATE("比特币-",M1126),K1126=3,CONCATENATE("钞票-",M1126),K1126=4,CONCATENATE("玩家经验-",M1126),K1126=5,CONCATENATE(_xlfn.XLOOKUP(L1126,'[1]item|道具'!$A:$A,'[1]item|道具'!$B:$B),"-",M1126),K1126=11,CONCATENATE(INDEX('[4]equip_data|装备数据'!$B:$B,MATCH(1,('[4]equip_data|装备数据'!$A:$A=ROUNDDOWN(L1126/100,0))*('[4]equip_data|装备数据'!$D:$D=MOD(L1126,100)),0)),"-",M1126,"件"))</f>
        <v>#N/A</v>
      </c>
      <c r="J1126" s="11" t="str">
        <f t="shared" si="83"/>
        <v>11;30104;1</v>
      </c>
      <c r="K1126" s="11">
        <v>11</v>
      </c>
      <c r="L1126" s="11">
        <v>30104</v>
      </c>
      <c r="M1126" s="11">
        <v>1</v>
      </c>
      <c r="N1126" s="4">
        <f>_xlfn.IFS(C1126=0,E1126/SUMIFS(E:E,A:A,A1126,C:C,0),C1126=1,E1126/1000000,C1126=2,1)</f>
        <v>0.0166666666666667</v>
      </c>
      <c r="O1126" s="4">
        <f>IF(C1126=2,1,H1126/SUMIF(D:D,D1126,H:H))</f>
        <v>1</v>
      </c>
      <c r="P1126" s="4">
        <f t="shared" si="82"/>
        <v>0.0166666666666667</v>
      </c>
    </row>
    <row r="1127" spans="1:16">
      <c r="A1127" s="11">
        <v>5012004</v>
      </c>
      <c r="B1127" s="11" t="s">
        <v>282</v>
      </c>
      <c r="C1127" s="11">
        <v>0</v>
      </c>
      <c r="D1127" s="11">
        <f t="shared" si="81"/>
        <v>501200442</v>
      </c>
      <c r="E1127" s="11">
        <v>100</v>
      </c>
      <c r="F1127" s="11" t="s">
        <v>284</v>
      </c>
      <c r="G1127" s="11">
        <v>0</v>
      </c>
      <c r="H1127" s="11">
        <v>15</v>
      </c>
      <c r="I1127" s="11" t="e" cm="1">
        <f t="array" ref="I1127">_xlfn.IFS(K1127=2,CONCATENATE("比特币-",M1127),K1127=3,CONCATENATE("钞票-",M1127),K1127=4,CONCATENATE("玩家经验-",M1127),K1127=5,CONCATENATE(_xlfn.XLOOKUP(L1127,'[1]item|道具'!$A:$A,'[1]item|道具'!$B:$B),"-",M1127),K1127=11,CONCATENATE(INDEX('[4]equip_data|装备数据'!$B:$B,MATCH(1,('[4]equip_data|装备数据'!$A:$A=ROUNDDOWN(L1127/100,0))*('[4]equip_data|装备数据'!$D:$D=MOD(L1127,100)),0)),"-",M1127,"件"))</f>
        <v>#N/A</v>
      </c>
      <c r="J1127" s="11" t="str">
        <f t="shared" si="83"/>
        <v>11;30204;1</v>
      </c>
      <c r="K1127" s="11">
        <v>11</v>
      </c>
      <c r="L1127" s="11">
        <v>30204</v>
      </c>
      <c r="M1127" s="11">
        <v>1</v>
      </c>
      <c r="N1127" s="4">
        <f>_xlfn.IFS(C1127=0,E1127/SUMIFS(E:E,A:A,A1127,C:C,0),C1127=1,E1127/1000000,C1127=2,1)</f>
        <v>0.0166666666666667</v>
      </c>
      <c r="O1127" s="4">
        <f>IF(C1127=2,1,H1127/SUMIF(D:D,D1127,H:H))</f>
        <v>1</v>
      </c>
      <c r="P1127" s="4">
        <f t="shared" si="82"/>
        <v>0.0166666666666667</v>
      </c>
    </row>
    <row r="1128" spans="1:16">
      <c r="A1128" s="11">
        <v>5012004</v>
      </c>
      <c r="B1128" s="11" t="s">
        <v>282</v>
      </c>
      <c r="C1128" s="11">
        <v>0</v>
      </c>
      <c r="D1128" s="11">
        <f t="shared" si="81"/>
        <v>501200443</v>
      </c>
      <c r="E1128" s="11">
        <v>100</v>
      </c>
      <c r="F1128" s="11" t="s">
        <v>284</v>
      </c>
      <c r="G1128" s="11">
        <v>0</v>
      </c>
      <c r="H1128" s="11">
        <v>15</v>
      </c>
      <c r="I1128" s="11" t="e" cm="1">
        <f t="array" ref="I1128">_xlfn.IFS(K1128=2,CONCATENATE("比特币-",M1128),K1128=3,CONCATENATE("钞票-",M1128),K1128=4,CONCATENATE("玩家经验-",M1128),K1128=5,CONCATENATE(_xlfn.XLOOKUP(L1128,'[1]item|道具'!$A:$A,'[1]item|道具'!$B:$B),"-",M1128),K1128=11,CONCATENATE(INDEX('[4]equip_data|装备数据'!$B:$B,MATCH(1,('[4]equip_data|装备数据'!$A:$A=ROUNDDOWN(L1128/100,0))*('[4]equip_data|装备数据'!$D:$D=MOD(L1128,100)),0)),"-",M1128,"件"))</f>
        <v>#N/A</v>
      </c>
      <c r="J1128" s="11" t="str">
        <f t="shared" si="83"/>
        <v>11;30304;1</v>
      </c>
      <c r="K1128" s="11">
        <v>11</v>
      </c>
      <c r="L1128" s="11">
        <v>30304</v>
      </c>
      <c r="M1128" s="11">
        <v>1</v>
      </c>
      <c r="N1128" s="4">
        <f>_xlfn.IFS(C1128=0,E1128/SUMIFS(E:E,A:A,A1128,C:C,0),C1128=1,E1128/1000000,C1128=2,1)</f>
        <v>0.0166666666666667</v>
      </c>
      <c r="O1128" s="4">
        <f>IF(C1128=2,1,H1128/SUMIF(D:D,D1128,H:H))</f>
        <v>1</v>
      </c>
      <c r="P1128" s="4">
        <f t="shared" si="82"/>
        <v>0.0166666666666667</v>
      </c>
    </row>
    <row r="1129" spans="1:16">
      <c r="A1129" s="11">
        <v>5012004</v>
      </c>
      <c r="B1129" s="11" t="s">
        <v>282</v>
      </c>
      <c r="C1129" s="11">
        <v>0</v>
      </c>
      <c r="D1129" s="11">
        <f t="shared" si="81"/>
        <v>501200444</v>
      </c>
      <c r="E1129" s="11">
        <v>100</v>
      </c>
      <c r="F1129" s="11" t="s">
        <v>284</v>
      </c>
      <c r="G1129" s="11">
        <v>0</v>
      </c>
      <c r="H1129" s="11">
        <v>15</v>
      </c>
      <c r="I1129" s="11" t="e" cm="1">
        <f t="array" ref="I1129">_xlfn.IFS(K1129=2,CONCATENATE("比特币-",M1129),K1129=3,CONCATENATE("钞票-",M1129),K1129=4,CONCATENATE("玩家经验-",M1129),K1129=5,CONCATENATE(_xlfn.XLOOKUP(L1129,'[1]item|道具'!$A:$A,'[1]item|道具'!$B:$B),"-",M1129),K1129=11,CONCATENATE(INDEX('[4]equip_data|装备数据'!$B:$B,MATCH(1,('[4]equip_data|装备数据'!$A:$A=ROUNDDOWN(L1129/100,0))*('[4]equip_data|装备数据'!$D:$D=MOD(L1129,100)),0)),"-",M1129,"件"))</f>
        <v>#N/A</v>
      </c>
      <c r="J1129" s="11" t="str">
        <f t="shared" si="83"/>
        <v>11;30404;1</v>
      </c>
      <c r="K1129" s="11">
        <v>11</v>
      </c>
      <c r="L1129" s="11">
        <v>30404</v>
      </c>
      <c r="M1129" s="11">
        <v>1</v>
      </c>
      <c r="N1129" s="4">
        <f>_xlfn.IFS(C1129=0,E1129/SUMIFS(E:E,A:A,A1129,C:C,0),C1129=1,E1129/1000000,C1129=2,1)</f>
        <v>0.0166666666666667</v>
      </c>
      <c r="O1129" s="4">
        <f>IF(C1129=2,1,H1129/SUMIF(D:D,D1129,H:H))</f>
        <v>1</v>
      </c>
      <c r="P1129" s="4">
        <f t="shared" si="82"/>
        <v>0.0166666666666667</v>
      </c>
    </row>
    <row r="1130" spans="1:16">
      <c r="A1130" s="11">
        <v>5012004</v>
      </c>
      <c r="B1130" s="11" t="s">
        <v>282</v>
      </c>
      <c r="C1130" s="11">
        <v>0</v>
      </c>
      <c r="D1130" s="11">
        <f t="shared" si="81"/>
        <v>501200445</v>
      </c>
      <c r="E1130" s="11">
        <v>100</v>
      </c>
      <c r="F1130" s="11" t="s">
        <v>284</v>
      </c>
      <c r="G1130" s="11">
        <v>0</v>
      </c>
      <c r="H1130" s="11">
        <v>15</v>
      </c>
      <c r="I1130" s="11" t="e" cm="1">
        <f t="array" ref="I1130">_xlfn.IFS(K1130=2,CONCATENATE("比特币-",M1130),K1130=3,CONCATENATE("钞票-",M1130),K1130=4,CONCATENATE("玩家经验-",M1130),K1130=5,CONCATENATE(_xlfn.XLOOKUP(L1130,'[1]item|道具'!$A:$A,'[1]item|道具'!$B:$B),"-",M1130),K1130=11,CONCATENATE(INDEX('[4]equip_data|装备数据'!$B:$B,MATCH(1,('[4]equip_data|装备数据'!$A:$A=ROUNDDOWN(L1130/100,0))*('[4]equip_data|装备数据'!$D:$D=MOD(L1130,100)),0)),"-",M1130,"件"))</f>
        <v>#N/A</v>
      </c>
      <c r="J1130" s="11" t="str">
        <f t="shared" si="83"/>
        <v>11;30504;1</v>
      </c>
      <c r="K1130" s="11">
        <v>11</v>
      </c>
      <c r="L1130" s="11">
        <v>30504</v>
      </c>
      <c r="M1130" s="11">
        <v>1</v>
      </c>
      <c r="N1130" s="4">
        <f>_xlfn.IFS(C1130=0,E1130/SUMIFS(E:E,A:A,A1130,C:C,0),C1130=1,E1130/1000000,C1130=2,1)</f>
        <v>0.0166666666666667</v>
      </c>
      <c r="O1130" s="4">
        <f>IF(C1130=2,1,H1130/SUMIF(D:D,D1130,H:H))</f>
        <v>1</v>
      </c>
      <c r="P1130" s="4">
        <f t="shared" si="82"/>
        <v>0.0166666666666667</v>
      </c>
    </row>
    <row r="1131" spans="1:16">
      <c r="A1131" s="11">
        <v>5012004</v>
      </c>
      <c r="B1131" s="11" t="s">
        <v>282</v>
      </c>
      <c r="C1131" s="11">
        <v>0</v>
      </c>
      <c r="D1131" s="11">
        <f t="shared" si="81"/>
        <v>501200446</v>
      </c>
      <c r="E1131" s="11">
        <v>100</v>
      </c>
      <c r="F1131" s="11" t="s">
        <v>284</v>
      </c>
      <c r="G1131" s="11">
        <v>0</v>
      </c>
      <c r="H1131" s="11">
        <v>15</v>
      </c>
      <c r="I1131" s="11" t="e" cm="1">
        <f t="array" ref="I1131">_xlfn.IFS(K1131=2,CONCATENATE("比特币-",M1131),K1131=3,CONCATENATE("钞票-",M1131),K1131=4,CONCATENATE("玩家经验-",M1131),K1131=5,CONCATENATE(_xlfn.XLOOKUP(L1131,'[1]item|道具'!$A:$A,'[1]item|道具'!$B:$B),"-",M1131),K1131=11,CONCATENATE(INDEX('[4]equip_data|装备数据'!$B:$B,MATCH(1,('[4]equip_data|装备数据'!$A:$A=ROUNDDOWN(L1131/100,0))*('[4]equip_data|装备数据'!$D:$D=MOD(L1131,100)),0)),"-",M1131,"件"))</f>
        <v>#N/A</v>
      </c>
      <c r="J1131" s="11" t="str">
        <f t="shared" si="83"/>
        <v>11;40104;1</v>
      </c>
      <c r="K1131" s="11">
        <v>11</v>
      </c>
      <c r="L1131" s="11">
        <v>40104</v>
      </c>
      <c r="M1131" s="11">
        <v>1</v>
      </c>
      <c r="N1131" s="4">
        <f>_xlfn.IFS(C1131=0,E1131/SUMIFS(E:E,A:A,A1131,C:C,0),C1131=1,E1131/1000000,C1131=2,1)</f>
        <v>0.0166666666666667</v>
      </c>
      <c r="O1131" s="4">
        <f>IF(C1131=2,1,H1131/SUMIF(D:D,D1131,H:H))</f>
        <v>1</v>
      </c>
      <c r="P1131" s="4">
        <f t="shared" si="82"/>
        <v>0.0166666666666667</v>
      </c>
    </row>
    <row r="1132" spans="1:16">
      <c r="A1132" s="11">
        <v>5012004</v>
      </c>
      <c r="B1132" s="11" t="s">
        <v>282</v>
      </c>
      <c r="C1132" s="11">
        <v>0</v>
      </c>
      <c r="D1132" s="11">
        <f t="shared" si="81"/>
        <v>501200447</v>
      </c>
      <c r="E1132" s="11">
        <v>100</v>
      </c>
      <c r="F1132" s="11" t="s">
        <v>284</v>
      </c>
      <c r="G1132" s="11">
        <v>0</v>
      </c>
      <c r="H1132" s="11">
        <v>15</v>
      </c>
      <c r="I1132" s="11" t="e" cm="1">
        <f t="array" ref="I1132">_xlfn.IFS(K1132=2,CONCATENATE("比特币-",M1132),K1132=3,CONCATENATE("钞票-",M1132),K1132=4,CONCATENATE("玩家经验-",M1132),K1132=5,CONCATENATE(_xlfn.XLOOKUP(L1132,'[1]item|道具'!$A:$A,'[1]item|道具'!$B:$B),"-",M1132),K1132=11,CONCATENATE(INDEX('[4]equip_data|装备数据'!$B:$B,MATCH(1,('[4]equip_data|装备数据'!$A:$A=ROUNDDOWN(L1132/100,0))*('[4]equip_data|装备数据'!$D:$D=MOD(L1132,100)),0)),"-",M1132,"件"))</f>
        <v>#N/A</v>
      </c>
      <c r="J1132" s="11" t="str">
        <f t="shared" si="83"/>
        <v>11;40204;1</v>
      </c>
      <c r="K1132" s="11">
        <v>11</v>
      </c>
      <c r="L1132" s="11">
        <v>40204</v>
      </c>
      <c r="M1132" s="11">
        <v>1</v>
      </c>
      <c r="N1132" s="4">
        <f>_xlfn.IFS(C1132=0,E1132/SUMIFS(E:E,A:A,A1132,C:C,0),C1132=1,E1132/1000000,C1132=2,1)</f>
        <v>0.0166666666666667</v>
      </c>
      <c r="O1132" s="4">
        <f>IF(C1132=2,1,H1132/SUMIF(D:D,D1132,H:H))</f>
        <v>1</v>
      </c>
      <c r="P1132" s="4">
        <f t="shared" si="82"/>
        <v>0.0166666666666667</v>
      </c>
    </row>
    <row r="1133" spans="1:16">
      <c r="A1133" s="11">
        <v>5012004</v>
      </c>
      <c r="B1133" s="11" t="s">
        <v>282</v>
      </c>
      <c r="C1133" s="11">
        <v>0</v>
      </c>
      <c r="D1133" s="11">
        <f t="shared" si="81"/>
        <v>501200448</v>
      </c>
      <c r="E1133" s="11">
        <v>100</v>
      </c>
      <c r="F1133" s="11" t="s">
        <v>284</v>
      </c>
      <c r="G1133" s="11">
        <v>0</v>
      </c>
      <c r="H1133" s="11">
        <v>15</v>
      </c>
      <c r="I1133" s="11" t="e" cm="1">
        <f t="array" ref="I1133">_xlfn.IFS(K1133=2,CONCATENATE("比特币-",M1133),K1133=3,CONCATENATE("钞票-",M1133),K1133=4,CONCATENATE("玩家经验-",M1133),K1133=5,CONCATENATE(_xlfn.XLOOKUP(L1133,'[1]item|道具'!$A:$A,'[1]item|道具'!$B:$B),"-",M1133),K1133=11,CONCATENATE(INDEX('[4]equip_data|装备数据'!$B:$B,MATCH(1,('[4]equip_data|装备数据'!$A:$A=ROUNDDOWN(L1133/100,0))*('[4]equip_data|装备数据'!$D:$D=MOD(L1133,100)),0)),"-",M1133,"件"))</f>
        <v>#N/A</v>
      </c>
      <c r="J1133" s="11" t="str">
        <f t="shared" si="83"/>
        <v>11;40304;1</v>
      </c>
      <c r="K1133" s="11">
        <v>11</v>
      </c>
      <c r="L1133" s="11">
        <v>40304</v>
      </c>
      <c r="M1133" s="11">
        <v>1</v>
      </c>
      <c r="N1133" s="4">
        <f>_xlfn.IFS(C1133=0,E1133/SUMIFS(E:E,A:A,A1133,C:C,0),C1133=1,E1133/1000000,C1133=2,1)</f>
        <v>0.0166666666666667</v>
      </c>
      <c r="O1133" s="4">
        <f>IF(C1133=2,1,H1133/SUMIF(D:D,D1133,H:H))</f>
        <v>1</v>
      </c>
      <c r="P1133" s="4">
        <f t="shared" si="82"/>
        <v>0.0166666666666667</v>
      </c>
    </row>
    <row r="1134" spans="1:16">
      <c r="A1134" s="11">
        <v>5012004</v>
      </c>
      <c r="B1134" s="11" t="s">
        <v>282</v>
      </c>
      <c r="C1134" s="11">
        <v>0</v>
      </c>
      <c r="D1134" s="11">
        <f t="shared" si="81"/>
        <v>501200449</v>
      </c>
      <c r="E1134" s="11">
        <v>100</v>
      </c>
      <c r="F1134" s="11" t="s">
        <v>284</v>
      </c>
      <c r="G1134" s="11">
        <v>0</v>
      </c>
      <c r="H1134" s="11">
        <v>15</v>
      </c>
      <c r="I1134" s="11" t="e" cm="1">
        <f t="array" ref="I1134">_xlfn.IFS(K1134=2,CONCATENATE("比特币-",M1134),K1134=3,CONCATENATE("钞票-",M1134),K1134=4,CONCATENATE("玩家经验-",M1134),K1134=5,CONCATENATE(_xlfn.XLOOKUP(L1134,'[1]item|道具'!$A:$A,'[1]item|道具'!$B:$B),"-",M1134),K1134=11,CONCATENATE(INDEX('[4]equip_data|装备数据'!$B:$B,MATCH(1,('[4]equip_data|装备数据'!$A:$A=ROUNDDOWN(L1134/100,0))*('[4]equip_data|装备数据'!$D:$D=MOD(L1134,100)),0)),"-",M1134,"件"))</f>
        <v>#N/A</v>
      </c>
      <c r="J1134" s="11" t="str">
        <f t="shared" si="83"/>
        <v>11;40404;1</v>
      </c>
      <c r="K1134" s="11">
        <v>11</v>
      </c>
      <c r="L1134" s="11">
        <v>40404</v>
      </c>
      <c r="M1134" s="11">
        <v>1</v>
      </c>
      <c r="N1134" s="4">
        <f>_xlfn.IFS(C1134=0,E1134/SUMIFS(E:E,A:A,A1134,C:C,0),C1134=1,E1134/1000000,C1134=2,1)</f>
        <v>0.0166666666666667</v>
      </c>
      <c r="O1134" s="4">
        <f>IF(C1134=2,1,H1134/SUMIF(D:D,D1134,H:H))</f>
        <v>1</v>
      </c>
      <c r="P1134" s="4">
        <f t="shared" si="82"/>
        <v>0.0166666666666667</v>
      </c>
    </row>
    <row r="1135" spans="1:16">
      <c r="A1135" s="11">
        <v>5012004</v>
      </c>
      <c r="B1135" s="11" t="s">
        <v>282</v>
      </c>
      <c r="C1135" s="11">
        <v>0</v>
      </c>
      <c r="D1135" s="11">
        <f t="shared" si="81"/>
        <v>501200450</v>
      </c>
      <c r="E1135" s="11">
        <v>100</v>
      </c>
      <c r="F1135" s="11" t="s">
        <v>284</v>
      </c>
      <c r="G1135" s="11">
        <v>0</v>
      </c>
      <c r="H1135" s="11">
        <v>15</v>
      </c>
      <c r="I1135" s="11" t="e" cm="1">
        <f t="array" ref="I1135">_xlfn.IFS(K1135=2,CONCATENATE("比特币-",M1135),K1135=3,CONCATENATE("钞票-",M1135),K1135=4,CONCATENATE("玩家经验-",M1135),K1135=5,CONCATENATE(_xlfn.XLOOKUP(L1135,'[1]item|道具'!$A:$A,'[1]item|道具'!$B:$B),"-",M1135),K1135=11,CONCATENATE(INDEX('[4]equip_data|装备数据'!$B:$B,MATCH(1,('[4]equip_data|装备数据'!$A:$A=ROUNDDOWN(L1135/100,0))*('[4]equip_data|装备数据'!$D:$D=MOD(L1135,100)),0)),"-",M1135,"件"))</f>
        <v>#N/A</v>
      </c>
      <c r="J1135" s="11" t="str">
        <f t="shared" si="83"/>
        <v>11;40504;1</v>
      </c>
      <c r="K1135" s="11">
        <v>11</v>
      </c>
      <c r="L1135" s="11">
        <v>40504</v>
      </c>
      <c r="M1135" s="11">
        <v>1</v>
      </c>
      <c r="N1135" s="4">
        <f>_xlfn.IFS(C1135=0,E1135/SUMIFS(E:E,A:A,A1135,C:C,0),C1135=1,E1135/1000000,C1135=2,1)</f>
        <v>0.0166666666666667</v>
      </c>
      <c r="O1135" s="4">
        <f>IF(C1135=2,1,H1135/SUMIF(D:D,D1135,H:H))</f>
        <v>1</v>
      </c>
      <c r="P1135" s="4">
        <f t="shared" si="82"/>
        <v>0.0166666666666667</v>
      </c>
    </row>
    <row r="1136" spans="1:16">
      <c r="A1136" s="11">
        <v>5012004</v>
      </c>
      <c r="B1136" s="11" t="s">
        <v>282</v>
      </c>
      <c r="C1136" s="11">
        <v>0</v>
      </c>
      <c r="D1136" s="11">
        <f t="shared" si="81"/>
        <v>501200451</v>
      </c>
      <c r="E1136" s="11">
        <v>100</v>
      </c>
      <c r="F1136" s="11" t="s">
        <v>284</v>
      </c>
      <c r="G1136" s="11">
        <v>0</v>
      </c>
      <c r="H1136" s="11">
        <v>15</v>
      </c>
      <c r="I1136" s="11" t="e" cm="1">
        <f t="array" ref="I1136">_xlfn.IFS(K1136=2,CONCATENATE("比特币-",M1136),K1136=3,CONCATENATE("钞票-",M1136),K1136=4,CONCATENATE("玩家经验-",M1136),K1136=5,CONCATENATE(_xlfn.XLOOKUP(L1136,'[1]item|道具'!$A:$A,'[1]item|道具'!$B:$B),"-",M1136),K1136=11,CONCATENATE(INDEX('[4]equip_data|装备数据'!$B:$B,MATCH(1,('[4]equip_data|装备数据'!$A:$A=ROUNDDOWN(L1136/100,0))*('[4]equip_data|装备数据'!$D:$D=MOD(L1136,100)),0)),"-",M1136,"件"))</f>
        <v>#N/A</v>
      </c>
      <c r="J1136" s="11" t="str">
        <f t="shared" si="83"/>
        <v>11;50104;1</v>
      </c>
      <c r="K1136" s="11">
        <v>11</v>
      </c>
      <c r="L1136" s="11">
        <v>50104</v>
      </c>
      <c r="M1136" s="11">
        <v>1</v>
      </c>
      <c r="N1136" s="4">
        <f>_xlfn.IFS(C1136=0,E1136/SUMIFS(E:E,A:A,A1136,C:C,0),C1136=1,E1136/1000000,C1136=2,1)</f>
        <v>0.0166666666666667</v>
      </c>
      <c r="O1136" s="4">
        <f>IF(C1136=2,1,H1136/SUMIF(D:D,D1136,H:H))</f>
        <v>1</v>
      </c>
      <c r="P1136" s="4">
        <f t="shared" si="82"/>
        <v>0.0166666666666667</v>
      </c>
    </row>
    <row r="1137" spans="1:16">
      <c r="A1137" s="11">
        <v>5012004</v>
      </c>
      <c r="B1137" s="11" t="s">
        <v>282</v>
      </c>
      <c r="C1137" s="11">
        <v>0</v>
      </c>
      <c r="D1137" s="11">
        <f t="shared" si="81"/>
        <v>501200452</v>
      </c>
      <c r="E1137" s="11">
        <v>100</v>
      </c>
      <c r="F1137" s="11" t="s">
        <v>284</v>
      </c>
      <c r="G1137" s="11">
        <v>0</v>
      </c>
      <c r="H1137" s="11">
        <v>15</v>
      </c>
      <c r="I1137" s="11" t="e" cm="1">
        <f t="array" ref="I1137">_xlfn.IFS(K1137=2,CONCATENATE("比特币-",M1137),K1137=3,CONCATENATE("钞票-",M1137),K1137=4,CONCATENATE("玩家经验-",M1137),K1137=5,CONCATENATE(_xlfn.XLOOKUP(L1137,'[1]item|道具'!$A:$A,'[1]item|道具'!$B:$B),"-",M1137),K1137=11,CONCATENATE(INDEX('[4]equip_data|装备数据'!$B:$B,MATCH(1,('[4]equip_data|装备数据'!$A:$A=ROUNDDOWN(L1137/100,0))*('[4]equip_data|装备数据'!$D:$D=MOD(L1137,100)),0)),"-",M1137,"件"))</f>
        <v>#N/A</v>
      </c>
      <c r="J1137" s="11" t="str">
        <f t="shared" si="83"/>
        <v>11;50204;1</v>
      </c>
      <c r="K1137" s="11">
        <v>11</v>
      </c>
      <c r="L1137" s="11">
        <v>50204</v>
      </c>
      <c r="M1137" s="11">
        <v>1</v>
      </c>
      <c r="N1137" s="4">
        <f>_xlfn.IFS(C1137=0,E1137/SUMIFS(E:E,A:A,A1137,C:C,0),C1137=1,E1137/1000000,C1137=2,1)</f>
        <v>0.0166666666666667</v>
      </c>
      <c r="O1137" s="4">
        <f>IF(C1137=2,1,H1137/SUMIF(D:D,D1137,H:H))</f>
        <v>1</v>
      </c>
      <c r="P1137" s="4">
        <f t="shared" si="82"/>
        <v>0.0166666666666667</v>
      </c>
    </row>
    <row r="1138" spans="1:16">
      <c r="A1138" s="11">
        <v>5012004</v>
      </c>
      <c r="B1138" s="11" t="s">
        <v>282</v>
      </c>
      <c r="C1138" s="11">
        <v>0</v>
      </c>
      <c r="D1138" s="11">
        <f t="shared" si="81"/>
        <v>501200453</v>
      </c>
      <c r="E1138" s="11">
        <v>100</v>
      </c>
      <c r="F1138" s="11" t="s">
        <v>284</v>
      </c>
      <c r="G1138" s="11">
        <v>0</v>
      </c>
      <c r="H1138" s="11">
        <v>15</v>
      </c>
      <c r="I1138" s="11" t="e" cm="1">
        <f t="array" ref="I1138">_xlfn.IFS(K1138=2,CONCATENATE("比特币-",M1138),K1138=3,CONCATENATE("钞票-",M1138),K1138=4,CONCATENATE("玩家经验-",M1138),K1138=5,CONCATENATE(_xlfn.XLOOKUP(L1138,'[1]item|道具'!$A:$A,'[1]item|道具'!$B:$B),"-",M1138),K1138=11,CONCATENATE(INDEX('[4]equip_data|装备数据'!$B:$B,MATCH(1,('[4]equip_data|装备数据'!$A:$A=ROUNDDOWN(L1138/100,0))*('[4]equip_data|装备数据'!$D:$D=MOD(L1138,100)),0)),"-",M1138,"件"))</f>
        <v>#N/A</v>
      </c>
      <c r="J1138" s="11" t="str">
        <f t="shared" si="83"/>
        <v>11;50304;1</v>
      </c>
      <c r="K1138" s="11">
        <v>11</v>
      </c>
      <c r="L1138" s="11">
        <v>50304</v>
      </c>
      <c r="M1138" s="11">
        <v>1</v>
      </c>
      <c r="N1138" s="4">
        <f>_xlfn.IFS(C1138=0,E1138/SUMIFS(E:E,A:A,A1138,C:C,0),C1138=1,E1138/1000000,C1138=2,1)</f>
        <v>0.0166666666666667</v>
      </c>
      <c r="O1138" s="4">
        <f>IF(C1138=2,1,H1138/SUMIF(D:D,D1138,H:H))</f>
        <v>1</v>
      </c>
      <c r="P1138" s="4">
        <f t="shared" si="82"/>
        <v>0.0166666666666667</v>
      </c>
    </row>
    <row r="1139" spans="1:16">
      <c r="A1139" s="11">
        <v>5012004</v>
      </c>
      <c r="B1139" s="11" t="s">
        <v>282</v>
      </c>
      <c r="C1139" s="11">
        <v>0</v>
      </c>
      <c r="D1139" s="11">
        <f t="shared" si="81"/>
        <v>501200454</v>
      </c>
      <c r="E1139" s="11">
        <v>100</v>
      </c>
      <c r="F1139" s="11" t="s">
        <v>284</v>
      </c>
      <c r="G1139" s="11">
        <v>0</v>
      </c>
      <c r="H1139" s="11">
        <v>15</v>
      </c>
      <c r="I1139" s="11" t="e" cm="1">
        <f t="array" ref="I1139">_xlfn.IFS(K1139=2,CONCATENATE("比特币-",M1139),K1139=3,CONCATENATE("钞票-",M1139),K1139=4,CONCATENATE("玩家经验-",M1139),K1139=5,CONCATENATE(_xlfn.XLOOKUP(L1139,'[1]item|道具'!$A:$A,'[1]item|道具'!$B:$B),"-",M1139),K1139=11,CONCATENATE(INDEX('[4]equip_data|装备数据'!$B:$B,MATCH(1,('[4]equip_data|装备数据'!$A:$A=ROUNDDOWN(L1139/100,0))*('[4]equip_data|装备数据'!$D:$D=MOD(L1139,100)),0)),"-",M1139,"件"))</f>
        <v>#N/A</v>
      </c>
      <c r="J1139" s="11" t="str">
        <f t="shared" si="83"/>
        <v>11;50404;1</v>
      </c>
      <c r="K1139" s="11">
        <v>11</v>
      </c>
      <c r="L1139" s="11">
        <v>50404</v>
      </c>
      <c r="M1139" s="11">
        <v>1</v>
      </c>
      <c r="N1139" s="4">
        <f>_xlfn.IFS(C1139=0,E1139/SUMIFS(E:E,A:A,A1139,C:C,0),C1139=1,E1139/1000000,C1139=2,1)</f>
        <v>0.0166666666666667</v>
      </c>
      <c r="O1139" s="4">
        <f>IF(C1139=2,1,H1139/SUMIF(D:D,D1139,H:H))</f>
        <v>1</v>
      </c>
      <c r="P1139" s="4">
        <f t="shared" si="82"/>
        <v>0.0166666666666667</v>
      </c>
    </row>
    <row r="1140" spans="1:16">
      <c r="A1140" s="11">
        <v>5012004</v>
      </c>
      <c r="B1140" s="11" t="s">
        <v>282</v>
      </c>
      <c r="C1140" s="11">
        <v>0</v>
      </c>
      <c r="D1140" s="11">
        <f t="shared" si="81"/>
        <v>501200455</v>
      </c>
      <c r="E1140" s="11">
        <v>100</v>
      </c>
      <c r="F1140" s="11" t="s">
        <v>284</v>
      </c>
      <c r="G1140" s="11">
        <v>0</v>
      </c>
      <c r="H1140" s="11">
        <v>15</v>
      </c>
      <c r="I1140" s="11" t="e" cm="1">
        <f t="array" ref="I1140">_xlfn.IFS(K1140=2,CONCATENATE("比特币-",M1140),K1140=3,CONCATENATE("钞票-",M1140),K1140=4,CONCATENATE("玩家经验-",M1140),K1140=5,CONCATENATE(_xlfn.XLOOKUP(L1140,'[1]item|道具'!$A:$A,'[1]item|道具'!$B:$B),"-",M1140),K1140=11,CONCATENATE(INDEX('[4]equip_data|装备数据'!$B:$B,MATCH(1,('[4]equip_data|装备数据'!$A:$A=ROUNDDOWN(L1140/100,0))*('[4]equip_data|装备数据'!$D:$D=MOD(L1140,100)),0)),"-",M1140,"件"))</f>
        <v>#N/A</v>
      </c>
      <c r="J1140" s="11" t="str">
        <f t="shared" si="83"/>
        <v>11;50504;1</v>
      </c>
      <c r="K1140" s="11">
        <v>11</v>
      </c>
      <c r="L1140" s="11">
        <v>50504</v>
      </c>
      <c r="M1140" s="11">
        <v>1</v>
      </c>
      <c r="N1140" s="4">
        <f>_xlfn.IFS(C1140=0,E1140/SUMIFS(E:E,A:A,A1140,C:C,0),C1140=1,E1140/1000000,C1140=2,1)</f>
        <v>0.0166666666666667</v>
      </c>
      <c r="O1140" s="4">
        <f>IF(C1140=2,1,H1140/SUMIF(D:D,D1140,H:H))</f>
        <v>1</v>
      </c>
      <c r="P1140" s="4">
        <f t="shared" si="82"/>
        <v>0.0166666666666667</v>
      </c>
    </row>
    <row r="1141" spans="1:16">
      <c r="A1141" s="11">
        <v>5012004</v>
      </c>
      <c r="B1141" s="11" t="s">
        <v>282</v>
      </c>
      <c r="C1141" s="11">
        <v>0</v>
      </c>
      <c r="D1141" s="11">
        <f t="shared" si="81"/>
        <v>501200456</v>
      </c>
      <c r="E1141" s="11">
        <v>100</v>
      </c>
      <c r="F1141" s="11" t="s">
        <v>284</v>
      </c>
      <c r="G1141" s="11">
        <v>0</v>
      </c>
      <c r="H1141" s="11">
        <v>15</v>
      </c>
      <c r="I1141" s="11" t="e" cm="1">
        <f t="array" ref="I1141">_xlfn.IFS(K1141=2,CONCATENATE("比特币-",M1141),K1141=3,CONCATENATE("钞票-",M1141),K1141=4,CONCATENATE("玩家经验-",M1141),K1141=5,CONCATENATE(_xlfn.XLOOKUP(L1141,'[1]item|道具'!$A:$A,'[1]item|道具'!$B:$B),"-",M1141),K1141=11,CONCATENATE(INDEX('[4]equip_data|装备数据'!$B:$B,MATCH(1,('[4]equip_data|装备数据'!$A:$A=ROUNDDOWN(L1141/100,0))*('[4]equip_data|装备数据'!$D:$D=MOD(L1141,100)),0)),"-",M1141,"件"))</f>
        <v>#N/A</v>
      </c>
      <c r="J1141" s="11" t="str">
        <f t="shared" si="83"/>
        <v>11;60104;1</v>
      </c>
      <c r="K1141" s="11">
        <v>11</v>
      </c>
      <c r="L1141" s="11">
        <v>60104</v>
      </c>
      <c r="M1141" s="11">
        <v>1</v>
      </c>
      <c r="N1141" s="4">
        <f>_xlfn.IFS(C1141=0,E1141/SUMIFS(E:E,A:A,A1141,C:C,0),C1141=1,E1141/1000000,C1141=2,1)</f>
        <v>0.0166666666666667</v>
      </c>
      <c r="O1141" s="4">
        <f>IF(C1141=2,1,H1141/SUMIF(D:D,D1141,H:H))</f>
        <v>1</v>
      </c>
      <c r="P1141" s="4">
        <f t="shared" si="82"/>
        <v>0.0166666666666667</v>
      </c>
    </row>
    <row r="1142" spans="1:16">
      <c r="A1142" s="11">
        <v>5012004</v>
      </c>
      <c r="B1142" s="11" t="s">
        <v>282</v>
      </c>
      <c r="C1142" s="11">
        <v>0</v>
      </c>
      <c r="D1142" s="11">
        <f t="shared" si="81"/>
        <v>501200457</v>
      </c>
      <c r="E1142" s="11">
        <v>100</v>
      </c>
      <c r="F1142" s="11" t="s">
        <v>284</v>
      </c>
      <c r="G1142" s="11">
        <v>0</v>
      </c>
      <c r="H1142" s="11">
        <v>15</v>
      </c>
      <c r="I1142" s="11" t="e" cm="1">
        <f t="array" ref="I1142">_xlfn.IFS(K1142=2,CONCATENATE("比特币-",M1142),K1142=3,CONCATENATE("钞票-",M1142),K1142=4,CONCATENATE("玩家经验-",M1142),K1142=5,CONCATENATE(_xlfn.XLOOKUP(L1142,'[1]item|道具'!$A:$A,'[1]item|道具'!$B:$B),"-",M1142),K1142=11,CONCATENATE(INDEX('[4]equip_data|装备数据'!$B:$B,MATCH(1,('[4]equip_data|装备数据'!$A:$A=ROUNDDOWN(L1142/100,0))*('[4]equip_data|装备数据'!$D:$D=MOD(L1142,100)),0)),"-",M1142,"件"))</f>
        <v>#N/A</v>
      </c>
      <c r="J1142" s="11" t="str">
        <f t="shared" si="83"/>
        <v>11;60204;1</v>
      </c>
      <c r="K1142" s="11">
        <v>11</v>
      </c>
      <c r="L1142" s="11">
        <v>60204</v>
      </c>
      <c r="M1142" s="11">
        <v>1</v>
      </c>
      <c r="N1142" s="4">
        <f>_xlfn.IFS(C1142=0,E1142/SUMIFS(E:E,A:A,A1142,C:C,0),C1142=1,E1142/1000000,C1142=2,1)</f>
        <v>0.0166666666666667</v>
      </c>
      <c r="O1142" s="4">
        <f>IF(C1142=2,1,H1142/SUMIF(D:D,D1142,H:H))</f>
        <v>1</v>
      </c>
      <c r="P1142" s="4">
        <f t="shared" si="82"/>
        <v>0.0166666666666667</v>
      </c>
    </row>
    <row r="1143" spans="1:16">
      <c r="A1143" s="11">
        <v>5012004</v>
      </c>
      <c r="B1143" s="11" t="s">
        <v>282</v>
      </c>
      <c r="C1143" s="11">
        <v>0</v>
      </c>
      <c r="D1143" s="11">
        <f t="shared" si="81"/>
        <v>501200458</v>
      </c>
      <c r="E1143" s="11">
        <v>100</v>
      </c>
      <c r="F1143" s="11" t="s">
        <v>284</v>
      </c>
      <c r="G1143" s="11">
        <v>0</v>
      </c>
      <c r="H1143" s="11">
        <v>15</v>
      </c>
      <c r="I1143" s="11" t="e" cm="1">
        <f t="array" ref="I1143">_xlfn.IFS(K1143=2,CONCATENATE("比特币-",M1143),K1143=3,CONCATENATE("钞票-",M1143),K1143=4,CONCATENATE("玩家经验-",M1143),K1143=5,CONCATENATE(_xlfn.XLOOKUP(L1143,'[1]item|道具'!$A:$A,'[1]item|道具'!$B:$B),"-",M1143),K1143=11,CONCATENATE(INDEX('[4]equip_data|装备数据'!$B:$B,MATCH(1,('[4]equip_data|装备数据'!$A:$A=ROUNDDOWN(L1143/100,0))*('[4]equip_data|装备数据'!$D:$D=MOD(L1143,100)),0)),"-",M1143,"件"))</f>
        <v>#N/A</v>
      </c>
      <c r="J1143" s="11" t="str">
        <f t="shared" si="83"/>
        <v>11;60304;1</v>
      </c>
      <c r="K1143" s="11">
        <v>11</v>
      </c>
      <c r="L1143" s="11">
        <v>60304</v>
      </c>
      <c r="M1143" s="11">
        <v>1</v>
      </c>
      <c r="N1143" s="4">
        <f>_xlfn.IFS(C1143=0,E1143/SUMIFS(E:E,A:A,A1143,C:C,0),C1143=1,E1143/1000000,C1143=2,1)</f>
        <v>0.0166666666666667</v>
      </c>
      <c r="O1143" s="4">
        <f>IF(C1143=2,1,H1143/SUMIF(D:D,D1143,H:H))</f>
        <v>1</v>
      </c>
      <c r="P1143" s="4">
        <f t="shared" si="82"/>
        <v>0.0166666666666667</v>
      </c>
    </row>
    <row r="1144" spans="1:16">
      <c r="A1144" s="11">
        <v>5012004</v>
      </c>
      <c r="B1144" s="11" t="s">
        <v>282</v>
      </c>
      <c r="C1144" s="11">
        <v>0</v>
      </c>
      <c r="D1144" s="11">
        <f t="shared" si="81"/>
        <v>501200459</v>
      </c>
      <c r="E1144" s="11">
        <v>100</v>
      </c>
      <c r="F1144" s="11" t="s">
        <v>284</v>
      </c>
      <c r="G1144" s="11">
        <v>0</v>
      </c>
      <c r="H1144" s="11">
        <v>15</v>
      </c>
      <c r="I1144" s="11" t="e" cm="1">
        <f t="array" ref="I1144">_xlfn.IFS(K1144=2,CONCATENATE("比特币-",M1144),K1144=3,CONCATENATE("钞票-",M1144),K1144=4,CONCATENATE("玩家经验-",M1144),K1144=5,CONCATENATE(_xlfn.XLOOKUP(L1144,'[1]item|道具'!$A:$A,'[1]item|道具'!$B:$B),"-",M1144),K1144=11,CONCATENATE(INDEX('[4]equip_data|装备数据'!$B:$B,MATCH(1,('[4]equip_data|装备数据'!$A:$A=ROUNDDOWN(L1144/100,0))*('[4]equip_data|装备数据'!$D:$D=MOD(L1144,100)),0)),"-",M1144,"件"))</f>
        <v>#N/A</v>
      </c>
      <c r="J1144" s="11" t="str">
        <f t="shared" si="83"/>
        <v>11;60404;1</v>
      </c>
      <c r="K1144" s="11">
        <v>11</v>
      </c>
      <c r="L1144" s="11">
        <v>60404</v>
      </c>
      <c r="M1144" s="11">
        <v>1</v>
      </c>
      <c r="N1144" s="4">
        <f>_xlfn.IFS(C1144=0,E1144/SUMIFS(E:E,A:A,A1144,C:C,0),C1144=1,E1144/1000000,C1144=2,1)</f>
        <v>0.0166666666666667</v>
      </c>
      <c r="O1144" s="4">
        <f>IF(C1144=2,1,H1144/SUMIF(D:D,D1144,H:H))</f>
        <v>1</v>
      </c>
      <c r="P1144" s="4">
        <f t="shared" si="82"/>
        <v>0.0166666666666667</v>
      </c>
    </row>
    <row r="1145" spans="1:16">
      <c r="A1145" s="11">
        <v>5012004</v>
      </c>
      <c r="B1145" s="11" t="s">
        <v>282</v>
      </c>
      <c r="C1145" s="11">
        <v>0</v>
      </c>
      <c r="D1145" s="11">
        <f t="shared" si="81"/>
        <v>501200460</v>
      </c>
      <c r="E1145" s="11">
        <v>100</v>
      </c>
      <c r="F1145" s="11" t="s">
        <v>284</v>
      </c>
      <c r="G1145" s="11">
        <v>0</v>
      </c>
      <c r="H1145" s="11">
        <v>15</v>
      </c>
      <c r="I1145" s="11" t="e" cm="1">
        <f t="array" ref="I1145">_xlfn.IFS(K1145=2,CONCATENATE("比特币-",M1145),K1145=3,CONCATENATE("钞票-",M1145),K1145=4,CONCATENATE("玩家经验-",M1145),K1145=5,CONCATENATE(_xlfn.XLOOKUP(L1145,'[1]item|道具'!$A:$A,'[1]item|道具'!$B:$B),"-",M1145),K1145=11,CONCATENATE(INDEX('[4]equip_data|装备数据'!$B:$B,MATCH(1,('[4]equip_data|装备数据'!$A:$A=ROUNDDOWN(L1145/100,0))*('[4]equip_data|装备数据'!$D:$D=MOD(L1145,100)),0)),"-",M1145,"件"))</f>
        <v>#N/A</v>
      </c>
      <c r="J1145" s="11" t="str">
        <f t="shared" si="83"/>
        <v>11;60504;1</v>
      </c>
      <c r="K1145" s="11">
        <v>11</v>
      </c>
      <c r="L1145" s="11">
        <v>60504</v>
      </c>
      <c r="M1145" s="11">
        <v>1</v>
      </c>
      <c r="N1145" s="4">
        <f>_xlfn.IFS(C1145=0,E1145/SUMIFS(E:E,A:A,A1145,C:C,0),C1145=1,E1145/1000000,C1145=2,1)</f>
        <v>0.0166666666666667</v>
      </c>
      <c r="O1145" s="4">
        <f>IF(C1145=2,1,H1145/SUMIF(D:D,D1145,H:H))</f>
        <v>1</v>
      </c>
      <c r="P1145" s="4">
        <f t="shared" si="82"/>
        <v>0.0166666666666667</v>
      </c>
    </row>
    <row r="1146" spans="1:16">
      <c r="A1146" s="11">
        <v>5012005</v>
      </c>
      <c r="B1146" s="11" t="s">
        <v>285</v>
      </c>
      <c r="C1146" s="11">
        <v>0</v>
      </c>
      <c r="D1146" s="11">
        <f>A1146*100+1</f>
        <v>501200501</v>
      </c>
      <c r="E1146" s="11">
        <v>100</v>
      </c>
      <c r="F1146" s="11" t="s">
        <v>286</v>
      </c>
      <c r="G1146" s="11">
        <v>0</v>
      </c>
      <c r="H1146" s="11">
        <v>85</v>
      </c>
      <c r="I1146" s="11" t="e" cm="1">
        <f t="array" ref="I1146">_xlfn.IFS(K1146=2,CONCATENATE("比特币-",M1146),K1146=3,CONCATENATE("钞票-",M1146),K1146=4,CONCATENATE("玩家经验-",M1146),K1146=5,CONCATENATE(_xlfn.XLOOKUP(L1146,'[1]item|道具'!$A:$A,'[1]item|道具'!$B:$B),"-",M1146),K1146=11,CONCATENATE(INDEX('[4]equip_data|装备数据'!$B:$B,MATCH(1,('[4]equip_data|装备数据'!$A:$A=ROUNDDOWN(L1146/100,0))*('[4]equip_data|装备数据'!$D:$D=MOD(L1146,100)),0)),"-",M1146,"件"))</f>
        <v>#N/A</v>
      </c>
      <c r="J1146" s="11" t="str">
        <f t="shared" si="83"/>
        <v>11;10104;1</v>
      </c>
      <c r="K1146" s="11">
        <v>11</v>
      </c>
      <c r="L1146" s="11">
        <v>10104</v>
      </c>
      <c r="M1146" s="11">
        <v>1</v>
      </c>
      <c r="N1146" s="4">
        <f>_xlfn.IFS(C1146=0,E1146/SUMIFS(E:E,A:A,A1146,C:C,0),C1146=1,E1146/1000000,C1146=2,1)</f>
        <v>0.0166666666666667</v>
      </c>
      <c r="O1146" s="4">
        <f>IF(C1146=2,1,H1146/SUMIF(D:D,D1146,H:H))</f>
        <v>1</v>
      </c>
      <c r="P1146" s="4">
        <f t="shared" si="82"/>
        <v>0.0166666666666667</v>
      </c>
    </row>
    <row r="1147" spans="1:16">
      <c r="A1147" s="11">
        <v>5012005</v>
      </c>
      <c r="B1147" s="11" t="s">
        <v>285</v>
      </c>
      <c r="C1147" s="11">
        <v>0</v>
      </c>
      <c r="D1147" s="11">
        <f t="shared" ref="D1147:D1205" si="84">D1146+1</f>
        <v>501200502</v>
      </c>
      <c r="E1147" s="11">
        <v>100</v>
      </c>
      <c r="F1147" s="11" t="s">
        <v>286</v>
      </c>
      <c r="G1147" s="11">
        <v>0</v>
      </c>
      <c r="H1147" s="11">
        <v>85</v>
      </c>
      <c r="I1147" s="11" t="e" cm="1">
        <f t="array" ref="I1147">_xlfn.IFS(K1147=2,CONCATENATE("比特币-",M1147),K1147=3,CONCATENATE("钞票-",M1147),K1147=4,CONCATENATE("玩家经验-",M1147),K1147=5,CONCATENATE(_xlfn.XLOOKUP(L1147,'[1]item|道具'!$A:$A,'[1]item|道具'!$B:$B),"-",M1147),K1147=11,CONCATENATE(INDEX('[4]equip_data|装备数据'!$B:$B,MATCH(1,('[4]equip_data|装备数据'!$A:$A=ROUNDDOWN(L1147/100,0))*('[4]equip_data|装备数据'!$D:$D=MOD(L1147,100)),0)),"-",M1147,"件"))</f>
        <v>#N/A</v>
      </c>
      <c r="J1147" s="11" t="str">
        <f t="shared" si="83"/>
        <v>11;10204;1</v>
      </c>
      <c r="K1147" s="11">
        <v>11</v>
      </c>
      <c r="L1147" s="11">
        <v>10204</v>
      </c>
      <c r="M1147" s="11">
        <v>1</v>
      </c>
      <c r="N1147" s="4">
        <f>_xlfn.IFS(C1147=0,E1147/SUMIFS(E:E,A:A,A1147,C:C,0),C1147=1,E1147/1000000,C1147=2,1)</f>
        <v>0.0166666666666667</v>
      </c>
      <c r="O1147" s="4">
        <f>IF(C1147=2,1,H1147/SUMIF(D:D,D1147,H:H))</f>
        <v>1</v>
      </c>
      <c r="P1147" s="4">
        <f t="shared" si="82"/>
        <v>0.0166666666666667</v>
      </c>
    </row>
    <row r="1148" spans="1:16">
      <c r="A1148" s="11">
        <v>5012005</v>
      </c>
      <c r="B1148" s="11" t="s">
        <v>285</v>
      </c>
      <c r="C1148" s="11">
        <v>0</v>
      </c>
      <c r="D1148" s="11">
        <f t="shared" si="84"/>
        <v>501200503</v>
      </c>
      <c r="E1148" s="11">
        <v>100</v>
      </c>
      <c r="F1148" s="11" t="s">
        <v>286</v>
      </c>
      <c r="G1148" s="11">
        <v>0</v>
      </c>
      <c r="H1148" s="11">
        <v>85</v>
      </c>
      <c r="I1148" s="11" t="e" cm="1">
        <f t="array" ref="I1148">_xlfn.IFS(K1148=2,CONCATENATE("比特币-",M1148),K1148=3,CONCATENATE("钞票-",M1148),K1148=4,CONCATENATE("玩家经验-",M1148),K1148=5,CONCATENATE(_xlfn.XLOOKUP(L1148,'[1]item|道具'!$A:$A,'[1]item|道具'!$B:$B),"-",M1148),K1148=11,CONCATENATE(INDEX('[4]equip_data|装备数据'!$B:$B,MATCH(1,('[4]equip_data|装备数据'!$A:$A=ROUNDDOWN(L1148/100,0))*('[4]equip_data|装备数据'!$D:$D=MOD(L1148,100)),0)),"-",M1148,"件"))</f>
        <v>#N/A</v>
      </c>
      <c r="J1148" s="11" t="str">
        <f t="shared" si="83"/>
        <v>11;10304;1</v>
      </c>
      <c r="K1148" s="11">
        <v>11</v>
      </c>
      <c r="L1148" s="11">
        <v>10304</v>
      </c>
      <c r="M1148" s="11">
        <v>1</v>
      </c>
      <c r="N1148" s="4">
        <f>_xlfn.IFS(C1148=0,E1148/SUMIFS(E:E,A:A,A1148,C:C,0),C1148=1,E1148/1000000,C1148=2,1)</f>
        <v>0.0166666666666667</v>
      </c>
      <c r="O1148" s="4">
        <f>IF(C1148=2,1,H1148/SUMIF(D:D,D1148,H:H))</f>
        <v>1</v>
      </c>
      <c r="P1148" s="4">
        <f t="shared" si="82"/>
        <v>0.0166666666666667</v>
      </c>
    </row>
    <row r="1149" spans="1:16">
      <c r="A1149" s="11">
        <v>5012005</v>
      </c>
      <c r="B1149" s="11" t="s">
        <v>285</v>
      </c>
      <c r="C1149" s="11">
        <v>0</v>
      </c>
      <c r="D1149" s="11">
        <f t="shared" si="84"/>
        <v>501200504</v>
      </c>
      <c r="E1149" s="11">
        <v>100</v>
      </c>
      <c r="F1149" s="11" t="s">
        <v>286</v>
      </c>
      <c r="G1149" s="11">
        <v>0</v>
      </c>
      <c r="H1149" s="11">
        <v>85</v>
      </c>
      <c r="I1149" s="11" t="e" cm="1">
        <f t="array" ref="I1149">_xlfn.IFS(K1149=2,CONCATENATE("比特币-",M1149),K1149=3,CONCATENATE("钞票-",M1149),K1149=4,CONCATENATE("玩家经验-",M1149),K1149=5,CONCATENATE(_xlfn.XLOOKUP(L1149,'[1]item|道具'!$A:$A,'[1]item|道具'!$B:$B),"-",M1149),K1149=11,CONCATENATE(INDEX('[4]equip_data|装备数据'!$B:$B,MATCH(1,('[4]equip_data|装备数据'!$A:$A=ROUNDDOWN(L1149/100,0))*('[4]equip_data|装备数据'!$D:$D=MOD(L1149,100)),0)),"-",M1149,"件"))</f>
        <v>#N/A</v>
      </c>
      <c r="J1149" s="11" t="str">
        <f t="shared" si="83"/>
        <v>11;10404;1</v>
      </c>
      <c r="K1149" s="11">
        <v>11</v>
      </c>
      <c r="L1149" s="11">
        <v>10404</v>
      </c>
      <c r="M1149" s="11">
        <v>1</v>
      </c>
      <c r="N1149" s="4">
        <f>_xlfn.IFS(C1149=0,E1149/SUMIFS(E:E,A:A,A1149,C:C,0),C1149=1,E1149/1000000,C1149=2,1)</f>
        <v>0.0166666666666667</v>
      </c>
      <c r="O1149" s="4">
        <f>IF(C1149=2,1,H1149/SUMIF(D:D,D1149,H:H))</f>
        <v>1</v>
      </c>
      <c r="P1149" s="4">
        <f t="shared" si="82"/>
        <v>0.0166666666666667</v>
      </c>
    </row>
    <row r="1150" spans="1:16">
      <c r="A1150" s="11">
        <v>5012005</v>
      </c>
      <c r="B1150" s="11" t="s">
        <v>285</v>
      </c>
      <c r="C1150" s="11">
        <v>0</v>
      </c>
      <c r="D1150" s="11">
        <f t="shared" si="84"/>
        <v>501200505</v>
      </c>
      <c r="E1150" s="11">
        <v>100</v>
      </c>
      <c r="F1150" s="11" t="s">
        <v>286</v>
      </c>
      <c r="G1150" s="11">
        <v>0</v>
      </c>
      <c r="H1150" s="11">
        <v>85</v>
      </c>
      <c r="I1150" s="11" t="e" cm="1">
        <f t="array" ref="I1150">_xlfn.IFS(K1150=2,CONCATENATE("比特币-",M1150),K1150=3,CONCATENATE("钞票-",M1150),K1150=4,CONCATENATE("玩家经验-",M1150),K1150=5,CONCATENATE(_xlfn.XLOOKUP(L1150,'[1]item|道具'!$A:$A,'[1]item|道具'!$B:$B),"-",M1150),K1150=11,CONCATENATE(INDEX('[4]equip_data|装备数据'!$B:$B,MATCH(1,('[4]equip_data|装备数据'!$A:$A=ROUNDDOWN(L1150/100,0))*('[4]equip_data|装备数据'!$D:$D=MOD(L1150,100)),0)),"-",M1150,"件"))</f>
        <v>#N/A</v>
      </c>
      <c r="J1150" s="11" t="str">
        <f t="shared" si="83"/>
        <v>11;10504;1</v>
      </c>
      <c r="K1150" s="11">
        <v>11</v>
      </c>
      <c r="L1150" s="11">
        <v>10504</v>
      </c>
      <c r="M1150" s="11">
        <v>1</v>
      </c>
      <c r="N1150" s="4">
        <f>_xlfn.IFS(C1150=0,E1150/SUMIFS(E:E,A:A,A1150,C:C,0),C1150=1,E1150/1000000,C1150=2,1)</f>
        <v>0.0166666666666667</v>
      </c>
      <c r="O1150" s="4">
        <f>IF(C1150=2,1,H1150/SUMIF(D:D,D1150,H:H))</f>
        <v>1</v>
      </c>
      <c r="P1150" s="4">
        <f t="shared" si="82"/>
        <v>0.0166666666666667</v>
      </c>
    </row>
    <row r="1151" spans="1:16">
      <c r="A1151" s="11">
        <v>5012005</v>
      </c>
      <c r="B1151" s="11" t="s">
        <v>285</v>
      </c>
      <c r="C1151" s="11">
        <v>0</v>
      </c>
      <c r="D1151" s="11">
        <f t="shared" si="84"/>
        <v>501200506</v>
      </c>
      <c r="E1151" s="11">
        <v>100</v>
      </c>
      <c r="F1151" s="11" t="s">
        <v>286</v>
      </c>
      <c r="G1151" s="11">
        <v>0</v>
      </c>
      <c r="H1151" s="11">
        <v>85</v>
      </c>
      <c r="I1151" s="11" t="e" cm="1">
        <f t="array" ref="I1151">_xlfn.IFS(K1151=2,CONCATENATE("比特币-",M1151),K1151=3,CONCATENATE("钞票-",M1151),K1151=4,CONCATENATE("玩家经验-",M1151),K1151=5,CONCATENATE(_xlfn.XLOOKUP(L1151,'[1]item|道具'!$A:$A,'[1]item|道具'!$B:$B),"-",M1151),K1151=11,CONCATENATE(INDEX('[4]equip_data|装备数据'!$B:$B,MATCH(1,('[4]equip_data|装备数据'!$A:$A=ROUNDDOWN(L1151/100,0))*('[4]equip_data|装备数据'!$D:$D=MOD(L1151,100)),0)),"-",M1151,"件"))</f>
        <v>#N/A</v>
      </c>
      <c r="J1151" s="11" t="str">
        <f t="shared" si="83"/>
        <v>11;20104;1</v>
      </c>
      <c r="K1151" s="11">
        <v>11</v>
      </c>
      <c r="L1151" s="11">
        <v>20104</v>
      </c>
      <c r="M1151" s="11">
        <v>1</v>
      </c>
      <c r="N1151" s="4">
        <f>_xlfn.IFS(C1151=0,E1151/SUMIFS(E:E,A:A,A1151,C:C,0),C1151=1,E1151/1000000,C1151=2,1)</f>
        <v>0.0166666666666667</v>
      </c>
      <c r="O1151" s="4">
        <f>IF(C1151=2,1,H1151/SUMIF(D:D,D1151,H:H))</f>
        <v>1</v>
      </c>
      <c r="P1151" s="4">
        <f t="shared" si="82"/>
        <v>0.0166666666666667</v>
      </c>
    </row>
    <row r="1152" spans="1:16">
      <c r="A1152" s="11">
        <v>5012005</v>
      </c>
      <c r="B1152" s="11" t="s">
        <v>285</v>
      </c>
      <c r="C1152" s="11">
        <v>0</v>
      </c>
      <c r="D1152" s="11">
        <f t="shared" si="84"/>
        <v>501200507</v>
      </c>
      <c r="E1152" s="11">
        <v>100</v>
      </c>
      <c r="F1152" s="11" t="s">
        <v>286</v>
      </c>
      <c r="G1152" s="11">
        <v>0</v>
      </c>
      <c r="H1152" s="11">
        <v>85</v>
      </c>
      <c r="I1152" s="11" t="e" cm="1">
        <f t="array" ref="I1152">_xlfn.IFS(K1152=2,CONCATENATE("比特币-",M1152),K1152=3,CONCATENATE("钞票-",M1152),K1152=4,CONCATENATE("玩家经验-",M1152),K1152=5,CONCATENATE(_xlfn.XLOOKUP(L1152,'[1]item|道具'!$A:$A,'[1]item|道具'!$B:$B),"-",M1152),K1152=11,CONCATENATE(INDEX('[4]equip_data|装备数据'!$B:$B,MATCH(1,('[4]equip_data|装备数据'!$A:$A=ROUNDDOWN(L1152/100,0))*('[4]equip_data|装备数据'!$D:$D=MOD(L1152,100)),0)),"-",M1152,"件"))</f>
        <v>#N/A</v>
      </c>
      <c r="J1152" s="11" t="str">
        <f t="shared" si="83"/>
        <v>11;20204;1</v>
      </c>
      <c r="K1152" s="11">
        <v>11</v>
      </c>
      <c r="L1152" s="11">
        <v>20204</v>
      </c>
      <c r="M1152" s="11">
        <v>1</v>
      </c>
      <c r="N1152" s="4">
        <f>_xlfn.IFS(C1152=0,E1152/SUMIFS(E:E,A:A,A1152,C:C,0),C1152=1,E1152/1000000,C1152=2,1)</f>
        <v>0.0166666666666667</v>
      </c>
      <c r="O1152" s="4">
        <f>IF(C1152=2,1,H1152/SUMIF(D:D,D1152,H:H))</f>
        <v>1</v>
      </c>
      <c r="P1152" s="4">
        <f t="shared" si="82"/>
        <v>0.0166666666666667</v>
      </c>
    </row>
    <row r="1153" spans="1:16">
      <c r="A1153" s="11">
        <v>5012005</v>
      </c>
      <c r="B1153" s="11" t="s">
        <v>285</v>
      </c>
      <c r="C1153" s="11">
        <v>0</v>
      </c>
      <c r="D1153" s="11">
        <f t="shared" si="84"/>
        <v>501200508</v>
      </c>
      <c r="E1153" s="11">
        <v>100</v>
      </c>
      <c r="F1153" s="11" t="s">
        <v>286</v>
      </c>
      <c r="G1153" s="11">
        <v>0</v>
      </c>
      <c r="H1153" s="11">
        <v>85</v>
      </c>
      <c r="I1153" s="11" t="e" cm="1">
        <f t="array" ref="I1153">_xlfn.IFS(K1153=2,CONCATENATE("比特币-",M1153),K1153=3,CONCATENATE("钞票-",M1153),K1153=4,CONCATENATE("玩家经验-",M1153),K1153=5,CONCATENATE(_xlfn.XLOOKUP(L1153,'[1]item|道具'!$A:$A,'[1]item|道具'!$B:$B),"-",M1153),K1153=11,CONCATENATE(INDEX('[4]equip_data|装备数据'!$B:$B,MATCH(1,('[4]equip_data|装备数据'!$A:$A=ROUNDDOWN(L1153/100,0))*('[4]equip_data|装备数据'!$D:$D=MOD(L1153,100)),0)),"-",M1153,"件"))</f>
        <v>#N/A</v>
      </c>
      <c r="J1153" s="11" t="str">
        <f t="shared" si="83"/>
        <v>11;20304;1</v>
      </c>
      <c r="K1153" s="11">
        <v>11</v>
      </c>
      <c r="L1153" s="11">
        <v>20304</v>
      </c>
      <c r="M1153" s="11">
        <v>1</v>
      </c>
      <c r="N1153" s="4">
        <f>_xlfn.IFS(C1153=0,E1153/SUMIFS(E:E,A:A,A1153,C:C,0),C1153=1,E1153/1000000,C1153=2,1)</f>
        <v>0.0166666666666667</v>
      </c>
      <c r="O1153" s="4">
        <f>IF(C1153=2,1,H1153/SUMIF(D:D,D1153,H:H))</f>
        <v>1</v>
      </c>
      <c r="P1153" s="4">
        <f t="shared" si="82"/>
        <v>0.0166666666666667</v>
      </c>
    </row>
    <row r="1154" spans="1:16">
      <c r="A1154" s="11">
        <v>5012005</v>
      </c>
      <c r="B1154" s="11" t="s">
        <v>285</v>
      </c>
      <c r="C1154" s="11">
        <v>0</v>
      </c>
      <c r="D1154" s="11">
        <f t="shared" si="84"/>
        <v>501200509</v>
      </c>
      <c r="E1154" s="11">
        <v>100</v>
      </c>
      <c r="F1154" s="11" t="s">
        <v>286</v>
      </c>
      <c r="G1154" s="11">
        <v>0</v>
      </c>
      <c r="H1154" s="11">
        <v>85</v>
      </c>
      <c r="I1154" s="11" t="e" cm="1">
        <f t="array" ref="I1154">_xlfn.IFS(K1154=2,CONCATENATE("比特币-",M1154),K1154=3,CONCATENATE("钞票-",M1154),K1154=4,CONCATENATE("玩家经验-",M1154),K1154=5,CONCATENATE(_xlfn.XLOOKUP(L1154,'[1]item|道具'!$A:$A,'[1]item|道具'!$B:$B),"-",M1154),K1154=11,CONCATENATE(INDEX('[4]equip_data|装备数据'!$B:$B,MATCH(1,('[4]equip_data|装备数据'!$A:$A=ROUNDDOWN(L1154/100,0))*('[4]equip_data|装备数据'!$D:$D=MOD(L1154,100)),0)),"-",M1154,"件"))</f>
        <v>#N/A</v>
      </c>
      <c r="J1154" s="11" t="str">
        <f t="shared" si="83"/>
        <v>11;20404;1</v>
      </c>
      <c r="K1154" s="11">
        <v>11</v>
      </c>
      <c r="L1154" s="11">
        <v>20404</v>
      </c>
      <c r="M1154" s="11">
        <v>1</v>
      </c>
      <c r="N1154" s="4">
        <f>_xlfn.IFS(C1154=0,E1154/SUMIFS(E:E,A:A,A1154,C:C,0),C1154=1,E1154/1000000,C1154=2,1)</f>
        <v>0.0166666666666667</v>
      </c>
      <c r="O1154" s="4">
        <f>IF(C1154=2,1,H1154/SUMIF(D:D,D1154,H:H))</f>
        <v>1</v>
      </c>
      <c r="P1154" s="4">
        <f t="shared" si="82"/>
        <v>0.0166666666666667</v>
      </c>
    </row>
    <row r="1155" spans="1:16">
      <c r="A1155" s="11">
        <v>5012005</v>
      </c>
      <c r="B1155" s="11" t="s">
        <v>285</v>
      </c>
      <c r="C1155" s="11">
        <v>0</v>
      </c>
      <c r="D1155" s="11">
        <f t="shared" si="84"/>
        <v>501200510</v>
      </c>
      <c r="E1155" s="11">
        <v>100</v>
      </c>
      <c r="F1155" s="11" t="s">
        <v>286</v>
      </c>
      <c r="G1155" s="11">
        <v>0</v>
      </c>
      <c r="H1155" s="11">
        <v>85</v>
      </c>
      <c r="I1155" s="11" t="e" cm="1">
        <f t="array" ref="I1155">_xlfn.IFS(K1155=2,CONCATENATE("比特币-",M1155),K1155=3,CONCATENATE("钞票-",M1155),K1155=4,CONCATENATE("玩家经验-",M1155),K1155=5,CONCATENATE(_xlfn.XLOOKUP(L1155,'[1]item|道具'!$A:$A,'[1]item|道具'!$B:$B),"-",M1155),K1155=11,CONCATENATE(INDEX('[4]equip_data|装备数据'!$B:$B,MATCH(1,('[4]equip_data|装备数据'!$A:$A=ROUNDDOWN(L1155/100,0))*('[4]equip_data|装备数据'!$D:$D=MOD(L1155,100)),0)),"-",M1155,"件"))</f>
        <v>#N/A</v>
      </c>
      <c r="J1155" s="11" t="str">
        <f t="shared" si="83"/>
        <v>11;20504;1</v>
      </c>
      <c r="K1155" s="11">
        <v>11</v>
      </c>
      <c r="L1155" s="11">
        <v>20504</v>
      </c>
      <c r="M1155" s="11">
        <v>1</v>
      </c>
      <c r="N1155" s="4">
        <f>_xlfn.IFS(C1155=0,E1155/SUMIFS(E:E,A:A,A1155,C:C,0),C1155=1,E1155/1000000,C1155=2,1)</f>
        <v>0.0166666666666667</v>
      </c>
      <c r="O1155" s="4">
        <f>IF(C1155=2,1,H1155/SUMIF(D:D,D1155,H:H))</f>
        <v>1</v>
      </c>
      <c r="P1155" s="4">
        <f t="shared" si="82"/>
        <v>0.0166666666666667</v>
      </c>
    </row>
    <row r="1156" spans="1:16">
      <c r="A1156" s="11">
        <v>5012005</v>
      </c>
      <c r="B1156" s="11" t="s">
        <v>285</v>
      </c>
      <c r="C1156" s="11">
        <v>0</v>
      </c>
      <c r="D1156" s="11">
        <f t="shared" si="84"/>
        <v>501200511</v>
      </c>
      <c r="E1156" s="11">
        <v>100</v>
      </c>
      <c r="F1156" s="11" t="s">
        <v>286</v>
      </c>
      <c r="G1156" s="11">
        <v>0</v>
      </c>
      <c r="H1156" s="11">
        <v>85</v>
      </c>
      <c r="I1156" s="11" t="e" cm="1">
        <f t="array" ref="I1156">_xlfn.IFS(K1156=2,CONCATENATE("比特币-",M1156),K1156=3,CONCATENATE("钞票-",M1156),K1156=4,CONCATENATE("玩家经验-",M1156),K1156=5,CONCATENATE(_xlfn.XLOOKUP(L1156,'[1]item|道具'!$A:$A,'[1]item|道具'!$B:$B),"-",M1156),K1156=11,CONCATENATE(INDEX('[4]equip_data|装备数据'!$B:$B,MATCH(1,('[4]equip_data|装备数据'!$A:$A=ROUNDDOWN(L1156/100,0))*('[4]equip_data|装备数据'!$D:$D=MOD(L1156,100)),0)),"-",M1156,"件"))</f>
        <v>#N/A</v>
      </c>
      <c r="J1156" s="11" t="str">
        <f t="shared" si="83"/>
        <v>11;30104;1</v>
      </c>
      <c r="K1156" s="11">
        <v>11</v>
      </c>
      <c r="L1156" s="11">
        <v>30104</v>
      </c>
      <c r="M1156" s="11">
        <v>1</v>
      </c>
      <c r="N1156" s="4">
        <f>_xlfn.IFS(C1156=0,E1156/SUMIFS(E:E,A:A,A1156,C:C,0),C1156=1,E1156/1000000,C1156=2,1)</f>
        <v>0.0166666666666667</v>
      </c>
      <c r="O1156" s="4">
        <f>IF(C1156=2,1,H1156/SUMIF(D:D,D1156,H:H))</f>
        <v>1</v>
      </c>
      <c r="P1156" s="4">
        <f t="shared" si="82"/>
        <v>0.0166666666666667</v>
      </c>
    </row>
    <row r="1157" spans="1:16">
      <c r="A1157" s="11">
        <v>5012005</v>
      </c>
      <c r="B1157" s="11" t="s">
        <v>285</v>
      </c>
      <c r="C1157" s="11">
        <v>0</v>
      </c>
      <c r="D1157" s="11">
        <f t="shared" si="84"/>
        <v>501200512</v>
      </c>
      <c r="E1157" s="11">
        <v>100</v>
      </c>
      <c r="F1157" s="11" t="s">
        <v>286</v>
      </c>
      <c r="G1157" s="11">
        <v>0</v>
      </c>
      <c r="H1157" s="11">
        <v>85</v>
      </c>
      <c r="I1157" s="11" t="e" cm="1">
        <f t="array" ref="I1157">_xlfn.IFS(K1157=2,CONCATENATE("比特币-",M1157),K1157=3,CONCATENATE("钞票-",M1157),K1157=4,CONCATENATE("玩家经验-",M1157),K1157=5,CONCATENATE(_xlfn.XLOOKUP(L1157,'[1]item|道具'!$A:$A,'[1]item|道具'!$B:$B),"-",M1157),K1157=11,CONCATENATE(INDEX('[4]equip_data|装备数据'!$B:$B,MATCH(1,('[4]equip_data|装备数据'!$A:$A=ROUNDDOWN(L1157/100,0))*('[4]equip_data|装备数据'!$D:$D=MOD(L1157,100)),0)),"-",M1157,"件"))</f>
        <v>#N/A</v>
      </c>
      <c r="J1157" s="11" t="str">
        <f t="shared" si="83"/>
        <v>11;30204;1</v>
      </c>
      <c r="K1157" s="11">
        <v>11</v>
      </c>
      <c r="L1157" s="11">
        <v>30204</v>
      </c>
      <c r="M1157" s="11">
        <v>1</v>
      </c>
      <c r="N1157" s="4">
        <f>_xlfn.IFS(C1157=0,E1157/SUMIFS(E:E,A:A,A1157,C:C,0),C1157=1,E1157/1000000,C1157=2,1)</f>
        <v>0.0166666666666667</v>
      </c>
      <c r="O1157" s="4">
        <f>IF(C1157=2,1,H1157/SUMIF(D:D,D1157,H:H))</f>
        <v>1</v>
      </c>
      <c r="P1157" s="4">
        <f t="shared" si="82"/>
        <v>0.0166666666666667</v>
      </c>
    </row>
    <row r="1158" spans="1:16">
      <c r="A1158" s="11">
        <v>5012005</v>
      </c>
      <c r="B1158" s="11" t="s">
        <v>285</v>
      </c>
      <c r="C1158" s="11">
        <v>0</v>
      </c>
      <c r="D1158" s="11">
        <f t="shared" si="84"/>
        <v>501200513</v>
      </c>
      <c r="E1158" s="11">
        <v>100</v>
      </c>
      <c r="F1158" s="11" t="s">
        <v>286</v>
      </c>
      <c r="G1158" s="11">
        <v>0</v>
      </c>
      <c r="H1158" s="11">
        <v>85</v>
      </c>
      <c r="I1158" s="11" t="e" cm="1">
        <f t="array" ref="I1158">_xlfn.IFS(K1158=2,CONCATENATE("比特币-",M1158),K1158=3,CONCATENATE("钞票-",M1158),K1158=4,CONCATENATE("玩家经验-",M1158),K1158=5,CONCATENATE(_xlfn.XLOOKUP(L1158,'[1]item|道具'!$A:$A,'[1]item|道具'!$B:$B),"-",M1158),K1158=11,CONCATENATE(INDEX('[4]equip_data|装备数据'!$B:$B,MATCH(1,('[4]equip_data|装备数据'!$A:$A=ROUNDDOWN(L1158/100,0))*('[4]equip_data|装备数据'!$D:$D=MOD(L1158,100)),0)),"-",M1158,"件"))</f>
        <v>#N/A</v>
      </c>
      <c r="J1158" s="11" t="str">
        <f t="shared" si="83"/>
        <v>11;30304;1</v>
      </c>
      <c r="K1158" s="11">
        <v>11</v>
      </c>
      <c r="L1158" s="11">
        <v>30304</v>
      </c>
      <c r="M1158" s="11">
        <v>1</v>
      </c>
      <c r="N1158" s="4">
        <f>_xlfn.IFS(C1158=0,E1158/SUMIFS(E:E,A:A,A1158,C:C,0),C1158=1,E1158/1000000,C1158=2,1)</f>
        <v>0.0166666666666667</v>
      </c>
      <c r="O1158" s="4">
        <f>IF(C1158=2,1,H1158/SUMIF(D:D,D1158,H:H))</f>
        <v>1</v>
      </c>
      <c r="P1158" s="4">
        <f t="shared" ref="P1158:P1221" si="85">N1158*O1158</f>
        <v>0.0166666666666667</v>
      </c>
    </row>
    <row r="1159" spans="1:16">
      <c r="A1159" s="11">
        <v>5012005</v>
      </c>
      <c r="B1159" s="11" t="s">
        <v>285</v>
      </c>
      <c r="C1159" s="11">
        <v>0</v>
      </c>
      <c r="D1159" s="11">
        <f t="shared" si="84"/>
        <v>501200514</v>
      </c>
      <c r="E1159" s="11">
        <v>100</v>
      </c>
      <c r="F1159" s="11" t="s">
        <v>286</v>
      </c>
      <c r="G1159" s="11">
        <v>0</v>
      </c>
      <c r="H1159" s="11">
        <v>85</v>
      </c>
      <c r="I1159" s="11" t="e" cm="1">
        <f t="array" ref="I1159">_xlfn.IFS(K1159=2,CONCATENATE("比特币-",M1159),K1159=3,CONCATENATE("钞票-",M1159),K1159=4,CONCATENATE("玩家经验-",M1159),K1159=5,CONCATENATE(_xlfn.XLOOKUP(L1159,'[1]item|道具'!$A:$A,'[1]item|道具'!$B:$B),"-",M1159),K1159=11,CONCATENATE(INDEX('[4]equip_data|装备数据'!$B:$B,MATCH(1,('[4]equip_data|装备数据'!$A:$A=ROUNDDOWN(L1159/100,0))*('[4]equip_data|装备数据'!$D:$D=MOD(L1159,100)),0)),"-",M1159,"件"))</f>
        <v>#N/A</v>
      </c>
      <c r="J1159" s="11" t="str">
        <f t="shared" si="83"/>
        <v>11;30404;1</v>
      </c>
      <c r="K1159" s="11">
        <v>11</v>
      </c>
      <c r="L1159" s="11">
        <v>30404</v>
      </c>
      <c r="M1159" s="11">
        <v>1</v>
      </c>
      <c r="N1159" s="4">
        <f>_xlfn.IFS(C1159=0,E1159/SUMIFS(E:E,A:A,A1159,C:C,0),C1159=1,E1159/1000000,C1159=2,1)</f>
        <v>0.0166666666666667</v>
      </c>
      <c r="O1159" s="4">
        <f>IF(C1159=2,1,H1159/SUMIF(D:D,D1159,H:H))</f>
        <v>1</v>
      </c>
      <c r="P1159" s="4">
        <f t="shared" si="85"/>
        <v>0.0166666666666667</v>
      </c>
    </row>
    <row r="1160" spans="1:16">
      <c r="A1160" s="11">
        <v>5012005</v>
      </c>
      <c r="B1160" s="11" t="s">
        <v>285</v>
      </c>
      <c r="C1160" s="11">
        <v>0</v>
      </c>
      <c r="D1160" s="11">
        <f t="shared" si="84"/>
        <v>501200515</v>
      </c>
      <c r="E1160" s="11">
        <v>100</v>
      </c>
      <c r="F1160" s="11" t="s">
        <v>286</v>
      </c>
      <c r="G1160" s="11">
        <v>0</v>
      </c>
      <c r="H1160" s="11">
        <v>85</v>
      </c>
      <c r="I1160" s="11" t="e" cm="1">
        <f t="array" ref="I1160">_xlfn.IFS(K1160=2,CONCATENATE("比特币-",M1160),K1160=3,CONCATENATE("钞票-",M1160),K1160=4,CONCATENATE("玩家经验-",M1160),K1160=5,CONCATENATE(_xlfn.XLOOKUP(L1160,'[1]item|道具'!$A:$A,'[1]item|道具'!$B:$B),"-",M1160),K1160=11,CONCATENATE(INDEX('[4]equip_data|装备数据'!$B:$B,MATCH(1,('[4]equip_data|装备数据'!$A:$A=ROUNDDOWN(L1160/100,0))*('[4]equip_data|装备数据'!$D:$D=MOD(L1160,100)),0)),"-",M1160,"件"))</f>
        <v>#N/A</v>
      </c>
      <c r="J1160" s="11" t="str">
        <f t="shared" si="83"/>
        <v>11;30504;1</v>
      </c>
      <c r="K1160" s="11">
        <v>11</v>
      </c>
      <c r="L1160" s="11">
        <v>30504</v>
      </c>
      <c r="M1160" s="11">
        <v>1</v>
      </c>
      <c r="N1160" s="4">
        <f>_xlfn.IFS(C1160=0,E1160/SUMIFS(E:E,A:A,A1160,C:C,0),C1160=1,E1160/1000000,C1160=2,1)</f>
        <v>0.0166666666666667</v>
      </c>
      <c r="O1160" s="4">
        <f>IF(C1160=2,1,H1160/SUMIF(D:D,D1160,H:H))</f>
        <v>1</v>
      </c>
      <c r="P1160" s="4">
        <f t="shared" si="85"/>
        <v>0.0166666666666667</v>
      </c>
    </row>
    <row r="1161" spans="1:16">
      <c r="A1161" s="11">
        <v>5012005</v>
      </c>
      <c r="B1161" s="11" t="s">
        <v>285</v>
      </c>
      <c r="C1161" s="11">
        <v>0</v>
      </c>
      <c r="D1161" s="11">
        <f t="shared" si="84"/>
        <v>501200516</v>
      </c>
      <c r="E1161" s="11">
        <v>100</v>
      </c>
      <c r="F1161" s="11" t="s">
        <v>286</v>
      </c>
      <c r="G1161" s="11">
        <v>0</v>
      </c>
      <c r="H1161" s="11">
        <v>85</v>
      </c>
      <c r="I1161" s="11" t="e" cm="1">
        <f t="array" ref="I1161">_xlfn.IFS(K1161=2,CONCATENATE("比特币-",M1161),K1161=3,CONCATENATE("钞票-",M1161),K1161=4,CONCATENATE("玩家经验-",M1161),K1161=5,CONCATENATE(_xlfn.XLOOKUP(L1161,'[1]item|道具'!$A:$A,'[1]item|道具'!$B:$B),"-",M1161),K1161=11,CONCATENATE(INDEX('[4]equip_data|装备数据'!$B:$B,MATCH(1,('[4]equip_data|装备数据'!$A:$A=ROUNDDOWN(L1161/100,0))*('[4]equip_data|装备数据'!$D:$D=MOD(L1161,100)),0)),"-",M1161,"件"))</f>
        <v>#N/A</v>
      </c>
      <c r="J1161" s="11" t="str">
        <f t="shared" si="83"/>
        <v>11;40104;1</v>
      </c>
      <c r="K1161" s="11">
        <v>11</v>
      </c>
      <c r="L1161" s="11">
        <v>40104</v>
      </c>
      <c r="M1161" s="11">
        <v>1</v>
      </c>
      <c r="N1161" s="4">
        <f>_xlfn.IFS(C1161=0,E1161/SUMIFS(E:E,A:A,A1161,C:C,0),C1161=1,E1161/1000000,C1161=2,1)</f>
        <v>0.0166666666666667</v>
      </c>
      <c r="O1161" s="4">
        <f>IF(C1161=2,1,H1161/SUMIF(D:D,D1161,H:H))</f>
        <v>1</v>
      </c>
      <c r="P1161" s="4">
        <f t="shared" si="85"/>
        <v>0.0166666666666667</v>
      </c>
    </row>
    <row r="1162" spans="1:16">
      <c r="A1162" s="11">
        <v>5012005</v>
      </c>
      <c r="B1162" s="11" t="s">
        <v>285</v>
      </c>
      <c r="C1162" s="11">
        <v>0</v>
      </c>
      <c r="D1162" s="11">
        <f t="shared" si="84"/>
        <v>501200517</v>
      </c>
      <c r="E1162" s="11">
        <v>100</v>
      </c>
      <c r="F1162" s="11" t="s">
        <v>286</v>
      </c>
      <c r="G1162" s="11">
        <v>0</v>
      </c>
      <c r="H1162" s="11">
        <v>85</v>
      </c>
      <c r="I1162" s="11" t="e" cm="1">
        <f t="array" ref="I1162">_xlfn.IFS(K1162=2,CONCATENATE("比特币-",M1162),K1162=3,CONCATENATE("钞票-",M1162),K1162=4,CONCATENATE("玩家经验-",M1162),K1162=5,CONCATENATE(_xlfn.XLOOKUP(L1162,'[1]item|道具'!$A:$A,'[1]item|道具'!$B:$B),"-",M1162),K1162=11,CONCATENATE(INDEX('[4]equip_data|装备数据'!$B:$B,MATCH(1,('[4]equip_data|装备数据'!$A:$A=ROUNDDOWN(L1162/100,0))*('[4]equip_data|装备数据'!$D:$D=MOD(L1162,100)),0)),"-",M1162,"件"))</f>
        <v>#N/A</v>
      </c>
      <c r="J1162" s="11" t="str">
        <f t="shared" si="83"/>
        <v>11;40204;1</v>
      </c>
      <c r="K1162" s="11">
        <v>11</v>
      </c>
      <c r="L1162" s="11">
        <v>40204</v>
      </c>
      <c r="M1162" s="11">
        <v>1</v>
      </c>
      <c r="N1162" s="4">
        <f>_xlfn.IFS(C1162=0,E1162/SUMIFS(E:E,A:A,A1162,C:C,0),C1162=1,E1162/1000000,C1162=2,1)</f>
        <v>0.0166666666666667</v>
      </c>
      <c r="O1162" s="4">
        <f>IF(C1162=2,1,H1162/SUMIF(D:D,D1162,H:H))</f>
        <v>1</v>
      </c>
      <c r="P1162" s="4">
        <f t="shared" si="85"/>
        <v>0.0166666666666667</v>
      </c>
    </row>
    <row r="1163" spans="1:16">
      <c r="A1163" s="11">
        <v>5012005</v>
      </c>
      <c r="B1163" s="11" t="s">
        <v>285</v>
      </c>
      <c r="C1163" s="11">
        <v>0</v>
      </c>
      <c r="D1163" s="11">
        <f t="shared" si="84"/>
        <v>501200518</v>
      </c>
      <c r="E1163" s="11">
        <v>100</v>
      </c>
      <c r="F1163" s="11" t="s">
        <v>286</v>
      </c>
      <c r="G1163" s="11">
        <v>0</v>
      </c>
      <c r="H1163" s="11">
        <v>85</v>
      </c>
      <c r="I1163" s="11" t="e" cm="1">
        <f t="array" ref="I1163">_xlfn.IFS(K1163=2,CONCATENATE("比特币-",M1163),K1163=3,CONCATENATE("钞票-",M1163),K1163=4,CONCATENATE("玩家经验-",M1163),K1163=5,CONCATENATE(_xlfn.XLOOKUP(L1163,'[1]item|道具'!$A:$A,'[1]item|道具'!$B:$B),"-",M1163),K1163=11,CONCATENATE(INDEX('[4]equip_data|装备数据'!$B:$B,MATCH(1,('[4]equip_data|装备数据'!$A:$A=ROUNDDOWN(L1163/100,0))*('[4]equip_data|装备数据'!$D:$D=MOD(L1163,100)),0)),"-",M1163,"件"))</f>
        <v>#N/A</v>
      </c>
      <c r="J1163" s="11" t="str">
        <f t="shared" si="83"/>
        <v>11;40304;1</v>
      </c>
      <c r="K1163" s="11">
        <v>11</v>
      </c>
      <c r="L1163" s="11">
        <v>40304</v>
      </c>
      <c r="M1163" s="11">
        <v>1</v>
      </c>
      <c r="N1163" s="4">
        <f>_xlfn.IFS(C1163=0,E1163/SUMIFS(E:E,A:A,A1163,C:C,0),C1163=1,E1163/1000000,C1163=2,1)</f>
        <v>0.0166666666666667</v>
      </c>
      <c r="O1163" s="4">
        <f>IF(C1163=2,1,H1163/SUMIF(D:D,D1163,H:H))</f>
        <v>1</v>
      </c>
      <c r="P1163" s="4">
        <f t="shared" si="85"/>
        <v>0.0166666666666667</v>
      </c>
    </row>
    <row r="1164" spans="1:16">
      <c r="A1164" s="11">
        <v>5012005</v>
      </c>
      <c r="B1164" s="11" t="s">
        <v>285</v>
      </c>
      <c r="C1164" s="11">
        <v>0</v>
      </c>
      <c r="D1164" s="11">
        <f t="shared" si="84"/>
        <v>501200519</v>
      </c>
      <c r="E1164" s="11">
        <v>100</v>
      </c>
      <c r="F1164" s="11" t="s">
        <v>286</v>
      </c>
      <c r="G1164" s="11">
        <v>0</v>
      </c>
      <c r="H1164" s="11">
        <v>85</v>
      </c>
      <c r="I1164" s="11" t="e" cm="1">
        <f t="array" ref="I1164">_xlfn.IFS(K1164=2,CONCATENATE("比特币-",M1164),K1164=3,CONCATENATE("钞票-",M1164),K1164=4,CONCATENATE("玩家经验-",M1164),K1164=5,CONCATENATE(_xlfn.XLOOKUP(L1164,'[1]item|道具'!$A:$A,'[1]item|道具'!$B:$B),"-",M1164),K1164=11,CONCATENATE(INDEX('[4]equip_data|装备数据'!$B:$B,MATCH(1,('[4]equip_data|装备数据'!$A:$A=ROUNDDOWN(L1164/100,0))*('[4]equip_data|装备数据'!$D:$D=MOD(L1164,100)),0)),"-",M1164,"件"))</f>
        <v>#N/A</v>
      </c>
      <c r="J1164" s="11" t="str">
        <f t="shared" si="83"/>
        <v>11;40404;1</v>
      </c>
      <c r="K1164" s="11">
        <v>11</v>
      </c>
      <c r="L1164" s="11">
        <v>40404</v>
      </c>
      <c r="M1164" s="11">
        <v>1</v>
      </c>
      <c r="N1164" s="4">
        <f>_xlfn.IFS(C1164=0,E1164/SUMIFS(E:E,A:A,A1164,C:C,0),C1164=1,E1164/1000000,C1164=2,1)</f>
        <v>0.0166666666666667</v>
      </c>
      <c r="O1164" s="4">
        <f>IF(C1164=2,1,H1164/SUMIF(D:D,D1164,H:H))</f>
        <v>1</v>
      </c>
      <c r="P1164" s="4">
        <f t="shared" si="85"/>
        <v>0.0166666666666667</v>
      </c>
    </row>
    <row r="1165" spans="1:16">
      <c r="A1165" s="11">
        <v>5012005</v>
      </c>
      <c r="B1165" s="11" t="s">
        <v>285</v>
      </c>
      <c r="C1165" s="11">
        <v>0</v>
      </c>
      <c r="D1165" s="11">
        <f t="shared" si="84"/>
        <v>501200520</v>
      </c>
      <c r="E1165" s="11">
        <v>100</v>
      </c>
      <c r="F1165" s="11" t="s">
        <v>286</v>
      </c>
      <c r="G1165" s="11">
        <v>0</v>
      </c>
      <c r="H1165" s="11">
        <v>85</v>
      </c>
      <c r="I1165" s="11" t="e" cm="1">
        <f t="array" ref="I1165">_xlfn.IFS(K1165=2,CONCATENATE("比特币-",M1165),K1165=3,CONCATENATE("钞票-",M1165),K1165=4,CONCATENATE("玩家经验-",M1165),K1165=5,CONCATENATE(_xlfn.XLOOKUP(L1165,'[1]item|道具'!$A:$A,'[1]item|道具'!$B:$B),"-",M1165),K1165=11,CONCATENATE(INDEX('[4]equip_data|装备数据'!$B:$B,MATCH(1,('[4]equip_data|装备数据'!$A:$A=ROUNDDOWN(L1165/100,0))*('[4]equip_data|装备数据'!$D:$D=MOD(L1165,100)),0)),"-",M1165,"件"))</f>
        <v>#N/A</v>
      </c>
      <c r="J1165" s="11" t="str">
        <f t="shared" si="83"/>
        <v>11;40504;1</v>
      </c>
      <c r="K1165" s="11">
        <v>11</v>
      </c>
      <c r="L1165" s="11">
        <v>40504</v>
      </c>
      <c r="M1165" s="11">
        <v>1</v>
      </c>
      <c r="N1165" s="4">
        <f>_xlfn.IFS(C1165=0,E1165/SUMIFS(E:E,A:A,A1165,C:C,0),C1165=1,E1165/1000000,C1165=2,1)</f>
        <v>0.0166666666666667</v>
      </c>
      <c r="O1165" s="4">
        <f>IF(C1165=2,1,H1165/SUMIF(D:D,D1165,H:H))</f>
        <v>1</v>
      </c>
      <c r="P1165" s="4">
        <f t="shared" si="85"/>
        <v>0.0166666666666667</v>
      </c>
    </row>
    <row r="1166" spans="1:16">
      <c r="A1166" s="11">
        <v>5012005</v>
      </c>
      <c r="B1166" s="11" t="s">
        <v>285</v>
      </c>
      <c r="C1166" s="11">
        <v>0</v>
      </c>
      <c r="D1166" s="11">
        <f t="shared" si="84"/>
        <v>501200521</v>
      </c>
      <c r="E1166" s="11">
        <v>100</v>
      </c>
      <c r="F1166" s="11" t="s">
        <v>286</v>
      </c>
      <c r="G1166" s="11">
        <v>0</v>
      </c>
      <c r="H1166" s="11">
        <v>85</v>
      </c>
      <c r="I1166" s="11" t="e" cm="1">
        <f t="array" ref="I1166">_xlfn.IFS(K1166=2,CONCATENATE("比特币-",M1166),K1166=3,CONCATENATE("钞票-",M1166),K1166=4,CONCATENATE("玩家经验-",M1166),K1166=5,CONCATENATE(_xlfn.XLOOKUP(L1166,'[1]item|道具'!$A:$A,'[1]item|道具'!$B:$B),"-",M1166),K1166=11,CONCATENATE(INDEX('[4]equip_data|装备数据'!$B:$B,MATCH(1,('[4]equip_data|装备数据'!$A:$A=ROUNDDOWN(L1166/100,0))*('[4]equip_data|装备数据'!$D:$D=MOD(L1166,100)),0)),"-",M1166,"件"))</f>
        <v>#N/A</v>
      </c>
      <c r="J1166" s="11" t="str">
        <f t="shared" si="83"/>
        <v>11;50104;1</v>
      </c>
      <c r="K1166" s="11">
        <v>11</v>
      </c>
      <c r="L1166" s="11">
        <v>50104</v>
      </c>
      <c r="M1166" s="11">
        <v>1</v>
      </c>
      <c r="N1166" s="4">
        <f>_xlfn.IFS(C1166=0,E1166/SUMIFS(E:E,A:A,A1166,C:C,0),C1166=1,E1166/1000000,C1166=2,1)</f>
        <v>0.0166666666666667</v>
      </c>
      <c r="O1166" s="4">
        <f>IF(C1166=2,1,H1166/SUMIF(D:D,D1166,H:H))</f>
        <v>1</v>
      </c>
      <c r="P1166" s="4">
        <f t="shared" si="85"/>
        <v>0.0166666666666667</v>
      </c>
    </row>
    <row r="1167" spans="1:16">
      <c r="A1167" s="11">
        <v>5012005</v>
      </c>
      <c r="B1167" s="11" t="s">
        <v>285</v>
      </c>
      <c r="C1167" s="11">
        <v>0</v>
      </c>
      <c r="D1167" s="11">
        <f t="shared" si="84"/>
        <v>501200522</v>
      </c>
      <c r="E1167" s="11">
        <v>100</v>
      </c>
      <c r="F1167" s="11" t="s">
        <v>286</v>
      </c>
      <c r="G1167" s="11">
        <v>0</v>
      </c>
      <c r="H1167" s="11">
        <v>85</v>
      </c>
      <c r="I1167" s="11" t="e" cm="1">
        <f t="array" ref="I1167">_xlfn.IFS(K1167=2,CONCATENATE("比特币-",M1167),K1167=3,CONCATENATE("钞票-",M1167),K1167=4,CONCATENATE("玩家经验-",M1167),K1167=5,CONCATENATE(_xlfn.XLOOKUP(L1167,'[1]item|道具'!$A:$A,'[1]item|道具'!$B:$B),"-",M1167),K1167=11,CONCATENATE(INDEX('[4]equip_data|装备数据'!$B:$B,MATCH(1,('[4]equip_data|装备数据'!$A:$A=ROUNDDOWN(L1167/100,0))*('[4]equip_data|装备数据'!$D:$D=MOD(L1167,100)),0)),"-",M1167,"件"))</f>
        <v>#N/A</v>
      </c>
      <c r="J1167" s="11" t="str">
        <f t="shared" si="83"/>
        <v>11;50204;1</v>
      </c>
      <c r="K1167" s="11">
        <v>11</v>
      </c>
      <c r="L1167" s="11">
        <v>50204</v>
      </c>
      <c r="M1167" s="11">
        <v>1</v>
      </c>
      <c r="N1167" s="4">
        <f>_xlfn.IFS(C1167=0,E1167/SUMIFS(E:E,A:A,A1167,C:C,0),C1167=1,E1167/1000000,C1167=2,1)</f>
        <v>0.0166666666666667</v>
      </c>
      <c r="O1167" s="4">
        <f>IF(C1167=2,1,H1167/SUMIF(D:D,D1167,H:H))</f>
        <v>1</v>
      </c>
      <c r="P1167" s="4">
        <f t="shared" si="85"/>
        <v>0.0166666666666667</v>
      </c>
    </row>
    <row r="1168" spans="1:16">
      <c r="A1168" s="11">
        <v>5012005</v>
      </c>
      <c r="B1168" s="11" t="s">
        <v>285</v>
      </c>
      <c r="C1168" s="11">
        <v>0</v>
      </c>
      <c r="D1168" s="11">
        <f t="shared" si="84"/>
        <v>501200523</v>
      </c>
      <c r="E1168" s="11">
        <v>100</v>
      </c>
      <c r="F1168" s="11" t="s">
        <v>286</v>
      </c>
      <c r="G1168" s="11">
        <v>0</v>
      </c>
      <c r="H1168" s="11">
        <v>85</v>
      </c>
      <c r="I1168" s="11" t="e" cm="1">
        <f t="array" ref="I1168">_xlfn.IFS(K1168=2,CONCATENATE("比特币-",M1168),K1168=3,CONCATENATE("钞票-",M1168),K1168=4,CONCATENATE("玩家经验-",M1168),K1168=5,CONCATENATE(_xlfn.XLOOKUP(L1168,'[1]item|道具'!$A:$A,'[1]item|道具'!$B:$B),"-",M1168),K1168=11,CONCATENATE(INDEX('[4]equip_data|装备数据'!$B:$B,MATCH(1,('[4]equip_data|装备数据'!$A:$A=ROUNDDOWN(L1168/100,0))*('[4]equip_data|装备数据'!$D:$D=MOD(L1168,100)),0)),"-",M1168,"件"))</f>
        <v>#N/A</v>
      </c>
      <c r="J1168" s="11" t="str">
        <f t="shared" si="83"/>
        <v>11;50304;1</v>
      </c>
      <c r="K1168" s="11">
        <v>11</v>
      </c>
      <c r="L1168" s="11">
        <v>50304</v>
      </c>
      <c r="M1168" s="11">
        <v>1</v>
      </c>
      <c r="N1168" s="4">
        <f>_xlfn.IFS(C1168=0,E1168/SUMIFS(E:E,A:A,A1168,C:C,0),C1168=1,E1168/1000000,C1168=2,1)</f>
        <v>0.0166666666666667</v>
      </c>
      <c r="O1168" s="4">
        <f>IF(C1168=2,1,H1168/SUMIF(D:D,D1168,H:H))</f>
        <v>1</v>
      </c>
      <c r="P1168" s="4">
        <f t="shared" si="85"/>
        <v>0.0166666666666667</v>
      </c>
    </row>
    <row r="1169" spans="1:16">
      <c r="A1169" s="11">
        <v>5012005</v>
      </c>
      <c r="B1169" s="11" t="s">
        <v>285</v>
      </c>
      <c r="C1169" s="11">
        <v>0</v>
      </c>
      <c r="D1169" s="11">
        <f t="shared" si="84"/>
        <v>501200524</v>
      </c>
      <c r="E1169" s="11">
        <v>100</v>
      </c>
      <c r="F1169" s="11" t="s">
        <v>286</v>
      </c>
      <c r="G1169" s="11">
        <v>0</v>
      </c>
      <c r="H1169" s="11">
        <v>85</v>
      </c>
      <c r="I1169" s="11" t="e" cm="1">
        <f t="array" ref="I1169">_xlfn.IFS(K1169=2,CONCATENATE("比特币-",M1169),K1169=3,CONCATENATE("钞票-",M1169),K1169=4,CONCATENATE("玩家经验-",M1169),K1169=5,CONCATENATE(_xlfn.XLOOKUP(L1169,'[1]item|道具'!$A:$A,'[1]item|道具'!$B:$B),"-",M1169),K1169=11,CONCATENATE(INDEX('[4]equip_data|装备数据'!$B:$B,MATCH(1,('[4]equip_data|装备数据'!$A:$A=ROUNDDOWN(L1169/100,0))*('[4]equip_data|装备数据'!$D:$D=MOD(L1169,100)),0)),"-",M1169,"件"))</f>
        <v>#N/A</v>
      </c>
      <c r="J1169" s="11" t="str">
        <f t="shared" si="83"/>
        <v>11;50404;1</v>
      </c>
      <c r="K1169" s="11">
        <v>11</v>
      </c>
      <c r="L1169" s="11">
        <v>50404</v>
      </c>
      <c r="M1169" s="11">
        <v>1</v>
      </c>
      <c r="N1169" s="4">
        <f>_xlfn.IFS(C1169=0,E1169/SUMIFS(E:E,A:A,A1169,C:C,0),C1169=1,E1169/1000000,C1169=2,1)</f>
        <v>0.0166666666666667</v>
      </c>
      <c r="O1169" s="4">
        <f>IF(C1169=2,1,H1169/SUMIF(D:D,D1169,H:H))</f>
        <v>1</v>
      </c>
      <c r="P1169" s="4">
        <f t="shared" si="85"/>
        <v>0.0166666666666667</v>
      </c>
    </row>
    <row r="1170" spans="1:16">
      <c r="A1170" s="11">
        <v>5012005</v>
      </c>
      <c r="B1170" s="11" t="s">
        <v>285</v>
      </c>
      <c r="C1170" s="11">
        <v>0</v>
      </c>
      <c r="D1170" s="11">
        <f t="shared" si="84"/>
        <v>501200525</v>
      </c>
      <c r="E1170" s="11">
        <v>100</v>
      </c>
      <c r="F1170" s="11" t="s">
        <v>286</v>
      </c>
      <c r="G1170" s="11">
        <v>0</v>
      </c>
      <c r="H1170" s="11">
        <v>85</v>
      </c>
      <c r="I1170" s="11" t="e" cm="1">
        <f t="array" ref="I1170">_xlfn.IFS(K1170=2,CONCATENATE("比特币-",M1170),K1170=3,CONCATENATE("钞票-",M1170),K1170=4,CONCATENATE("玩家经验-",M1170),K1170=5,CONCATENATE(_xlfn.XLOOKUP(L1170,'[1]item|道具'!$A:$A,'[1]item|道具'!$B:$B),"-",M1170),K1170=11,CONCATENATE(INDEX('[4]equip_data|装备数据'!$B:$B,MATCH(1,('[4]equip_data|装备数据'!$A:$A=ROUNDDOWN(L1170/100,0))*('[4]equip_data|装备数据'!$D:$D=MOD(L1170,100)),0)),"-",M1170,"件"))</f>
        <v>#N/A</v>
      </c>
      <c r="J1170" s="11" t="str">
        <f t="shared" si="83"/>
        <v>11;50504;1</v>
      </c>
      <c r="K1170" s="11">
        <v>11</v>
      </c>
      <c r="L1170" s="11">
        <v>50504</v>
      </c>
      <c r="M1170" s="11">
        <v>1</v>
      </c>
      <c r="N1170" s="4">
        <f>_xlfn.IFS(C1170=0,E1170/SUMIFS(E:E,A:A,A1170,C:C,0),C1170=1,E1170/1000000,C1170=2,1)</f>
        <v>0.0166666666666667</v>
      </c>
      <c r="O1170" s="4">
        <f>IF(C1170=2,1,H1170/SUMIF(D:D,D1170,H:H))</f>
        <v>1</v>
      </c>
      <c r="P1170" s="4">
        <f t="shared" si="85"/>
        <v>0.0166666666666667</v>
      </c>
    </row>
    <row r="1171" spans="1:16">
      <c r="A1171" s="11">
        <v>5012005</v>
      </c>
      <c r="B1171" s="11" t="s">
        <v>285</v>
      </c>
      <c r="C1171" s="11">
        <v>0</v>
      </c>
      <c r="D1171" s="11">
        <f t="shared" si="84"/>
        <v>501200526</v>
      </c>
      <c r="E1171" s="11">
        <v>100</v>
      </c>
      <c r="F1171" s="11" t="s">
        <v>286</v>
      </c>
      <c r="G1171" s="11">
        <v>0</v>
      </c>
      <c r="H1171" s="11">
        <v>85</v>
      </c>
      <c r="I1171" s="11" t="e" cm="1">
        <f t="array" ref="I1171">_xlfn.IFS(K1171=2,CONCATENATE("比特币-",M1171),K1171=3,CONCATENATE("钞票-",M1171),K1171=4,CONCATENATE("玩家经验-",M1171),K1171=5,CONCATENATE(_xlfn.XLOOKUP(L1171,'[1]item|道具'!$A:$A,'[1]item|道具'!$B:$B),"-",M1171),K1171=11,CONCATENATE(INDEX('[4]equip_data|装备数据'!$B:$B,MATCH(1,('[4]equip_data|装备数据'!$A:$A=ROUNDDOWN(L1171/100,0))*('[4]equip_data|装备数据'!$D:$D=MOD(L1171,100)),0)),"-",M1171,"件"))</f>
        <v>#N/A</v>
      </c>
      <c r="J1171" s="11" t="str">
        <f t="shared" si="83"/>
        <v>11;60104;1</v>
      </c>
      <c r="K1171" s="11">
        <v>11</v>
      </c>
      <c r="L1171" s="11">
        <v>60104</v>
      </c>
      <c r="M1171" s="11">
        <v>1</v>
      </c>
      <c r="N1171" s="4">
        <f>_xlfn.IFS(C1171=0,E1171/SUMIFS(E:E,A:A,A1171,C:C,0),C1171=1,E1171/1000000,C1171=2,1)</f>
        <v>0.0166666666666667</v>
      </c>
      <c r="O1171" s="4">
        <f>IF(C1171=2,1,H1171/SUMIF(D:D,D1171,H:H))</f>
        <v>1</v>
      </c>
      <c r="P1171" s="4">
        <f t="shared" si="85"/>
        <v>0.0166666666666667</v>
      </c>
    </row>
    <row r="1172" spans="1:16">
      <c r="A1172" s="11">
        <v>5012005</v>
      </c>
      <c r="B1172" s="11" t="s">
        <v>285</v>
      </c>
      <c r="C1172" s="11">
        <v>0</v>
      </c>
      <c r="D1172" s="11">
        <f t="shared" si="84"/>
        <v>501200527</v>
      </c>
      <c r="E1172" s="11">
        <v>100</v>
      </c>
      <c r="F1172" s="11" t="s">
        <v>286</v>
      </c>
      <c r="G1172" s="11">
        <v>0</v>
      </c>
      <c r="H1172" s="11">
        <v>85</v>
      </c>
      <c r="I1172" s="11" t="e" cm="1">
        <f t="array" ref="I1172">_xlfn.IFS(K1172=2,CONCATENATE("比特币-",M1172),K1172=3,CONCATENATE("钞票-",M1172),K1172=4,CONCATENATE("玩家经验-",M1172),K1172=5,CONCATENATE(_xlfn.XLOOKUP(L1172,'[1]item|道具'!$A:$A,'[1]item|道具'!$B:$B),"-",M1172),K1172=11,CONCATENATE(INDEX('[4]equip_data|装备数据'!$B:$B,MATCH(1,('[4]equip_data|装备数据'!$A:$A=ROUNDDOWN(L1172/100,0))*('[4]equip_data|装备数据'!$D:$D=MOD(L1172,100)),0)),"-",M1172,"件"))</f>
        <v>#N/A</v>
      </c>
      <c r="J1172" s="11" t="str">
        <f t="shared" si="83"/>
        <v>11;60204;1</v>
      </c>
      <c r="K1172" s="11">
        <v>11</v>
      </c>
      <c r="L1172" s="11">
        <v>60204</v>
      </c>
      <c r="M1172" s="11">
        <v>1</v>
      </c>
      <c r="N1172" s="4">
        <f>_xlfn.IFS(C1172=0,E1172/SUMIFS(E:E,A:A,A1172,C:C,0),C1172=1,E1172/1000000,C1172=2,1)</f>
        <v>0.0166666666666667</v>
      </c>
      <c r="O1172" s="4">
        <f>IF(C1172=2,1,H1172/SUMIF(D:D,D1172,H:H))</f>
        <v>1</v>
      </c>
      <c r="P1172" s="4">
        <f t="shared" si="85"/>
        <v>0.0166666666666667</v>
      </c>
    </row>
    <row r="1173" spans="1:16">
      <c r="A1173" s="11">
        <v>5012005</v>
      </c>
      <c r="B1173" s="11" t="s">
        <v>285</v>
      </c>
      <c r="C1173" s="11">
        <v>0</v>
      </c>
      <c r="D1173" s="11">
        <f t="shared" si="84"/>
        <v>501200528</v>
      </c>
      <c r="E1173" s="11">
        <v>100</v>
      </c>
      <c r="F1173" s="11" t="s">
        <v>286</v>
      </c>
      <c r="G1173" s="11">
        <v>0</v>
      </c>
      <c r="H1173" s="11">
        <v>85</v>
      </c>
      <c r="I1173" s="11" t="e" cm="1">
        <f t="array" ref="I1173">_xlfn.IFS(K1173=2,CONCATENATE("比特币-",M1173),K1173=3,CONCATENATE("钞票-",M1173),K1173=4,CONCATENATE("玩家经验-",M1173),K1173=5,CONCATENATE(_xlfn.XLOOKUP(L1173,'[1]item|道具'!$A:$A,'[1]item|道具'!$B:$B),"-",M1173),K1173=11,CONCATENATE(INDEX('[4]equip_data|装备数据'!$B:$B,MATCH(1,('[4]equip_data|装备数据'!$A:$A=ROUNDDOWN(L1173/100,0))*('[4]equip_data|装备数据'!$D:$D=MOD(L1173,100)),0)),"-",M1173,"件"))</f>
        <v>#N/A</v>
      </c>
      <c r="J1173" s="11" t="str">
        <f t="shared" si="83"/>
        <v>11;60304;1</v>
      </c>
      <c r="K1173" s="11">
        <v>11</v>
      </c>
      <c r="L1173" s="11">
        <v>60304</v>
      </c>
      <c r="M1173" s="11">
        <v>1</v>
      </c>
      <c r="N1173" s="4">
        <f>_xlfn.IFS(C1173=0,E1173/SUMIFS(E:E,A:A,A1173,C:C,0),C1173=1,E1173/1000000,C1173=2,1)</f>
        <v>0.0166666666666667</v>
      </c>
      <c r="O1173" s="4">
        <f>IF(C1173=2,1,H1173/SUMIF(D:D,D1173,H:H))</f>
        <v>1</v>
      </c>
      <c r="P1173" s="4">
        <f t="shared" si="85"/>
        <v>0.0166666666666667</v>
      </c>
    </row>
    <row r="1174" spans="1:16">
      <c r="A1174" s="11">
        <v>5012005</v>
      </c>
      <c r="B1174" s="11" t="s">
        <v>285</v>
      </c>
      <c r="C1174" s="11">
        <v>0</v>
      </c>
      <c r="D1174" s="11">
        <f t="shared" si="84"/>
        <v>501200529</v>
      </c>
      <c r="E1174" s="11">
        <v>100</v>
      </c>
      <c r="F1174" s="11" t="s">
        <v>286</v>
      </c>
      <c r="G1174" s="11">
        <v>0</v>
      </c>
      <c r="H1174" s="11">
        <v>85</v>
      </c>
      <c r="I1174" s="11" t="e" cm="1">
        <f t="array" ref="I1174">_xlfn.IFS(K1174=2,CONCATENATE("比特币-",M1174),K1174=3,CONCATENATE("钞票-",M1174),K1174=4,CONCATENATE("玩家经验-",M1174),K1174=5,CONCATENATE(_xlfn.XLOOKUP(L1174,'[1]item|道具'!$A:$A,'[1]item|道具'!$B:$B),"-",M1174),K1174=11,CONCATENATE(INDEX('[4]equip_data|装备数据'!$B:$B,MATCH(1,('[4]equip_data|装备数据'!$A:$A=ROUNDDOWN(L1174/100,0))*('[4]equip_data|装备数据'!$D:$D=MOD(L1174,100)),0)),"-",M1174,"件"))</f>
        <v>#N/A</v>
      </c>
      <c r="J1174" s="11" t="str">
        <f t="shared" si="83"/>
        <v>11;60404;1</v>
      </c>
      <c r="K1174" s="11">
        <v>11</v>
      </c>
      <c r="L1174" s="11">
        <v>60404</v>
      </c>
      <c r="M1174" s="11">
        <v>1</v>
      </c>
      <c r="N1174" s="4">
        <f>_xlfn.IFS(C1174=0,E1174/SUMIFS(E:E,A:A,A1174,C:C,0),C1174=1,E1174/1000000,C1174=2,1)</f>
        <v>0.0166666666666667</v>
      </c>
      <c r="O1174" s="4">
        <f>IF(C1174=2,1,H1174/SUMIF(D:D,D1174,H:H))</f>
        <v>1</v>
      </c>
      <c r="P1174" s="4">
        <f t="shared" si="85"/>
        <v>0.0166666666666667</v>
      </c>
    </row>
    <row r="1175" spans="1:16">
      <c r="A1175" s="11">
        <v>5012005</v>
      </c>
      <c r="B1175" s="11" t="s">
        <v>285</v>
      </c>
      <c r="C1175" s="11">
        <v>0</v>
      </c>
      <c r="D1175" s="11">
        <f t="shared" si="84"/>
        <v>501200530</v>
      </c>
      <c r="E1175" s="11">
        <v>100</v>
      </c>
      <c r="F1175" s="11" t="s">
        <v>286</v>
      </c>
      <c r="G1175" s="11">
        <v>0</v>
      </c>
      <c r="H1175" s="11">
        <v>85</v>
      </c>
      <c r="I1175" s="11" t="e" cm="1">
        <f t="array" ref="I1175">_xlfn.IFS(K1175=2,CONCATENATE("比特币-",M1175),K1175=3,CONCATENATE("钞票-",M1175),K1175=4,CONCATENATE("玩家经验-",M1175),K1175=5,CONCATENATE(_xlfn.XLOOKUP(L1175,'[1]item|道具'!$A:$A,'[1]item|道具'!$B:$B),"-",M1175),K1175=11,CONCATENATE(INDEX('[4]equip_data|装备数据'!$B:$B,MATCH(1,('[4]equip_data|装备数据'!$A:$A=ROUNDDOWN(L1175/100,0))*('[4]equip_data|装备数据'!$D:$D=MOD(L1175,100)),0)),"-",M1175,"件"))</f>
        <v>#N/A</v>
      </c>
      <c r="J1175" s="11" t="str">
        <f t="shared" si="83"/>
        <v>11;60504;1</v>
      </c>
      <c r="K1175" s="11">
        <v>11</v>
      </c>
      <c r="L1175" s="11">
        <v>60504</v>
      </c>
      <c r="M1175" s="11">
        <v>1</v>
      </c>
      <c r="N1175" s="4">
        <f>_xlfn.IFS(C1175=0,E1175/SUMIFS(E:E,A:A,A1175,C:C,0),C1175=1,E1175/1000000,C1175=2,1)</f>
        <v>0.0166666666666667</v>
      </c>
      <c r="O1175" s="4">
        <f>IF(C1175=2,1,H1175/SUMIF(D:D,D1175,H:H))</f>
        <v>1</v>
      </c>
      <c r="P1175" s="4">
        <f t="shared" si="85"/>
        <v>0.0166666666666667</v>
      </c>
    </row>
    <row r="1176" spans="1:16">
      <c r="A1176" s="11">
        <v>5012005</v>
      </c>
      <c r="B1176" s="11" t="s">
        <v>285</v>
      </c>
      <c r="C1176" s="11">
        <v>0</v>
      </c>
      <c r="D1176" s="11">
        <f t="shared" si="84"/>
        <v>501200531</v>
      </c>
      <c r="E1176" s="11">
        <v>100</v>
      </c>
      <c r="F1176" s="11" t="s">
        <v>287</v>
      </c>
      <c r="G1176" s="11">
        <v>0</v>
      </c>
      <c r="H1176" s="11">
        <v>15</v>
      </c>
      <c r="I1176" s="11" t="e" cm="1">
        <f t="array" ref="I1176">_xlfn.IFS(K1176=2,CONCATENATE("比特币-",M1176),K1176=3,CONCATENATE("钞票-",M1176),K1176=4,CONCATENATE("玩家经验-",M1176),K1176=5,CONCATENATE(_xlfn.XLOOKUP(L1176,'[1]item|道具'!$A:$A,'[1]item|道具'!$B:$B),"-",M1176),K1176=11,CONCATENATE(INDEX('[4]equip_data|装备数据'!$B:$B,MATCH(1,('[4]equip_data|装备数据'!$A:$A=ROUNDDOWN(L1176/100,0))*('[4]equip_data|装备数据'!$D:$D=MOD(L1176,100)),0)),"-",M1176,"件"))</f>
        <v>#N/A</v>
      </c>
      <c r="J1176" s="11" t="str">
        <f t="shared" si="83"/>
        <v>11;10107;1</v>
      </c>
      <c r="K1176" s="11">
        <v>11</v>
      </c>
      <c r="L1176" s="11">
        <v>10107</v>
      </c>
      <c r="M1176" s="11">
        <v>1</v>
      </c>
      <c r="N1176" s="4">
        <f>_xlfn.IFS(C1176=0,E1176/SUMIFS(E:E,A:A,A1176,C:C,0),C1176=1,E1176/1000000,C1176=2,1)</f>
        <v>0.0166666666666667</v>
      </c>
      <c r="O1176" s="4">
        <f>IF(C1176=2,1,H1176/SUMIF(D:D,D1176,H:H))</f>
        <v>1</v>
      </c>
      <c r="P1176" s="4">
        <f t="shared" si="85"/>
        <v>0.0166666666666667</v>
      </c>
    </row>
    <row r="1177" spans="1:16">
      <c r="A1177" s="11">
        <v>5012005</v>
      </c>
      <c r="B1177" s="11" t="s">
        <v>285</v>
      </c>
      <c r="C1177" s="11">
        <v>0</v>
      </c>
      <c r="D1177" s="11">
        <f t="shared" si="84"/>
        <v>501200532</v>
      </c>
      <c r="E1177" s="11">
        <v>100</v>
      </c>
      <c r="F1177" s="11" t="s">
        <v>287</v>
      </c>
      <c r="G1177" s="11">
        <v>0</v>
      </c>
      <c r="H1177" s="11">
        <v>15</v>
      </c>
      <c r="I1177" s="11" t="e" cm="1">
        <f t="array" ref="I1177">_xlfn.IFS(K1177=2,CONCATENATE("比特币-",M1177),K1177=3,CONCATENATE("钞票-",M1177),K1177=4,CONCATENATE("玩家经验-",M1177),K1177=5,CONCATENATE(_xlfn.XLOOKUP(L1177,'[1]item|道具'!$A:$A,'[1]item|道具'!$B:$B),"-",M1177),K1177=11,CONCATENATE(INDEX('[4]equip_data|装备数据'!$B:$B,MATCH(1,('[4]equip_data|装备数据'!$A:$A=ROUNDDOWN(L1177/100,0))*('[4]equip_data|装备数据'!$D:$D=MOD(L1177,100)),0)),"-",M1177,"件"))</f>
        <v>#N/A</v>
      </c>
      <c r="J1177" s="11" t="str">
        <f t="shared" si="83"/>
        <v>11;10207;1</v>
      </c>
      <c r="K1177" s="11">
        <v>11</v>
      </c>
      <c r="L1177" s="11">
        <v>10207</v>
      </c>
      <c r="M1177" s="11">
        <v>1</v>
      </c>
      <c r="N1177" s="4">
        <f>_xlfn.IFS(C1177=0,E1177/SUMIFS(E:E,A:A,A1177,C:C,0),C1177=1,E1177/1000000,C1177=2,1)</f>
        <v>0.0166666666666667</v>
      </c>
      <c r="O1177" s="4">
        <f>IF(C1177=2,1,H1177/SUMIF(D:D,D1177,H:H))</f>
        <v>1</v>
      </c>
      <c r="P1177" s="4">
        <f t="shared" si="85"/>
        <v>0.0166666666666667</v>
      </c>
    </row>
    <row r="1178" spans="1:16">
      <c r="A1178" s="11">
        <v>5012005</v>
      </c>
      <c r="B1178" s="11" t="s">
        <v>285</v>
      </c>
      <c r="C1178" s="11">
        <v>0</v>
      </c>
      <c r="D1178" s="11">
        <f t="shared" si="84"/>
        <v>501200533</v>
      </c>
      <c r="E1178" s="11">
        <v>100</v>
      </c>
      <c r="F1178" s="11" t="s">
        <v>287</v>
      </c>
      <c r="G1178" s="11">
        <v>0</v>
      </c>
      <c r="H1178" s="11">
        <v>15</v>
      </c>
      <c r="I1178" s="11" t="e" cm="1">
        <f t="array" ref="I1178">_xlfn.IFS(K1178=2,CONCATENATE("比特币-",M1178),K1178=3,CONCATENATE("钞票-",M1178),K1178=4,CONCATENATE("玩家经验-",M1178),K1178=5,CONCATENATE(_xlfn.XLOOKUP(L1178,'[1]item|道具'!$A:$A,'[1]item|道具'!$B:$B),"-",M1178),K1178=11,CONCATENATE(INDEX('[4]equip_data|装备数据'!$B:$B,MATCH(1,('[4]equip_data|装备数据'!$A:$A=ROUNDDOWN(L1178/100,0))*('[4]equip_data|装备数据'!$D:$D=MOD(L1178,100)),0)),"-",M1178,"件"))</f>
        <v>#N/A</v>
      </c>
      <c r="J1178" s="11" t="str">
        <f t="shared" si="83"/>
        <v>11;10307;1</v>
      </c>
      <c r="K1178" s="11">
        <v>11</v>
      </c>
      <c r="L1178" s="11">
        <v>10307</v>
      </c>
      <c r="M1178" s="11">
        <v>1</v>
      </c>
      <c r="N1178" s="4">
        <f>_xlfn.IFS(C1178=0,E1178/SUMIFS(E:E,A:A,A1178,C:C,0),C1178=1,E1178/1000000,C1178=2,1)</f>
        <v>0.0166666666666667</v>
      </c>
      <c r="O1178" s="4">
        <f>IF(C1178=2,1,H1178/SUMIF(D:D,D1178,H:H))</f>
        <v>1</v>
      </c>
      <c r="P1178" s="4">
        <f t="shared" si="85"/>
        <v>0.0166666666666667</v>
      </c>
    </row>
    <row r="1179" spans="1:16">
      <c r="A1179" s="11">
        <v>5012005</v>
      </c>
      <c r="B1179" s="11" t="s">
        <v>285</v>
      </c>
      <c r="C1179" s="11">
        <v>0</v>
      </c>
      <c r="D1179" s="11">
        <f t="shared" si="84"/>
        <v>501200534</v>
      </c>
      <c r="E1179" s="11">
        <v>100</v>
      </c>
      <c r="F1179" s="11" t="s">
        <v>287</v>
      </c>
      <c r="G1179" s="11">
        <v>0</v>
      </c>
      <c r="H1179" s="11">
        <v>15</v>
      </c>
      <c r="I1179" s="11" t="e" cm="1">
        <f t="array" ref="I1179">_xlfn.IFS(K1179=2,CONCATENATE("比特币-",M1179),K1179=3,CONCATENATE("钞票-",M1179),K1179=4,CONCATENATE("玩家经验-",M1179),K1179=5,CONCATENATE(_xlfn.XLOOKUP(L1179,'[1]item|道具'!$A:$A,'[1]item|道具'!$B:$B),"-",M1179),K1179=11,CONCATENATE(INDEX('[4]equip_data|装备数据'!$B:$B,MATCH(1,('[4]equip_data|装备数据'!$A:$A=ROUNDDOWN(L1179/100,0))*('[4]equip_data|装备数据'!$D:$D=MOD(L1179,100)),0)),"-",M1179,"件"))</f>
        <v>#N/A</v>
      </c>
      <c r="J1179" s="11" t="str">
        <f t="shared" si="83"/>
        <v>11;10407;1</v>
      </c>
      <c r="K1179" s="11">
        <v>11</v>
      </c>
      <c r="L1179" s="11">
        <v>10407</v>
      </c>
      <c r="M1179" s="11">
        <v>1</v>
      </c>
      <c r="N1179" s="4">
        <f>_xlfn.IFS(C1179=0,E1179/SUMIFS(E:E,A:A,A1179,C:C,0),C1179=1,E1179/1000000,C1179=2,1)</f>
        <v>0.0166666666666667</v>
      </c>
      <c r="O1179" s="4">
        <f>IF(C1179=2,1,H1179/SUMIF(D:D,D1179,H:H))</f>
        <v>1</v>
      </c>
      <c r="P1179" s="4">
        <f t="shared" si="85"/>
        <v>0.0166666666666667</v>
      </c>
    </row>
    <row r="1180" spans="1:16">
      <c r="A1180" s="11">
        <v>5012005</v>
      </c>
      <c r="B1180" s="11" t="s">
        <v>285</v>
      </c>
      <c r="C1180" s="11">
        <v>0</v>
      </c>
      <c r="D1180" s="11">
        <f t="shared" si="84"/>
        <v>501200535</v>
      </c>
      <c r="E1180" s="11">
        <v>100</v>
      </c>
      <c r="F1180" s="11" t="s">
        <v>287</v>
      </c>
      <c r="G1180" s="11">
        <v>0</v>
      </c>
      <c r="H1180" s="11">
        <v>15</v>
      </c>
      <c r="I1180" s="11" t="e" cm="1">
        <f t="array" ref="I1180">_xlfn.IFS(K1180=2,CONCATENATE("比特币-",M1180),K1180=3,CONCATENATE("钞票-",M1180),K1180=4,CONCATENATE("玩家经验-",M1180),K1180=5,CONCATENATE(_xlfn.XLOOKUP(L1180,'[1]item|道具'!$A:$A,'[1]item|道具'!$B:$B),"-",M1180),K1180=11,CONCATENATE(INDEX('[4]equip_data|装备数据'!$B:$B,MATCH(1,('[4]equip_data|装备数据'!$A:$A=ROUNDDOWN(L1180/100,0))*('[4]equip_data|装备数据'!$D:$D=MOD(L1180,100)),0)),"-",M1180,"件"))</f>
        <v>#N/A</v>
      </c>
      <c r="J1180" s="11" t="str">
        <f t="shared" si="83"/>
        <v>11;10507;1</v>
      </c>
      <c r="K1180" s="11">
        <v>11</v>
      </c>
      <c r="L1180" s="11">
        <v>10507</v>
      </c>
      <c r="M1180" s="11">
        <v>1</v>
      </c>
      <c r="N1180" s="4">
        <f>_xlfn.IFS(C1180=0,E1180/SUMIFS(E:E,A:A,A1180,C:C,0),C1180=1,E1180/1000000,C1180=2,1)</f>
        <v>0.0166666666666667</v>
      </c>
      <c r="O1180" s="4">
        <f>IF(C1180=2,1,H1180/SUMIF(D:D,D1180,H:H))</f>
        <v>1</v>
      </c>
      <c r="P1180" s="4">
        <f t="shared" si="85"/>
        <v>0.0166666666666667</v>
      </c>
    </row>
    <row r="1181" spans="1:16">
      <c r="A1181" s="11">
        <v>5012005</v>
      </c>
      <c r="B1181" s="11" t="s">
        <v>285</v>
      </c>
      <c r="C1181" s="11">
        <v>0</v>
      </c>
      <c r="D1181" s="11">
        <f t="shared" si="84"/>
        <v>501200536</v>
      </c>
      <c r="E1181" s="11">
        <v>100</v>
      </c>
      <c r="F1181" s="11" t="s">
        <v>287</v>
      </c>
      <c r="G1181" s="11">
        <v>0</v>
      </c>
      <c r="H1181" s="11">
        <v>15</v>
      </c>
      <c r="I1181" s="11" t="e" cm="1">
        <f t="array" ref="I1181">_xlfn.IFS(K1181=2,CONCATENATE("比特币-",M1181),K1181=3,CONCATENATE("钞票-",M1181),K1181=4,CONCATENATE("玩家经验-",M1181),K1181=5,CONCATENATE(_xlfn.XLOOKUP(L1181,'[1]item|道具'!$A:$A,'[1]item|道具'!$B:$B),"-",M1181),K1181=11,CONCATENATE(INDEX('[4]equip_data|装备数据'!$B:$B,MATCH(1,('[4]equip_data|装备数据'!$A:$A=ROUNDDOWN(L1181/100,0))*('[4]equip_data|装备数据'!$D:$D=MOD(L1181,100)),0)),"-",M1181,"件"))</f>
        <v>#N/A</v>
      </c>
      <c r="J1181" s="11" t="str">
        <f t="shared" si="83"/>
        <v>11;20107;1</v>
      </c>
      <c r="K1181" s="11">
        <v>11</v>
      </c>
      <c r="L1181" s="11">
        <v>20107</v>
      </c>
      <c r="M1181" s="11">
        <v>1</v>
      </c>
      <c r="N1181" s="4">
        <f>_xlfn.IFS(C1181=0,E1181/SUMIFS(E:E,A:A,A1181,C:C,0),C1181=1,E1181/1000000,C1181=2,1)</f>
        <v>0.0166666666666667</v>
      </c>
      <c r="O1181" s="4">
        <f>IF(C1181=2,1,H1181/SUMIF(D:D,D1181,H:H))</f>
        <v>1</v>
      </c>
      <c r="P1181" s="4">
        <f t="shared" si="85"/>
        <v>0.0166666666666667</v>
      </c>
    </row>
    <row r="1182" spans="1:16">
      <c r="A1182" s="11">
        <v>5012005</v>
      </c>
      <c r="B1182" s="11" t="s">
        <v>285</v>
      </c>
      <c r="C1182" s="11">
        <v>0</v>
      </c>
      <c r="D1182" s="11">
        <f t="shared" si="84"/>
        <v>501200537</v>
      </c>
      <c r="E1182" s="11">
        <v>100</v>
      </c>
      <c r="F1182" s="11" t="s">
        <v>287</v>
      </c>
      <c r="G1182" s="11">
        <v>0</v>
      </c>
      <c r="H1182" s="11">
        <v>15</v>
      </c>
      <c r="I1182" s="11" t="e" cm="1">
        <f t="array" ref="I1182">_xlfn.IFS(K1182=2,CONCATENATE("比特币-",M1182),K1182=3,CONCATENATE("钞票-",M1182),K1182=4,CONCATENATE("玩家经验-",M1182),K1182=5,CONCATENATE(_xlfn.XLOOKUP(L1182,'[1]item|道具'!$A:$A,'[1]item|道具'!$B:$B),"-",M1182),K1182=11,CONCATENATE(INDEX('[4]equip_data|装备数据'!$B:$B,MATCH(1,('[4]equip_data|装备数据'!$A:$A=ROUNDDOWN(L1182/100,0))*('[4]equip_data|装备数据'!$D:$D=MOD(L1182,100)),0)),"-",M1182,"件"))</f>
        <v>#N/A</v>
      </c>
      <c r="J1182" s="11" t="str">
        <f t="shared" si="83"/>
        <v>11;20207;1</v>
      </c>
      <c r="K1182" s="11">
        <v>11</v>
      </c>
      <c r="L1182" s="11">
        <v>20207</v>
      </c>
      <c r="M1182" s="11">
        <v>1</v>
      </c>
      <c r="N1182" s="4">
        <f>_xlfn.IFS(C1182=0,E1182/SUMIFS(E:E,A:A,A1182,C:C,0),C1182=1,E1182/1000000,C1182=2,1)</f>
        <v>0.0166666666666667</v>
      </c>
      <c r="O1182" s="4">
        <f>IF(C1182=2,1,H1182/SUMIF(D:D,D1182,H:H))</f>
        <v>1</v>
      </c>
      <c r="P1182" s="4">
        <f t="shared" si="85"/>
        <v>0.0166666666666667</v>
      </c>
    </row>
    <row r="1183" spans="1:16">
      <c r="A1183" s="11">
        <v>5012005</v>
      </c>
      <c r="B1183" s="11" t="s">
        <v>285</v>
      </c>
      <c r="C1183" s="11">
        <v>0</v>
      </c>
      <c r="D1183" s="11">
        <f t="shared" si="84"/>
        <v>501200538</v>
      </c>
      <c r="E1183" s="11">
        <v>100</v>
      </c>
      <c r="F1183" s="11" t="s">
        <v>287</v>
      </c>
      <c r="G1183" s="11">
        <v>0</v>
      </c>
      <c r="H1183" s="11">
        <v>15</v>
      </c>
      <c r="I1183" s="11" t="e" cm="1">
        <f t="array" ref="I1183">_xlfn.IFS(K1183=2,CONCATENATE("比特币-",M1183),K1183=3,CONCATENATE("钞票-",M1183),K1183=4,CONCATENATE("玩家经验-",M1183),K1183=5,CONCATENATE(_xlfn.XLOOKUP(L1183,'[1]item|道具'!$A:$A,'[1]item|道具'!$B:$B),"-",M1183),K1183=11,CONCATENATE(INDEX('[4]equip_data|装备数据'!$B:$B,MATCH(1,('[4]equip_data|装备数据'!$A:$A=ROUNDDOWN(L1183/100,0))*('[4]equip_data|装备数据'!$D:$D=MOD(L1183,100)),0)),"-",M1183,"件"))</f>
        <v>#N/A</v>
      </c>
      <c r="J1183" s="11" t="str">
        <f t="shared" si="83"/>
        <v>11;20307;1</v>
      </c>
      <c r="K1183" s="11">
        <v>11</v>
      </c>
      <c r="L1183" s="11">
        <v>20307</v>
      </c>
      <c r="M1183" s="11">
        <v>1</v>
      </c>
      <c r="N1183" s="4">
        <f>_xlfn.IFS(C1183=0,E1183/SUMIFS(E:E,A:A,A1183,C:C,0),C1183=1,E1183/1000000,C1183=2,1)</f>
        <v>0.0166666666666667</v>
      </c>
      <c r="O1183" s="4">
        <f>IF(C1183=2,1,H1183/SUMIF(D:D,D1183,H:H))</f>
        <v>1</v>
      </c>
      <c r="P1183" s="4">
        <f t="shared" si="85"/>
        <v>0.0166666666666667</v>
      </c>
    </row>
    <row r="1184" spans="1:16">
      <c r="A1184" s="11">
        <v>5012005</v>
      </c>
      <c r="B1184" s="11" t="s">
        <v>285</v>
      </c>
      <c r="C1184" s="11">
        <v>0</v>
      </c>
      <c r="D1184" s="11">
        <f t="shared" si="84"/>
        <v>501200539</v>
      </c>
      <c r="E1184" s="11">
        <v>100</v>
      </c>
      <c r="F1184" s="11" t="s">
        <v>287</v>
      </c>
      <c r="G1184" s="11">
        <v>0</v>
      </c>
      <c r="H1184" s="11">
        <v>15</v>
      </c>
      <c r="I1184" s="11" t="e" cm="1">
        <f t="array" ref="I1184">_xlfn.IFS(K1184=2,CONCATENATE("比特币-",M1184),K1184=3,CONCATENATE("钞票-",M1184),K1184=4,CONCATENATE("玩家经验-",M1184),K1184=5,CONCATENATE(_xlfn.XLOOKUP(L1184,'[1]item|道具'!$A:$A,'[1]item|道具'!$B:$B),"-",M1184),K1184=11,CONCATENATE(INDEX('[4]equip_data|装备数据'!$B:$B,MATCH(1,('[4]equip_data|装备数据'!$A:$A=ROUNDDOWN(L1184/100,0))*('[4]equip_data|装备数据'!$D:$D=MOD(L1184,100)),0)),"-",M1184,"件"))</f>
        <v>#N/A</v>
      </c>
      <c r="J1184" s="11" t="str">
        <f t="shared" si="83"/>
        <v>11;20407;1</v>
      </c>
      <c r="K1184" s="11">
        <v>11</v>
      </c>
      <c r="L1184" s="11">
        <v>20407</v>
      </c>
      <c r="M1184" s="11">
        <v>1</v>
      </c>
      <c r="N1184" s="4">
        <f>_xlfn.IFS(C1184=0,E1184/SUMIFS(E:E,A:A,A1184,C:C,0),C1184=1,E1184/1000000,C1184=2,1)</f>
        <v>0.0166666666666667</v>
      </c>
      <c r="O1184" s="4">
        <f>IF(C1184=2,1,H1184/SUMIF(D:D,D1184,H:H))</f>
        <v>1</v>
      </c>
      <c r="P1184" s="4">
        <f t="shared" si="85"/>
        <v>0.0166666666666667</v>
      </c>
    </row>
    <row r="1185" spans="1:16">
      <c r="A1185" s="11">
        <v>5012005</v>
      </c>
      <c r="B1185" s="11" t="s">
        <v>285</v>
      </c>
      <c r="C1185" s="11">
        <v>0</v>
      </c>
      <c r="D1185" s="11">
        <f t="shared" si="84"/>
        <v>501200540</v>
      </c>
      <c r="E1185" s="11">
        <v>100</v>
      </c>
      <c r="F1185" s="11" t="s">
        <v>287</v>
      </c>
      <c r="G1185" s="11">
        <v>0</v>
      </c>
      <c r="H1185" s="11">
        <v>15</v>
      </c>
      <c r="I1185" s="11" t="e" cm="1">
        <f t="array" ref="I1185">_xlfn.IFS(K1185=2,CONCATENATE("比特币-",M1185),K1185=3,CONCATENATE("钞票-",M1185),K1185=4,CONCATENATE("玩家经验-",M1185),K1185=5,CONCATENATE(_xlfn.XLOOKUP(L1185,'[1]item|道具'!$A:$A,'[1]item|道具'!$B:$B),"-",M1185),K1185=11,CONCATENATE(INDEX('[4]equip_data|装备数据'!$B:$B,MATCH(1,('[4]equip_data|装备数据'!$A:$A=ROUNDDOWN(L1185/100,0))*('[4]equip_data|装备数据'!$D:$D=MOD(L1185,100)),0)),"-",M1185,"件"))</f>
        <v>#N/A</v>
      </c>
      <c r="J1185" s="11" t="str">
        <f t="shared" si="83"/>
        <v>11;20507;1</v>
      </c>
      <c r="K1185" s="11">
        <v>11</v>
      </c>
      <c r="L1185" s="11">
        <v>20507</v>
      </c>
      <c r="M1185" s="11">
        <v>1</v>
      </c>
      <c r="N1185" s="4">
        <f>_xlfn.IFS(C1185=0,E1185/SUMIFS(E:E,A:A,A1185,C:C,0),C1185=1,E1185/1000000,C1185=2,1)</f>
        <v>0.0166666666666667</v>
      </c>
      <c r="O1185" s="4">
        <f>IF(C1185=2,1,H1185/SUMIF(D:D,D1185,H:H))</f>
        <v>1</v>
      </c>
      <c r="P1185" s="4">
        <f t="shared" si="85"/>
        <v>0.0166666666666667</v>
      </c>
    </row>
    <row r="1186" spans="1:16">
      <c r="A1186" s="11">
        <v>5012005</v>
      </c>
      <c r="B1186" s="11" t="s">
        <v>285</v>
      </c>
      <c r="C1186" s="11">
        <v>0</v>
      </c>
      <c r="D1186" s="11">
        <f t="shared" si="84"/>
        <v>501200541</v>
      </c>
      <c r="E1186" s="11">
        <v>100</v>
      </c>
      <c r="F1186" s="11" t="s">
        <v>287</v>
      </c>
      <c r="G1186" s="11">
        <v>0</v>
      </c>
      <c r="H1186" s="11">
        <v>15</v>
      </c>
      <c r="I1186" s="11" t="e" cm="1">
        <f t="array" ref="I1186">_xlfn.IFS(K1186=2,CONCATENATE("比特币-",M1186),K1186=3,CONCATENATE("钞票-",M1186),K1186=4,CONCATENATE("玩家经验-",M1186),K1186=5,CONCATENATE(_xlfn.XLOOKUP(L1186,'[1]item|道具'!$A:$A,'[1]item|道具'!$B:$B),"-",M1186),K1186=11,CONCATENATE(INDEX('[4]equip_data|装备数据'!$B:$B,MATCH(1,('[4]equip_data|装备数据'!$A:$A=ROUNDDOWN(L1186/100,0))*('[4]equip_data|装备数据'!$D:$D=MOD(L1186,100)),0)),"-",M1186,"件"))</f>
        <v>#N/A</v>
      </c>
      <c r="J1186" s="11" t="str">
        <f t="shared" si="83"/>
        <v>11;30107;1</v>
      </c>
      <c r="K1186" s="11">
        <v>11</v>
      </c>
      <c r="L1186" s="11">
        <v>30107</v>
      </c>
      <c r="M1186" s="11">
        <v>1</v>
      </c>
      <c r="N1186" s="4">
        <f>_xlfn.IFS(C1186=0,E1186/SUMIFS(E:E,A:A,A1186,C:C,0),C1186=1,E1186/1000000,C1186=2,1)</f>
        <v>0.0166666666666667</v>
      </c>
      <c r="O1186" s="4">
        <f>IF(C1186=2,1,H1186/SUMIF(D:D,D1186,H:H))</f>
        <v>1</v>
      </c>
      <c r="P1186" s="4">
        <f t="shared" si="85"/>
        <v>0.0166666666666667</v>
      </c>
    </row>
    <row r="1187" spans="1:16">
      <c r="A1187" s="11">
        <v>5012005</v>
      </c>
      <c r="B1187" s="11" t="s">
        <v>285</v>
      </c>
      <c r="C1187" s="11">
        <v>0</v>
      </c>
      <c r="D1187" s="11">
        <f t="shared" si="84"/>
        <v>501200542</v>
      </c>
      <c r="E1187" s="11">
        <v>100</v>
      </c>
      <c r="F1187" s="11" t="s">
        <v>287</v>
      </c>
      <c r="G1187" s="11">
        <v>0</v>
      </c>
      <c r="H1187" s="11">
        <v>15</v>
      </c>
      <c r="I1187" s="11" t="e" cm="1">
        <f t="array" ref="I1187">_xlfn.IFS(K1187=2,CONCATENATE("比特币-",M1187),K1187=3,CONCATENATE("钞票-",M1187),K1187=4,CONCATENATE("玩家经验-",M1187),K1187=5,CONCATENATE(_xlfn.XLOOKUP(L1187,'[1]item|道具'!$A:$A,'[1]item|道具'!$B:$B),"-",M1187),K1187=11,CONCATENATE(INDEX('[4]equip_data|装备数据'!$B:$B,MATCH(1,('[4]equip_data|装备数据'!$A:$A=ROUNDDOWN(L1187/100,0))*('[4]equip_data|装备数据'!$D:$D=MOD(L1187,100)),0)),"-",M1187,"件"))</f>
        <v>#N/A</v>
      </c>
      <c r="J1187" s="11" t="str">
        <f t="shared" ref="J1187:J1250" si="86">CONCATENATE(K1187,";",L1187,";",M1187)</f>
        <v>11;30207;1</v>
      </c>
      <c r="K1187" s="11">
        <v>11</v>
      </c>
      <c r="L1187" s="11">
        <v>30207</v>
      </c>
      <c r="M1187" s="11">
        <v>1</v>
      </c>
      <c r="N1187" s="4">
        <f>_xlfn.IFS(C1187=0,E1187/SUMIFS(E:E,A:A,A1187,C:C,0),C1187=1,E1187/1000000,C1187=2,1)</f>
        <v>0.0166666666666667</v>
      </c>
      <c r="O1187" s="4">
        <f>IF(C1187=2,1,H1187/SUMIF(D:D,D1187,H:H))</f>
        <v>1</v>
      </c>
      <c r="P1187" s="4">
        <f t="shared" si="85"/>
        <v>0.0166666666666667</v>
      </c>
    </row>
    <row r="1188" spans="1:16">
      <c r="A1188" s="11">
        <v>5012005</v>
      </c>
      <c r="B1188" s="11" t="s">
        <v>285</v>
      </c>
      <c r="C1188" s="11">
        <v>0</v>
      </c>
      <c r="D1188" s="11">
        <f t="shared" si="84"/>
        <v>501200543</v>
      </c>
      <c r="E1188" s="11">
        <v>100</v>
      </c>
      <c r="F1188" s="11" t="s">
        <v>287</v>
      </c>
      <c r="G1188" s="11">
        <v>0</v>
      </c>
      <c r="H1188" s="11">
        <v>15</v>
      </c>
      <c r="I1188" s="11" t="e" cm="1">
        <f t="array" ref="I1188">_xlfn.IFS(K1188=2,CONCATENATE("比特币-",M1188),K1188=3,CONCATENATE("钞票-",M1188),K1188=4,CONCATENATE("玩家经验-",M1188),K1188=5,CONCATENATE(_xlfn.XLOOKUP(L1188,'[1]item|道具'!$A:$A,'[1]item|道具'!$B:$B),"-",M1188),K1188=11,CONCATENATE(INDEX('[4]equip_data|装备数据'!$B:$B,MATCH(1,('[4]equip_data|装备数据'!$A:$A=ROUNDDOWN(L1188/100,0))*('[4]equip_data|装备数据'!$D:$D=MOD(L1188,100)),0)),"-",M1188,"件"))</f>
        <v>#N/A</v>
      </c>
      <c r="J1188" s="11" t="str">
        <f t="shared" si="86"/>
        <v>11;30307;1</v>
      </c>
      <c r="K1188" s="11">
        <v>11</v>
      </c>
      <c r="L1188" s="11">
        <v>30307</v>
      </c>
      <c r="M1188" s="11">
        <v>1</v>
      </c>
      <c r="N1188" s="4">
        <f>_xlfn.IFS(C1188=0,E1188/SUMIFS(E:E,A:A,A1188,C:C,0),C1188=1,E1188/1000000,C1188=2,1)</f>
        <v>0.0166666666666667</v>
      </c>
      <c r="O1188" s="4">
        <f>IF(C1188=2,1,H1188/SUMIF(D:D,D1188,H:H))</f>
        <v>1</v>
      </c>
      <c r="P1188" s="4">
        <f t="shared" si="85"/>
        <v>0.0166666666666667</v>
      </c>
    </row>
    <row r="1189" spans="1:16">
      <c r="A1189" s="11">
        <v>5012005</v>
      </c>
      <c r="B1189" s="11" t="s">
        <v>285</v>
      </c>
      <c r="C1189" s="11">
        <v>0</v>
      </c>
      <c r="D1189" s="11">
        <f t="shared" si="84"/>
        <v>501200544</v>
      </c>
      <c r="E1189" s="11">
        <v>100</v>
      </c>
      <c r="F1189" s="11" t="s">
        <v>287</v>
      </c>
      <c r="G1189" s="11">
        <v>0</v>
      </c>
      <c r="H1189" s="11">
        <v>15</v>
      </c>
      <c r="I1189" s="11" t="e" cm="1">
        <f t="array" ref="I1189">_xlfn.IFS(K1189=2,CONCATENATE("比特币-",M1189),K1189=3,CONCATENATE("钞票-",M1189),K1189=4,CONCATENATE("玩家经验-",M1189),K1189=5,CONCATENATE(_xlfn.XLOOKUP(L1189,'[1]item|道具'!$A:$A,'[1]item|道具'!$B:$B),"-",M1189),K1189=11,CONCATENATE(INDEX('[4]equip_data|装备数据'!$B:$B,MATCH(1,('[4]equip_data|装备数据'!$A:$A=ROUNDDOWN(L1189/100,0))*('[4]equip_data|装备数据'!$D:$D=MOD(L1189,100)),0)),"-",M1189,"件"))</f>
        <v>#N/A</v>
      </c>
      <c r="J1189" s="11" t="str">
        <f t="shared" si="86"/>
        <v>11;30407;1</v>
      </c>
      <c r="K1189" s="11">
        <v>11</v>
      </c>
      <c r="L1189" s="11">
        <v>30407</v>
      </c>
      <c r="M1189" s="11">
        <v>1</v>
      </c>
      <c r="N1189" s="4">
        <f>_xlfn.IFS(C1189=0,E1189/SUMIFS(E:E,A:A,A1189,C:C,0),C1189=1,E1189/1000000,C1189=2,1)</f>
        <v>0.0166666666666667</v>
      </c>
      <c r="O1189" s="4">
        <f>IF(C1189=2,1,H1189/SUMIF(D:D,D1189,H:H))</f>
        <v>1</v>
      </c>
      <c r="P1189" s="4">
        <f t="shared" si="85"/>
        <v>0.0166666666666667</v>
      </c>
    </row>
    <row r="1190" spans="1:16">
      <c r="A1190" s="11">
        <v>5012005</v>
      </c>
      <c r="B1190" s="11" t="s">
        <v>285</v>
      </c>
      <c r="C1190" s="11">
        <v>0</v>
      </c>
      <c r="D1190" s="11">
        <f t="shared" si="84"/>
        <v>501200545</v>
      </c>
      <c r="E1190" s="11">
        <v>100</v>
      </c>
      <c r="F1190" s="11" t="s">
        <v>287</v>
      </c>
      <c r="G1190" s="11">
        <v>0</v>
      </c>
      <c r="H1190" s="11">
        <v>15</v>
      </c>
      <c r="I1190" s="11" t="e" cm="1">
        <f t="array" ref="I1190">_xlfn.IFS(K1190=2,CONCATENATE("比特币-",M1190),K1190=3,CONCATENATE("钞票-",M1190),K1190=4,CONCATENATE("玩家经验-",M1190),K1190=5,CONCATENATE(_xlfn.XLOOKUP(L1190,'[1]item|道具'!$A:$A,'[1]item|道具'!$B:$B),"-",M1190),K1190=11,CONCATENATE(INDEX('[4]equip_data|装备数据'!$B:$B,MATCH(1,('[4]equip_data|装备数据'!$A:$A=ROUNDDOWN(L1190/100,0))*('[4]equip_data|装备数据'!$D:$D=MOD(L1190,100)),0)),"-",M1190,"件"))</f>
        <v>#N/A</v>
      </c>
      <c r="J1190" s="11" t="str">
        <f t="shared" si="86"/>
        <v>11;30507;1</v>
      </c>
      <c r="K1190" s="11">
        <v>11</v>
      </c>
      <c r="L1190" s="11">
        <v>30507</v>
      </c>
      <c r="M1190" s="11">
        <v>1</v>
      </c>
      <c r="N1190" s="4">
        <f>_xlfn.IFS(C1190=0,E1190/SUMIFS(E:E,A:A,A1190,C:C,0),C1190=1,E1190/1000000,C1190=2,1)</f>
        <v>0.0166666666666667</v>
      </c>
      <c r="O1190" s="4">
        <f>IF(C1190=2,1,H1190/SUMIF(D:D,D1190,H:H))</f>
        <v>1</v>
      </c>
      <c r="P1190" s="4">
        <f t="shared" si="85"/>
        <v>0.0166666666666667</v>
      </c>
    </row>
    <row r="1191" spans="1:16">
      <c r="A1191" s="11">
        <v>5012005</v>
      </c>
      <c r="B1191" s="11" t="s">
        <v>285</v>
      </c>
      <c r="C1191" s="11">
        <v>0</v>
      </c>
      <c r="D1191" s="11">
        <f t="shared" si="84"/>
        <v>501200546</v>
      </c>
      <c r="E1191" s="11">
        <v>100</v>
      </c>
      <c r="F1191" s="11" t="s">
        <v>287</v>
      </c>
      <c r="G1191" s="11">
        <v>0</v>
      </c>
      <c r="H1191" s="11">
        <v>15</v>
      </c>
      <c r="I1191" s="11" t="e" cm="1">
        <f t="array" ref="I1191">_xlfn.IFS(K1191=2,CONCATENATE("比特币-",M1191),K1191=3,CONCATENATE("钞票-",M1191),K1191=4,CONCATENATE("玩家经验-",M1191),K1191=5,CONCATENATE(_xlfn.XLOOKUP(L1191,'[1]item|道具'!$A:$A,'[1]item|道具'!$B:$B),"-",M1191),K1191=11,CONCATENATE(INDEX('[4]equip_data|装备数据'!$B:$B,MATCH(1,('[4]equip_data|装备数据'!$A:$A=ROUNDDOWN(L1191/100,0))*('[4]equip_data|装备数据'!$D:$D=MOD(L1191,100)),0)),"-",M1191,"件"))</f>
        <v>#N/A</v>
      </c>
      <c r="J1191" s="11" t="str">
        <f t="shared" si="86"/>
        <v>11;40107;1</v>
      </c>
      <c r="K1191" s="11">
        <v>11</v>
      </c>
      <c r="L1191" s="11">
        <v>40107</v>
      </c>
      <c r="M1191" s="11">
        <v>1</v>
      </c>
      <c r="N1191" s="4">
        <f>_xlfn.IFS(C1191=0,E1191/SUMIFS(E:E,A:A,A1191,C:C,0),C1191=1,E1191/1000000,C1191=2,1)</f>
        <v>0.0166666666666667</v>
      </c>
      <c r="O1191" s="4">
        <f>IF(C1191=2,1,H1191/SUMIF(D:D,D1191,H:H))</f>
        <v>1</v>
      </c>
      <c r="P1191" s="4">
        <f t="shared" si="85"/>
        <v>0.0166666666666667</v>
      </c>
    </row>
    <row r="1192" spans="1:16">
      <c r="A1192" s="11">
        <v>5012005</v>
      </c>
      <c r="B1192" s="11" t="s">
        <v>285</v>
      </c>
      <c r="C1192" s="11">
        <v>0</v>
      </c>
      <c r="D1192" s="11">
        <f t="shared" si="84"/>
        <v>501200547</v>
      </c>
      <c r="E1192" s="11">
        <v>100</v>
      </c>
      <c r="F1192" s="11" t="s">
        <v>287</v>
      </c>
      <c r="G1192" s="11">
        <v>0</v>
      </c>
      <c r="H1192" s="11">
        <v>15</v>
      </c>
      <c r="I1192" s="11" t="e" cm="1">
        <f t="array" ref="I1192">_xlfn.IFS(K1192=2,CONCATENATE("比特币-",M1192),K1192=3,CONCATENATE("钞票-",M1192),K1192=4,CONCATENATE("玩家经验-",M1192),K1192=5,CONCATENATE(_xlfn.XLOOKUP(L1192,'[1]item|道具'!$A:$A,'[1]item|道具'!$B:$B),"-",M1192),K1192=11,CONCATENATE(INDEX('[4]equip_data|装备数据'!$B:$B,MATCH(1,('[4]equip_data|装备数据'!$A:$A=ROUNDDOWN(L1192/100,0))*('[4]equip_data|装备数据'!$D:$D=MOD(L1192,100)),0)),"-",M1192,"件"))</f>
        <v>#N/A</v>
      </c>
      <c r="J1192" s="11" t="str">
        <f t="shared" si="86"/>
        <v>11;40207;1</v>
      </c>
      <c r="K1192" s="11">
        <v>11</v>
      </c>
      <c r="L1192" s="11">
        <v>40207</v>
      </c>
      <c r="M1192" s="11">
        <v>1</v>
      </c>
      <c r="N1192" s="4">
        <f>_xlfn.IFS(C1192=0,E1192/SUMIFS(E:E,A:A,A1192,C:C,0),C1192=1,E1192/1000000,C1192=2,1)</f>
        <v>0.0166666666666667</v>
      </c>
      <c r="O1192" s="4">
        <f>IF(C1192=2,1,H1192/SUMIF(D:D,D1192,H:H))</f>
        <v>1</v>
      </c>
      <c r="P1192" s="4">
        <f t="shared" si="85"/>
        <v>0.0166666666666667</v>
      </c>
    </row>
    <row r="1193" spans="1:16">
      <c r="A1193" s="11">
        <v>5012005</v>
      </c>
      <c r="B1193" s="11" t="s">
        <v>285</v>
      </c>
      <c r="C1193" s="11">
        <v>0</v>
      </c>
      <c r="D1193" s="11">
        <f t="shared" si="84"/>
        <v>501200548</v>
      </c>
      <c r="E1193" s="11">
        <v>100</v>
      </c>
      <c r="F1193" s="11" t="s">
        <v>287</v>
      </c>
      <c r="G1193" s="11">
        <v>0</v>
      </c>
      <c r="H1193" s="11">
        <v>15</v>
      </c>
      <c r="I1193" s="11" t="e" cm="1">
        <f t="array" ref="I1193">_xlfn.IFS(K1193=2,CONCATENATE("比特币-",M1193),K1193=3,CONCATENATE("钞票-",M1193),K1193=4,CONCATENATE("玩家经验-",M1193),K1193=5,CONCATENATE(_xlfn.XLOOKUP(L1193,'[1]item|道具'!$A:$A,'[1]item|道具'!$B:$B),"-",M1193),K1193=11,CONCATENATE(INDEX('[4]equip_data|装备数据'!$B:$B,MATCH(1,('[4]equip_data|装备数据'!$A:$A=ROUNDDOWN(L1193/100,0))*('[4]equip_data|装备数据'!$D:$D=MOD(L1193,100)),0)),"-",M1193,"件"))</f>
        <v>#N/A</v>
      </c>
      <c r="J1193" s="11" t="str">
        <f t="shared" si="86"/>
        <v>11;40307;1</v>
      </c>
      <c r="K1193" s="11">
        <v>11</v>
      </c>
      <c r="L1193" s="11">
        <v>40307</v>
      </c>
      <c r="M1193" s="11">
        <v>1</v>
      </c>
      <c r="N1193" s="4">
        <f>_xlfn.IFS(C1193=0,E1193/SUMIFS(E:E,A:A,A1193,C:C,0),C1193=1,E1193/1000000,C1193=2,1)</f>
        <v>0.0166666666666667</v>
      </c>
      <c r="O1193" s="4">
        <f>IF(C1193=2,1,H1193/SUMIF(D:D,D1193,H:H))</f>
        <v>1</v>
      </c>
      <c r="P1193" s="4">
        <f t="shared" si="85"/>
        <v>0.0166666666666667</v>
      </c>
    </row>
    <row r="1194" spans="1:16">
      <c r="A1194" s="11">
        <v>5012005</v>
      </c>
      <c r="B1194" s="11" t="s">
        <v>285</v>
      </c>
      <c r="C1194" s="11">
        <v>0</v>
      </c>
      <c r="D1194" s="11">
        <f t="shared" si="84"/>
        <v>501200549</v>
      </c>
      <c r="E1194" s="11">
        <v>100</v>
      </c>
      <c r="F1194" s="11" t="s">
        <v>287</v>
      </c>
      <c r="G1194" s="11">
        <v>0</v>
      </c>
      <c r="H1194" s="11">
        <v>15</v>
      </c>
      <c r="I1194" s="11" t="e" cm="1">
        <f t="array" ref="I1194">_xlfn.IFS(K1194=2,CONCATENATE("比特币-",M1194),K1194=3,CONCATENATE("钞票-",M1194),K1194=4,CONCATENATE("玩家经验-",M1194),K1194=5,CONCATENATE(_xlfn.XLOOKUP(L1194,'[1]item|道具'!$A:$A,'[1]item|道具'!$B:$B),"-",M1194),K1194=11,CONCATENATE(INDEX('[4]equip_data|装备数据'!$B:$B,MATCH(1,('[4]equip_data|装备数据'!$A:$A=ROUNDDOWN(L1194/100,0))*('[4]equip_data|装备数据'!$D:$D=MOD(L1194,100)),0)),"-",M1194,"件"))</f>
        <v>#N/A</v>
      </c>
      <c r="J1194" s="11" t="str">
        <f t="shared" si="86"/>
        <v>11;40407;1</v>
      </c>
      <c r="K1194" s="11">
        <v>11</v>
      </c>
      <c r="L1194" s="11">
        <v>40407</v>
      </c>
      <c r="M1194" s="11">
        <v>1</v>
      </c>
      <c r="N1194" s="4">
        <f>_xlfn.IFS(C1194=0,E1194/SUMIFS(E:E,A:A,A1194,C:C,0),C1194=1,E1194/1000000,C1194=2,1)</f>
        <v>0.0166666666666667</v>
      </c>
      <c r="O1194" s="4">
        <f>IF(C1194=2,1,H1194/SUMIF(D:D,D1194,H:H))</f>
        <v>1</v>
      </c>
      <c r="P1194" s="4">
        <f t="shared" si="85"/>
        <v>0.0166666666666667</v>
      </c>
    </row>
    <row r="1195" spans="1:16">
      <c r="A1195" s="11">
        <v>5012005</v>
      </c>
      <c r="B1195" s="11" t="s">
        <v>285</v>
      </c>
      <c r="C1195" s="11">
        <v>0</v>
      </c>
      <c r="D1195" s="11">
        <f t="shared" si="84"/>
        <v>501200550</v>
      </c>
      <c r="E1195" s="11">
        <v>100</v>
      </c>
      <c r="F1195" s="11" t="s">
        <v>287</v>
      </c>
      <c r="G1195" s="11">
        <v>0</v>
      </c>
      <c r="H1195" s="11">
        <v>15</v>
      </c>
      <c r="I1195" s="11" t="e" cm="1">
        <f t="array" ref="I1195">_xlfn.IFS(K1195=2,CONCATENATE("比特币-",M1195),K1195=3,CONCATENATE("钞票-",M1195),K1195=4,CONCATENATE("玩家经验-",M1195),K1195=5,CONCATENATE(_xlfn.XLOOKUP(L1195,'[1]item|道具'!$A:$A,'[1]item|道具'!$B:$B),"-",M1195),K1195=11,CONCATENATE(INDEX('[4]equip_data|装备数据'!$B:$B,MATCH(1,('[4]equip_data|装备数据'!$A:$A=ROUNDDOWN(L1195/100,0))*('[4]equip_data|装备数据'!$D:$D=MOD(L1195,100)),0)),"-",M1195,"件"))</f>
        <v>#N/A</v>
      </c>
      <c r="J1195" s="11" t="str">
        <f t="shared" si="86"/>
        <v>11;40507;1</v>
      </c>
      <c r="K1195" s="11">
        <v>11</v>
      </c>
      <c r="L1195" s="11">
        <v>40507</v>
      </c>
      <c r="M1195" s="11">
        <v>1</v>
      </c>
      <c r="N1195" s="4">
        <f>_xlfn.IFS(C1195=0,E1195/SUMIFS(E:E,A:A,A1195,C:C,0),C1195=1,E1195/1000000,C1195=2,1)</f>
        <v>0.0166666666666667</v>
      </c>
      <c r="O1195" s="4">
        <f>IF(C1195=2,1,H1195/SUMIF(D:D,D1195,H:H))</f>
        <v>1</v>
      </c>
      <c r="P1195" s="4">
        <f t="shared" si="85"/>
        <v>0.0166666666666667</v>
      </c>
    </row>
    <row r="1196" spans="1:16">
      <c r="A1196" s="11">
        <v>5012005</v>
      </c>
      <c r="B1196" s="11" t="s">
        <v>285</v>
      </c>
      <c r="C1196" s="11">
        <v>0</v>
      </c>
      <c r="D1196" s="11">
        <f t="shared" si="84"/>
        <v>501200551</v>
      </c>
      <c r="E1196" s="11">
        <v>100</v>
      </c>
      <c r="F1196" s="11" t="s">
        <v>287</v>
      </c>
      <c r="G1196" s="11">
        <v>0</v>
      </c>
      <c r="H1196" s="11">
        <v>15</v>
      </c>
      <c r="I1196" s="11" t="e" cm="1">
        <f t="array" ref="I1196">_xlfn.IFS(K1196=2,CONCATENATE("比特币-",M1196),K1196=3,CONCATENATE("钞票-",M1196),K1196=4,CONCATENATE("玩家经验-",M1196),K1196=5,CONCATENATE(_xlfn.XLOOKUP(L1196,'[1]item|道具'!$A:$A,'[1]item|道具'!$B:$B),"-",M1196),K1196=11,CONCATENATE(INDEX('[4]equip_data|装备数据'!$B:$B,MATCH(1,('[4]equip_data|装备数据'!$A:$A=ROUNDDOWN(L1196/100,0))*('[4]equip_data|装备数据'!$D:$D=MOD(L1196,100)),0)),"-",M1196,"件"))</f>
        <v>#N/A</v>
      </c>
      <c r="J1196" s="11" t="str">
        <f t="shared" si="86"/>
        <v>11;50107;1</v>
      </c>
      <c r="K1196" s="11">
        <v>11</v>
      </c>
      <c r="L1196" s="11">
        <v>50107</v>
      </c>
      <c r="M1196" s="11">
        <v>1</v>
      </c>
      <c r="N1196" s="4">
        <f>_xlfn.IFS(C1196=0,E1196/SUMIFS(E:E,A:A,A1196,C:C,0),C1196=1,E1196/1000000,C1196=2,1)</f>
        <v>0.0166666666666667</v>
      </c>
      <c r="O1196" s="4">
        <f>IF(C1196=2,1,H1196/SUMIF(D:D,D1196,H:H))</f>
        <v>1</v>
      </c>
      <c r="P1196" s="4">
        <f t="shared" si="85"/>
        <v>0.0166666666666667</v>
      </c>
    </row>
    <row r="1197" spans="1:16">
      <c r="A1197" s="11">
        <v>5012005</v>
      </c>
      <c r="B1197" s="11" t="s">
        <v>285</v>
      </c>
      <c r="C1197" s="11">
        <v>0</v>
      </c>
      <c r="D1197" s="11">
        <f t="shared" si="84"/>
        <v>501200552</v>
      </c>
      <c r="E1197" s="11">
        <v>100</v>
      </c>
      <c r="F1197" s="11" t="s">
        <v>287</v>
      </c>
      <c r="G1197" s="11">
        <v>0</v>
      </c>
      <c r="H1197" s="11">
        <v>15</v>
      </c>
      <c r="I1197" s="11" t="e" cm="1">
        <f t="array" ref="I1197">_xlfn.IFS(K1197=2,CONCATENATE("比特币-",M1197),K1197=3,CONCATENATE("钞票-",M1197),K1197=4,CONCATENATE("玩家经验-",M1197),K1197=5,CONCATENATE(_xlfn.XLOOKUP(L1197,'[1]item|道具'!$A:$A,'[1]item|道具'!$B:$B),"-",M1197),K1197=11,CONCATENATE(INDEX('[4]equip_data|装备数据'!$B:$B,MATCH(1,('[4]equip_data|装备数据'!$A:$A=ROUNDDOWN(L1197/100,0))*('[4]equip_data|装备数据'!$D:$D=MOD(L1197,100)),0)),"-",M1197,"件"))</f>
        <v>#N/A</v>
      </c>
      <c r="J1197" s="11" t="str">
        <f t="shared" si="86"/>
        <v>11;50207;1</v>
      </c>
      <c r="K1197" s="11">
        <v>11</v>
      </c>
      <c r="L1197" s="11">
        <v>50207</v>
      </c>
      <c r="M1197" s="11">
        <v>1</v>
      </c>
      <c r="N1197" s="4">
        <f>_xlfn.IFS(C1197=0,E1197/SUMIFS(E:E,A:A,A1197,C:C,0),C1197=1,E1197/1000000,C1197=2,1)</f>
        <v>0.0166666666666667</v>
      </c>
      <c r="O1197" s="4">
        <f>IF(C1197=2,1,H1197/SUMIF(D:D,D1197,H:H))</f>
        <v>1</v>
      </c>
      <c r="P1197" s="4">
        <f t="shared" si="85"/>
        <v>0.0166666666666667</v>
      </c>
    </row>
    <row r="1198" spans="1:16">
      <c r="A1198" s="11">
        <v>5012005</v>
      </c>
      <c r="B1198" s="11" t="s">
        <v>285</v>
      </c>
      <c r="C1198" s="11">
        <v>0</v>
      </c>
      <c r="D1198" s="11">
        <f t="shared" si="84"/>
        <v>501200553</v>
      </c>
      <c r="E1198" s="11">
        <v>100</v>
      </c>
      <c r="F1198" s="11" t="s">
        <v>287</v>
      </c>
      <c r="G1198" s="11">
        <v>0</v>
      </c>
      <c r="H1198" s="11">
        <v>15</v>
      </c>
      <c r="I1198" s="11" t="e" cm="1">
        <f t="array" ref="I1198">_xlfn.IFS(K1198=2,CONCATENATE("比特币-",M1198),K1198=3,CONCATENATE("钞票-",M1198),K1198=4,CONCATENATE("玩家经验-",M1198),K1198=5,CONCATENATE(_xlfn.XLOOKUP(L1198,'[1]item|道具'!$A:$A,'[1]item|道具'!$B:$B),"-",M1198),K1198=11,CONCATENATE(INDEX('[4]equip_data|装备数据'!$B:$B,MATCH(1,('[4]equip_data|装备数据'!$A:$A=ROUNDDOWN(L1198/100,0))*('[4]equip_data|装备数据'!$D:$D=MOD(L1198,100)),0)),"-",M1198,"件"))</f>
        <v>#N/A</v>
      </c>
      <c r="J1198" s="11" t="str">
        <f t="shared" si="86"/>
        <v>11;50307;1</v>
      </c>
      <c r="K1198" s="11">
        <v>11</v>
      </c>
      <c r="L1198" s="11">
        <v>50307</v>
      </c>
      <c r="M1198" s="11">
        <v>1</v>
      </c>
      <c r="N1198" s="4">
        <f>_xlfn.IFS(C1198=0,E1198/SUMIFS(E:E,A:A,A1198,C:C,0),C1198=1,E1198/1000000,C1198=2,1)</f>
        <v>0.0166666666666667</v>
      </c>
      <c r="O1198" s="4">
        <f>IF(C1198=2,1,H1198/SUMIF(D:D,D1198,H:H))</f>
        <v>1</v>
      </c>
      <c r="P1198" s="4">
        <f t="shared" si="85"/>
        <v>0.0166666666666667</v>
      </c>
    </row>
    <row r="1199" spans="1:16">
      <c r="A1199" s="11">
        <v>5012005</v>
      </c>
      <c r="B1199" s="11" t="s">
        <v>285</v>
      </c>
      <c r="C1199" s="11">
        <v>0</v>
      </c>
      <c r="D1199" s="11">
        <f t="shared" si="84"/>
        <v>501200554</v>
      </c>
      <c r="E1199" s="11">
        <v>100</v>
      </c>
      <c r="F1199" s="11" t="s">
        <v>287</v>
      </c>
      <c r="G1199" s="11">
        <v>0</v>
      </c>
      <c r="H1199" s="11">
        <v>15</v>
      </c>
      <c r="I1199" s="11" t="e" cm="1">
        <f t="array" ref="I1199">_xlfn.IFS(K1199=2,CONCATENATE("比特币-",M1199),K1199=3,CONCATENATE("钞票-",M1199),K1199=4,CONCATENATE("玩家经验-",M1199),K1199=5,CONCATENATE(_xlfn.XLOOKUP(L1199,'[1]item|道具'!$A:$A,'[1]item|道具'!$B:$B),"-",M1199),K1199=11,CONCATENATE(INDEX('[4]equip_data|装备数据'!$B:$B,MATCH(1,('[4]equip_data|装备数据'!$A:$A=ROUNDDOWN(L1199/100,0))*('[4]equip_data|装备数据'!$D:$D=MOD(L1199,100)),0)),"-",M1199,"件"))</f>
        <v>#N/A</v>
      </c>
      <c r="J1199" s="11" t="str">
        <f t="shared" si="86"/>
        <v>11;50407;1</v>
      </c>
      <c r="K1199" s="11">
        <v>11</v>
      </c>
      <c r="L1199" s="11">
        <v>50407</v>
      </c>
      <c r="M1199" s="11">
        <v>1</v>
      </c>
      <c r="N1199" s="4">
        <f>_xlfn.IFS(C1199=0,E1199/SUMIFS(E:E,A:A,A1199,C:C,0),C1199=1,E1199/1000000,C1199=2,1)</f>
        <v>0.0166666666666667</v>
      </c>
      <c r="O1199" s="4">
        <f>IF(C1199=2,1,H1199/SUMIF(D:D,D1199,H:H))</f>
        <v>1</v>
      </c>
      <c r="P1199" s="4">
        <f t="shared" si="85"/>
        <v>0.0166666666666667</v>
      </c>
    </row>
    <row r="1200" spans="1:16">
      <c r="A1200" s="11">
        <v>5012005</v>
      </c>
      <c r="B1200" s="11" t="s">
        <v>285</v>
      </c>
      <c r="C1200" s="11">
        <v>0</v>
      </c>
      <c r="D1200" s="11">
        <f t="shared" si="84"/>
        <v>501200555</v>
      </c>
      <c r="E1200" s="11">
        <v>100</v>
      </c>
      <c r="F1200" s="11" t="s">
        <v>287</v>
      </c>
      <c r="G1200" s="11">
        <v>0</v>
      </c>
      <c r="H1200" s="11">
        <v>15</v>
      </c>
      <c r="I1200" s="11" t="e" cm="1">
        <f t="array" ref="I1200">_xlfn.IFS(K1200=2,CONCATENATE("比特币-",M1200),K1200=3,CONCATENATE("钞票-",M1200),K1200=4,CONCATENATE("玩家经验-",M1200),K1200=5,CONCATENATE(_xlfn.XLOOKUP(L1200,'[1]item|道具'!$A:$A,'[1]item|道具'!$B:$B),"-",M1200),K1200=11,CONCATENATE(INDEX('[4]equip_data|装备数据'!$B:$B,MATCH(1,('[4]equip_data|装备数据'!$A:$A=ROUNDDOWN(L1200/100,0))*('[4]equip_data|装备数据'!$D:$D=MOD(L1200,100)),0)),"-",M1200,"件"))</f>
        <v>#N/A</v>
      </c>
      <c r="J1200" s="11" t="str">
        <f t="shared" si="86"/>
        <v>11;50507;1</v>
      </c>
      <c r="K1200" s="11">
        <v>11</v>
      </c>
      <c r="L1200" s="11">
        <v>50507</v>
      </c>
      <c r="M1200" s="11">
        <v>1</v>
      </c>
      <c r="N1200" s="4">
        <f>_xlfn.IFS(C1200=0,E1200/SUMIFS(E:E,A:A,A1200,C:C,0),C1200=1,E1200/1000000,C1200=2,1)</f>
        <v>0.0166666666666667</v>
      </c>
      <c r="O1200" s="4">
        <f>IF(C1200=2,1,H1200/SUMIF(D:D,D1200,H:H))</f>
        <v>1</v>
      </c>
      <c r="P1200" s="4">
        <f t="shared" si="85"/>
        <v>0.0166666666666667</v>
      </c>
    </row>
    <row r="1201" spans="1:16">
      <c r="A1201" s="11">
        <v>5012005</v>
      </c>
      <c r="B1201" s="11" t="s">
        <v>285</v>
      </c>
      <c r="C1201" s="11">
        <v>0</v>
      </c>
      <c r="D1201" s="11">
        <f t="shared" si="84"/>
        <v>501200556</v>
      </c>
      <c r="E1201" s="11">
        <v>100</v>
      </c>
      <c r="F1201" s="11" t="s">
        <v>287</v>
      </c>
      <c r="G1201" s="11">
        <v>0</v>
      </c>
      <c r="H1201" s="11">
        <v>15</v>
      </c>
      <c r="I1201" s="11" t="e" cm="1">
        <f t="array" ref="I1201">_xlfn.IFS(K1201=2,CONCATENATE("比特币-",M1201),K1201=3,CONCATENATE("钞票-",M1201),K1201=4,CONCATENATE("玩家经验-",M1201),K1201=5,CONCATENATE(_xlfn.XLOOKUP(L1201,'[1]item|道具'!$A:$A,'[1]item|道具'!$B:$B),"-",M1201),K1201=11,CONCATENATE(INDEX('[4]equip_data|装备数据'!$B:$B,MATCH(1,('[4]equip_data|装备数据'!$A:$A=ROUNDDOWN(L1201/100,0))*('[4]equip_data|装备数据'!$D:$D=MOD(L1201,100)),0)),"-",M1201,"件"))</f>
        <v>#N/A</v>
      </c>
      <c r="J1201" s="11" t="str">
        <f t="shared" si="86"/>
        <v>11;60107;1</v>
      </c>
      <c r="K1201" s="11">
        <v>11</v>
      </c>
      <c r="L1201" s="11">
        <v>60107</v>
      </c>
      <c r="M1201" s="11">
        <v>1</v>
      </c>
      <c r="N1201" s="4">
        <f>_xlfn.IFS(C1201=0,E1201/SUMIFS(E:E,A:A,A1201,C:C,0),C1201=1,E1201/1000000,C1201=2,1)</f>
        <v>0.0166666666666667</v>
      </c>
      <c r="O1201" s="4">
        <f>IF(C1201=2,1,H1201/SUMIF(D:D,D1201,H:H))</f>
        <v>1</v>
      </c>
      <c r="P1201" s="4">
        <f t="shared" si="85"/>
        <v>0.0166666666666667</v>
      </c>
    </row>
    <row r="1202" spans="1:16">
      <c r="A1202" s="11">
        <v>5012005</v>
      </c>
      <c r="B1202" s="11" t="s">
        <v>285</v>
      </c>
      <c r="C1202" s="11">
        <v>0</v>
      </c>
      <c r="D1202" s="11">
        <f t="shared" si="84"/>
        <v>501200557</v>
      </c>
      <c r="E1202" s="11">
        <v>100</v>
      </c>
      <c r="F1202" s="11" t="s">
        <v>287</v>
      </c>
      <c r="G1202" s="11">
        <v>0</v>
      </c>
      <c r="H1202" s="11">
        <v>15</v>
      </c>
      <c r="I1202" s="11" t="e" cm="1">
        <f t="array" ref="I1202">_xlfn.IFS(K1202=2,CONCATENATE("比特币-",M1202),K1202=3,CONCATENATE("钞票-",M1202),K1202=4,CONCATENATE("玩家经验-",M1202),K1202=5,CONCATENATE(_xlfn.XLOOKUP(L1202,'[1]item|道具'!$A:$A,'[1]item|道具'!$B:$B),"-",M1202),K1202=11,CONCATENATE(INDEX('[4]equip_data|装备数据'!$B:$B,MATCH(1,('[4]equip_data|装备数据'!$A:$A=ROUNDDOWN(L1202/100,0))*('[4]equip_data|装备数据'!$D:$D=MOD(L1202,100)),0)),"-",M1202,"件"))</f>
        <v>#N/A</v>
      </c>
      <c r="J1202" s="11" t="str">
        <f t="shared" si="86"/>
        <v>11;60207;1</v>
      </c>
      <c r="K1202" s="11">
        <v>11</v>
      </c>
      <c r="L1202" s="11">
        <v>60207</v>
      </c>
      <c r="M1202" s="11">
        <v>1</v>
      </c>
      <c r="N1202" s="4">
        <f>_xlfn.IFS(C1202=0,E1202/SUMIFS(E:E,A:A,A1202,C:C,0),C1202=1,E1202/1000000,C1202=2,1)</f>
        <v>0.0166666666666667</v>
      </c>
      <c r="O1202" s="4">
        <f>IF(C1202=2,1,H1202/SUMIF(D:D,D1202,H:H))</f>
        <v>1</v>
      </c>
      <c r="P1202" s="4">
        <f t="shared" si="85"/>
        <v>0.0166666666666667</v>
      </c>
    </row>
    <row r="1203" spans="1:16">
      <c r="A1203" s="11">
        <v>5012005</v>
      </c>
      <c r="B1203" s="11" t="s">
        <v>285</v>
      </c>
      <c r="C1203" s="11">
        <v>0</v>
      </c>
      <c r="D1203" s="11">
        <f t="shared" si="84"/>
        <v>501200558</v>
      </c>
      <c r="E1203" s="11">
        <v>100</v>
      </c>
      <c r="F1203" s="11" t="s">
        <v>287</v>
      </c>
      <c r="G1203" s="11">
        <v>0</v>
      </c>
      <c r="H1203" s="11">
        <v>15</v>
      </c>
      <c r="I1203" s="11" t="e" cm="1">
        <f t="array" ref="I1203">_xlfn.IFS(K1203=2,CONCATENATE("比特币-",M1203),K1203=3,CONCATENATE("钞票-",M1203),K1203=4,CONCATENATE("玩家经验-",M1203),K1203=5,CONCATENATE(_xlfn.XLOOKUP(L1203,'[1]item|道具'!$A:$A,'[1]item|道具'!$B:$B),"-",M1203),K1203=11,CONCATENATE(INDEX('[4]equip_data|装备数据'!$B:$B,MATCH(1,('[4]equip_data|装备数据'!$A:$A=ROUNDDOWN(L1203/100,0))*('[4]equip_data|装备数据'!$D:$D=MOD(L1203,100)),0)),"-",M1203,"件"))</f>
        <v>#N/A</v>
      </c>
      <c r="J1203" s="11" t="str">
        <f t="shared" si="86"/>
        <v>11;60307;1</v>
      </c>
      <c r="K1203" s="11">
        <v>11</v>
      </c>
      <c r="L1203" s="11">
        <v>60307</v>
      </c>
      <c r="M1203" s="11">
        <v>1</v>
      </c>
      <c r="N1203" s="4">
        <f>_xlfn.IFS(C1203=0,E1203/SUMIFS(E:E,A:A,A1203,C:C,0),C1203=1,E1203/1000000,C1203=2,1)</f>
        <v>0.0166666666666667</v>
      </c>
      <c r="O1203" s="4">
        <f>IF(C1203=2,1,H1203/SUMIF(D:D,D1203,H:H))</f>
        <v>1</v>
      </c>
      <c r="P1203" s="4">
        <f t="shared" si="85"/>
        <v>0.0166666666666667</v>
      </c>
    </row>
    <row r="1204" spans="1:16">
      <c r="A1204" s="11">
        <v>5012005</v>
      </c>
      <c r="B1204" s="11" t="s">
        <v>285</v>
      </c>
      <c r="C1204" s="11">
        <v>0</v>
      </c>
      <c r="D1204" s="11">
        <f t="shared" si="84"/>
        <v>501200559</v>
      </c>
      <c r="E1204" s="11">
        <v>100</v>
      </c>
      <c r="F1204" s="11" t="s">
        <v>287</v>
      </c>
      <c r="G1204" s="11">
        <v>0</v>
      </c>
      <c r="H1204" s="11">
        <v>15</v>
      </c>
      <c r="I1204" s="11" t="e" cm="1">
        <f t="array" ref="I1204">_xlfn.IFS(K1204=2,CONCATENATE("比特币-",M1204),K1204=3,CONCATENATE("钞票-",M1204),K1204=4,CONCATENATE("玩家经验-",M1204),K1204=5,CONCATENATE(_xlfn.XLOOKUP(L1204,'[1]item|道具'!$A:$A,'[1]item|道具'!$B:$B),"-",M1204),K1204=11,CONCATENATE(INDEX('[4]equip_data|装备数据'!$B:$B,MATCH(1,('[4]equip_data|装备数据'!$A:$A=ROUNDDOWN(L1204/100,0))*('[4]equip_data|装备数据'!$D:$D=MOD(L1204,100)),0)),"-",M1204,"件"))</f>
        <v>#N/A</v>
      </c>
      <c r="J1204" s="11" t="str">
        <f t="shared" si="86"/>
        <v>11;60407;1</v>
      </c>
      <c r="K1204" s="11">
        <v>11</v>
      </c>
      <c r="L1204" s="11">
        <v>60407</v>
      </c>
      <c r="M1204" s="11">
        <v>1</v>
      </c>
      <c r="N1204" s="4">
        <f>_xlfn.IFS(C1204=0,E1204/SUMIFS(E:E,A:A,A1204,C:C,0),C1204=1,E1204/1000000,C1204=2,1)</f>
        <v>0.0166666666666667</v>
      </c>
      <c r="O1204" s="4">
        <f>IF(C1204=2,1,H1204/SUMIF(D:D,D1204,H:H))</f>
        <v>1</v>
      </c>
      <c r="P1204" s="4">
        <f t="shared" si="85"/>
        <v>0.0166666666666667</v>
      </c>
    </row>
    <row r="1205" spans="1:16">
      <c r="A1205" s="11">
        <v>5012005</v>
      </c>
      <c r="B1205" s="11" t="s">
        <v>285</v>
      </c>
      <c r="C1205" s="11">
        <v>0</v>
      </c>
      <c r="D1205" s="11">
        <f t="shared" si="84"/>
        <v>501200560</v>
      </c>
      <c r="E1205" s="11">
        <v>100</v>
      </c>
      <c r="F1205" s="11" t="s">
        <v>287</v>
      </c>
      <c r="G1205" s="11">
        <v>0</v>
      </c>
      <c r="H1205" s="11">
        <v>15</v>
      </c>
      <c r="I1205" s="11" t="e" cm="1">
        <f t="array" ref="I1205">_xlfn.IFS(K1205=2,CONCATENATE("比特币-",M1205),K1205=3,CONCATENATE("钞票-",M1205),K1205=4,CONCATENATE("玩家经验-",M1205),K1205=5,CONCATENATE(_xlfn.XLOOKUP(L1205,'[1]item|道具'!$A:$A,'[1]item|道具'!$B:$B),"-",M1205),K1205=11,CONCATENATE(INDEX('[4]equip_data|装备数据'!$B:$B,MATCH(1,('[4]equip_data|装备数据'!$A:$A=ROUNDDOWN(L1205/100,0))*('[4]equip_data|装备数据'!$D:$D=MOD(L1205,100)),0)),"-",M1205,"件"))</f>
        <v>#N/A</v>
      </c>
      <c r="J1205" s="11" t="str">
        <f t="shared" si="86"/>
        <v>11;60507;1</v>
      </c>
      <c r="K1205" s="11">
        <v>11</v>
      </c>
      <c r="L1205" s="11">
        <v>60507</v>
      </c>
      <c r="M1205" s="11">
        <v>1</v>
      </c>
      <c r="N1205" s="4">
        <f>_xlfn.IFS(C1205=0,E1205/SUMIFS(E:E,A:A,A1205,C:C,0),C1205=1,E1205/1000000,C1205=2,1)</f>
        <v>0.0166666666666667</v>
      </c>
      <c r="O1205" s="4">
        <f>IF(C1205=2,1,H1205/SUMIF(D:D,D1205,H:H))</f>
        <v>1</v>
      </c>
      <c r="P1205" s="4">
        <f t="shared" si="85"/>
        <v>0.0166666666666667</v>
      </c>
    </row>
    <row r="1206" spans="1:16">
      <c r="A1206" s="11">
        <v>5012006</v>
      </c>
      <c r="B1206" s="11" t="s">
        <v>288</v>
      </c>
      <c r="C1206" s="11">
        <v>0</v>
      </c>
      <c r="D1206" s="11">
        <f>A1206*100+1</f>
        <v>501200601</v>
      </c>
      <c r="E1206" s="11">
        <v>100</v>
      </c>
      <c r="F1206" s="11" t="s">
        <v>289</v>
      </c>
      <c r="G1206" s="11">
        <v>0</v>
      </c>
      <c r="H1206" s="11">
        <v>85</v>
      </c>
      <c r="I1206" s="11" t="e" cm="1">
        <f t="array" ref="I1206">_xlfn.IFS(K1206=2,CONCATENATE("比特币-",M1206),K1206=3,CONCATENATE("钞票-",M1206),K1206=4,CONCATENATE("玩家经验-",M1206),K1206=5,CONCATENATE(_xlfn.XLOOKUP(L1206,'[1]item|道具'!$A:$A,'[1]item|道具'!$B:$B),"-",M1206),K1206=11,CONCATENATE(INDEX('[4]equip_data|装备数据'!$B:$B,MATCH(1,('[4]equip_data|装备数据'!$A:$A=ROUNDDOWN(L1206/100,0))*('[4]equip_data|装备数据'!$D:$D=MOD(L1206,100)),0)),"-",M1206,"件"))</f>
        <v>#N/A</v>
      </c>
      <c r="J1206" s="11" t="str">
        <f t="shared" si="86"/>
        <v>11;10107;1</v>
      </c>
      <c r="K1206" s="11">
        <v>11</v>
      </c>
      <c r="L1206" s="11">
        <v>10107</v>
      </c>
      <c r="M1206" s="11">
        <v>1</v>
      </c>
      <c r="N1206" s="4">
        <f>_xlfn.IFS(C1206=0,E1206/SUMIFS(E:E,A:A,A1206,C:C,0),C1206=1,E1206/1000000,C1206=2,1)</f>
        <v>0.0166666666666667</v>
      </c>
      <c r="O1206" s="4">
        <f>IF(C1206=2,1,H1206/SUMIF(D:D,D1206,H:H))</f>
        <v>1</v>
      </c>
      <c r="P1206" s="4">
        <f t="shared" si="85"/>
        <v>0.0166666666666667</v>
      </c>
    </row>
    <row r="1207" spans="1:16">
      <c r="A1207" s="11">
        <v>5012006</v>
      </c>
      <c r="B1207" s="11" t="s">
        <v>288</v>
      </c>
      <c r="C1207" s="11">
        <v>0</v>
      </c>
      <c r="D1207" s="11">
        <f t="shared" ref="D1207:D1265" si="87">D1206+1</f>
        <v>501200602</v>
      </c>
      <c r="E1207" s="11">
        <v>100</v>
      </c>
      <c r="F1207" s="11" t="s">
        <v>289</v>
      </c>
      <c r="G1207" s="11">
        <v>0</v>
      </c>
      <c r="H1207" s="11">
        <v>85</v>
      </c>
      <c r="I1207" s="11" t="e" cm="1">
        <f t="array" ref="I1207">_xlfn.IFS(K1207=2,CONCATENATE("比特币-",M1207),K1207=3,CONCATENATE("钞票-",M1207),K1207=4,CONCATENATE("玩家经验-",M1207),K1207=5,CONCATENATE(_xlfn.XLOOKUP(L1207,'[1]item|道具'!$A:$A,'[1]item|道具'!$B:$B),"-",M1207),K1207=11,CONCATENATE(INDEX('[4]equip_data|装备数据'!$B:$B,MATCH(1,('[4]equip_data|装备数据'!$A:$A=ROUNDDOWN(L1207/100,0))*('[4]equip_data|装备数据'!$D:$D=MOD(L1207,100)),0)),"-",M1207,"件"))</f>
        <v>#N/A</v>
      </c>
      <c r="J1207" s="11" t="str">
        <f t="shared" si="86"/>
        <v>11;10207;1</v>
      </c>
      <c r="K1207" s="11">
        <v>11</v>
      </c>
      <c r="L1207" s="11">
        <v>10207</v>
      </c>
      <c r="M1207" s="11">
        <v>1</v>
      </c>
      <c r="N1207" s="4">
        <f>_xlfn.IFS(C1207=0,E1207/SUMIFS(E:E,A:A,A1207,C:C,0),C1207=1,E1207/1000000,C1207=2,1)</f>
        <v>0.0166666666666667</v>
      </c>
      <c r="O1207" s="4">
        <f>IF(C1207=2,1,H1207/SUMIF(D:D,D1207,H:H))</f>
        <v>1</v>
      </c>
      <c r="P1207" s="4">
        <f t="shared" si="85"/>
        <v>0.0166666666666667</v>
      </c>
    </row>
    <row r="1208" spans="1:16">
      <c r="A1208" s="11">
        <v>5012006</v>
      </c>
      <c r="B1208" s="11" t="s">
        <v>288</v>
      </c>
      <c r="C1208" s="11">
        <v>0</v>
      </c>
      <c r="D1208" s="11">
        <f t="shared" si="87"/>
        <v>501200603</v>
      </c>
      <c r="E1208" s="11">
        <v>100</v>
      </c>
      <c r="F1208" s="11" t="s">
        <v>289</v>
      </c>
      <c r="G1208" s="11">
        <v>0</v>
      </c>
      <c r="H1208" s="11">
        <v>85</v>
      </c>
      <c r="I1208" s="11" t="e" cm="1">
        <f t="array" ref="I1208">_xlfn.IFS(K1208=2,CONCATENATE("比特币-",M1208),K1208=3,CONCATENATE("钞票-",M1208),K1208=4,CONCATENATE("玩家经验-",M1208),K1208=5,CONCATENATE(_xlfn.XLOOKUP(L1208,'[1]item|道具'!$A:$A,'[1]item|道具'!$B:$B),"-",M1208),K1208=11,CONCATENATE(INDEX('[4]equip_data|装备数据'!$B:$B,MATCH(1,('[4]equip_data|装备数据'!$A:$A=ROUNDDOWN(L1208/100,0))*('[4]equip_data|装备数据'!$D:$D=MOD(L1208,100)),0)),"-",M1208,"件"))</f>
        <v>#N/A</v>
      </c>
      <c r="J1208" s="11" t="str">
        <f t="shared" si="86"/>
        <v>11;10307;1</v>
      </c>
      <c r="K1208" s="11">
        <v>11</v>
      </c>
      <c r="L1208" s="11">
        <v>10307</v>
      </c>
      <c r="M1208" s="11">
        <v>1</v>
      </c>
      <c r="N1208" s="4">
        <f>_xlfn.IFS(C1208=0,E1208/SUMIFS(E:E,A:A,A1208,C:C,0),C1208=1,E1208/1000000,C1208=2,1)</f>
        <v>0.0166666666666667</v>
      </c>
      <c r="O1208" s="4">
        <f>IF(C1208=2,1,H1208/SUMIF(D:D,D1208,H:H))</f>
        <v>1</v>
      </c>
      <c r="P1208" s="4">
        <f t="shared" si="85"/>
        <v>0.0166666666666667</v>
      </c>
    </row>
    <row r="1209" spans="1:16">
      <c r="A1209" s="11">
        <v>5012006</v>
      </c>
      <c r="B1209" s="11" t="s">
        <v>288</v>
      </c>
      <c r="C1209" s="11">
        <v>0</v>
      </c>
      <c r="D1209" s="11">
        <f t="shared" si="87"/>
        <v>501200604</v>
      </c>
      <c r="E1209" s="11">
        <v>100</v>
      </c>
      <c r="F1209" s="11" t="s">
        <v>289</v>
      </c>
      <c r="G1209" s="11">
        <v>0</v>
      </c>
      <c r="H1209" s="11">
        <v>85</v>
      </c>
      <c r="I1209" s="11" t="e" cm="1">
        <f t="array" ref="I1209">_xlfn.IFS(K1209=2,CONCATENATE("比特币-",M1209),K1209=3,CONCATENATE("钞票-",M1209),K1209=4,CONCATENATE("玩家经验-",M1209),K1209=5,CONCATENATE(_xlfn.XLOOKUP(L1209,'[1]item|道具'!$A:$A,'[1]item|道具'!$B:$B),"-",M1209),K1209=11,CONCATENATE(INDEX('[4]equip_data|装备数据'!$B:$B,MATCH(1,('[4]equip_data|装备数据'!$A:$A=ROUNDDOWN(L1209/100,0))*('[4]equip_data|装备数据'!$D:$D=MOD(L1209,100)),0)),"-",M1209,"件"))</f>
        <v>#N/A</v>
      </c>
      <c r="J1209" s="11" t="str">
        <f t="shared" si="86"/>
        <v>11;10407;1</v>
      </c>
      <c r="K1209" s="11">
        <v>11</v>
      </c>
      <c r="L1209" s="11">
        <v>10407</v>
      </c>
      <c r="M1209" s="11">
        <v>1</v>
      </c>
      <c r="N1209" s="4">
        <f>_xlfn.IFS(C1209=0,E1209/SUMIFS(E:E,A:A,A1209,C:C,0),C1209=1,E1209/1000000,C1209=2,1)</f>
        <v>0.0166666666666667</v>
      </c>
      <c r="O1209" s="4">
        <f>IF(C1209=2,1,H1209/SUMIF(D:D,D1209,H:H))</f>
        <v>1</v>
      </c>
      <c r="P1209" s="4">
        <f t="shared" si="85"/>
        <v>0.0166666666666667</v>
      </c>
    </row>
    <row r="1210" spans="1:16">
      <c r="A1210" s="11">
        <v>5012006</v>
      </c>
      <c r="B1210" s="11" t="s">
        <v>288</v>
      </c>
      <c r="C1210" s="11">
        <v>0</v>
      </c>
      <c r="D1210" s="11">
        <f t="shared" si="87"/>
        <v>501200605</v>
      </c>
      <c r="E1210" s="11">
        <v>100</v>
      </c>
      <c r="F1210" s="11" t="s">
        <v>289</v>
      </c>
      <c r="G1210" s="11">
        <v>0</v>
      </c>
      <c r="H1210" s="11">
        <v>85</v>
      </c>
      <c r="I1210" s="11" t="e" cm="1">
        <f t="array" ref="I1210">_xlfn.IFS(K1210=2,CONCATENATE("比特币-",M1210),K1210=3,CONCATENATE("钞票-",M1210),K1210=4,CONCATENATE("玩家经验-",M1210),K1210=5,CONCATENATE(_xlfn.XLOOKUP(L1210,'[1]item|道具'!$A:$A,'[1]item|道具'!$B:$B),"-",M1210),K1210=11,CONCATENATE(INDEX('[4]equip_data|装备数据'!$B:$B,MATCH(1,('[4]equip_data|装备数据'!$A:$A=ROUNDDOWN(L1210/100,0))*('[4]equip_data|装备数据'!$D:$D=MOD(L1210,100)),0)),"-",M1210,"件"))</f>
        <v>#N/A</v>
      </c>
      <c r="J1210" s="11" t="str">
        <f t="shared" si="86"/>
        <v>11;10507;1</v>
      </c>
      <c r="K1210" s="11">
        <v>11</v>
      </c>
      <c r="L1210" s="11">
        <v>10507</v>
      </c>
      <c r="M1210" s="11">
        <v>1</v>
      </c>
      <c r="N1210" s="4">
        <f>_xlfn.IFS(C1210=0,E1210/SUMIFS(E:E,A:A,A1210,C:C,0),C1210=1,E1210/1000000,C1210=2,1)</f>
        <v>0.0166666666666667</v>
      </c>
      <c r="O1210" s="4">
        <f>IF(C1210=2,1,H1210/SUMIF(D:D,D1210,H:H))</f>
        <v>1</v>
      </c>
      <c r="P1210" s="4">
        <f t="shared" si="85"/>
        <v>0.0166666666666667</v>
      </c>
    </row>
    <row r="1211" spans="1:16">
      <c r="A1211" s="11">
        <v>5012006</v>
      </c>
      <c r="B1211" s="11" t="s">
        <v>288</v>
      </c>
      <c r="C1211" s="11">
        <v>0</v>
      </c>
      <c r="D1211" s="11">
        <f t="shared" si="87"/>
        <v>501200606</v>
      </c>
      <c r="E1211" s="11">
        <v>100</v>
      </c>
      <c r="F1211" s="11" t="s">
        <v>289</v>
      </c>
      <c r="G1211" s="11">
        <v>0</v>
      </c>
      <c r="H1211" s="11">
        <v>85</v>
      </c>
      <c r="I1211" s="11" t="e" cm="1">
        <f t="array" ref="I1211">_xlfn.IFS(K1211=2,CONCATENATE("比特币-",M1211),K1211=3,CONCATENATE("钞票-",M1211),K1211=4,CONCATENATE("玩家经验-",M1211),K1211=5,CONCATENATE(_xlfn.XLOOKUP(L1211,'[1]item|道具'!$A:$A,'[1]item|道具'!$B:$B),"-",M1211),K1211=11,CONCATENATE(INDEX('[4]equip_data|装备数据'!$B:$B,MATCH(1,('[4]equip_data|装备数据'!$A:$A=ROUNDDOWN(L1211/100,0))*('[4]equip_data|装备数据'!$D:$D=MOD(L1211,100)),0)),"-",M1211,"件"))</f>
        <v>#N/A</v>
      </c>
      <c r="J1211" s="11" t="str">
        <f t="shared" si="86"/>
        <v>11;20107;1</v>
      </c>
      <c r="K1211" s="11">
        <v>11</v>
      </c>
      <c r="L1211" s="11">
        <v>20107</v>
      </c>
      <c r="M1211" s="11">
        <v>1</v>
      </c>
      <c r="N1211" s="4">
        <f>_xlfn.IFS(C1211=0,E1211/SUMIFS(E:E,A:A,A1211,C:C,0),C1211=1,E1211/1000000,C1211=2,1)</f>
        <v>0.0166666666666667</v>
      </c>
      <c r="O1211" s="4">
        <f>IF(C1211=2,1,H1211/SUMIF(D:D,D1211,H:H))</f>
        <v>1</v>
      </c>
      <c r="P1211" s="4">
        <f t="shared" si="85"/>
        <v>0.0166666666666667</v>
      </c>
    </row>
    <row r="1212" spans="1:16">
      <c r="A1212" s="11">
        <v>5012006</v>
      </c>
      <c r="B1212" s="11" t="s">
        <v>288</v>
      </c>
      <c r="C1212" s="11">
        <v>0</v>
      </c>
      <c r="D1212" s="11">
        <f t="shared" si="87"/>
        <v>501200607</v>
      </c>
      <c r="E1212" s="11">
        <v>100</v>
      </c>
      <c r="F1212" s="11" t="s">
        <v>289</v>
      </c>
      <c r="G1212" s="11">
        <v>0</v>
      </c>
      <c r="H1212" s="11">
        <v>85</v>
      </c>
      <c r="I1212" s="11" t="e" cm="1">
        <f t="array" ref="I1212">_xlfn.IFS(K1212=2,CONCATENATE("比特币-",M1212),K1212=3,CONCATENATE("钞票-",M1212),K1212=4,CONCATENATE("玩家经验-",M1212),K1212=5,CONCATENATE(_xlfn.XLOOKUP(L1212,'[1]item|道具'!$A:$A,'[1]item|道具'!$B:$B),"-",M1212),K1212=11,CONCATENATE(INDEX('[4]equip_data|装备数据'!$B:$B,MATCH(1,('[4]equip_data|装备数据'!$A:$A=ROUNDDOWN(L1212/100,0))*('[4]equip_data|装备数据'!$D:$D=MOD(L1212,100)),0)),"-",M1212,"件"))</f>
        <v>#N/A</v>
      </c>
      <c r="J1212" s="11" t="str">
        <f t="shared" si="86"/>
        <v>11;20207;1</v>
      </c>
      <c r="K1212" s="11">
        <v>11</v>
      </c>
      <c r="L1212" s="11">
        <v>20207</v>
      </c>
      <c r="M1212" s="11">
        <v>1</v>
      </c>
      <c r="N1212" s="4">
        <f>_xlfn.IFS(C1212=0,E1212/SUMIFS(E:E,A:A,A1212,C:C,0),C1212=1,E1212/1000000,C1212=2,1)</f>
        <v>0.0166666666666667</v>
      </c>
      <c r="O1212" s="4">
        <f>IF(C1212=2,1,H1212/SUMIF(D:D,D1212,H:H))</f>
        <v>1</v>
      </c>
      <c r="P1212" s="4">
        <f t="shared" si="85"/>
        <v>0.0166666666666667</v>
      </c>
    </row>
    <row r="1213" spans="1:16">
      <c r="A1213" s="11">
        <v>5012006</v>
      </c>
      <c r="B1213" s="11" t="s">
        <v>288</v>
      </c>
      <c r="C1213" s="11">
        <v>0</v>
      </c>
      <c r="D1213" s="11">
        <f t="shared" si="87"/>
        <v>501200608</v>
      </c>
      <c r="E1213" s="11">
        <v>100</v>
      </c>
      <c r="F1213" s="11" t="s">
        <v>289</v>
      </c>
      <c r="G1213" s="11">
        <v>0</v>
      </c>
      <c r="H1213" s="11">
        <v>85</v>
      </c>
      <c r="I1213" s="11" t="e" cm="1">
        <f t="array" ref="I1213">_xlfn.IFS(K1213=2,CONCATENATE("比特币-",M1213),K1213=3,CONCATENATE("钞票-",M1213),K1213=4,CONCATENATE("玩家经验-",M1213),K1213=5,CONCATENATE(_xlfn.XLOOKUP(L1213,'[1]item|道具'!$A:$A,'[1]item|道具'!$B:$B),"-",M1213),K1213=11,CONCATENATE(INDEX('[4]equip_data|装备数据'!$B:$B,MATCH(1,('[4]equip_data|装备数据'!$A:$A=ROUNDDOWN(L1213/100,0))*('[4]equip_data|装备数据'!$D:$D=MOD(L1213,100)),0)),"-",M1213,"件"))</f>
        <v>#N/A</v>
      </c>
      <c r="J1213" s="11" t="str">
        <f t="shared" si="86"/>
        <v>11;20307;1</v>
      </c>
      <c r="K1213" s="11">
        <v>11</v>
      </c>
      <c r="L1213" s="11">
        <v>20307</v>
      </c>
      <c r="M1213" s="11">
        <v>1</v>
      </c>
      <c r="N1213" s="4">
        <f>_xlfn.IFS(C1213=0,E1213/SUMIFS(E:E,A:A,A1213,C:C,0),C1213=1,E1213/1000000,C1213=2,1)</f>
        <v>0.0166666666666667</v>
      </c>
      <c r="O1213" s="4">
        <f>IF(C1213=2,1,H1213/SUMIF(D:D,D1213,H:H))</f>
        <v>1</v>
      </c>
      <c r="P1213" s="4">
        <f t="shared" si="85"/>
        <v>0.0166666666666667</v>
      </c>
    </row>
    <row r="1214" spans="1:16">
      <c r="A1214" s="11">
        <v>5012006</v>
      </c>
      <c r="B1214" s="11" t="s">
        <v>288</v>
      </c>
      <c r="C1214" s="11">
        <v>0</v>
      </c>
      <c r="D1214" s="11">
        <f t="shared" si="87"/>
        <v>501200609</v>
      </c>
      <c r="E1214" s="11">
        <v>100</v>
      </c>
      <c r="F1214" s="11" t="s">
        <v>289</v>
      </c>
      <c r="G1214" s="11">
        <v>0</v>
      </c>
      <c r="H1214" s="11">
        <v>85</v>
      </c>
      <c r="I1214" s="11" t="e" cm="1">
        <f t="array" ref="I1214">_xlfn.IFS(K1214=2,CONCATENATE("比特币-",M1214),K1214=3,CONCATENATE("钞票-",M1214),K1214=4,CONCATENATE("玩家经验-",M1214),K1214=5,CONCATENATE(_xlfn.XLOOKUP(L1214,'[1]item|道具'!$A:$A,'[1]item|道具'!$B:$B),"-",M1214),K1214=11,CONCATENATE(INDEX('[4]equip_data|装备数据'!$B:$B,MATCH(1,('[4]equip_data|装备数据'!$A:$A=ROUNDDOWN(L1214/100,0))*('[4]equip_data|装备数据'!$D:$D=MOD(L1214,100)),0)),"-",M1214,"件"))</f>
        <v>#N/A</v>
      </c>
      <c r="J1214" s="11" t="str">
        <f t="shared" si="86"/>
        <v>11;20407;1</v>
      </c>
      <c r="K1214" s="11">
        <v>11</v>
      </c>
      <c r="L1214" s="11">
        <v>20407</v>
      </c>
      <c r="M1214" s="11">
        <v>1</v>
      </c>
      <c r="N1214" s="4">
        <f>_xlfn.IFS(C1214=0,E1214/SUMIFS(E:E,A:A,A1214,C:C,0),C1214=1,E1214/1000000,C1214=2,1)</f>
        <v>0.0166666666666667</v>
      </c>
      <c r="O1214" s="4">
        <f>IF(C1214=2,1,H1214/SUMIF(D:D,D1214,H:H))</f>
        <v>1</v>
      </c>
      <c r="P1214" s="4">
        <f t="shared" si="85"/>
        <v>0.0166666666666667</v>
      </c>
    </row>
    <row r="1215" spans="1:16">
      <c r="A1215" s="11">
        <v>5012006</v>
      </c>
      <c r="B1215" s="11" t="s">
        <v>288</v>
      </c>
      <c r="C1215" s="11">
        <v>0</v>
      </c>
      <c r="D1215" s="11">
        <f t="shared" si="87"/>
        <v>501200610</v>
      </c>
      <c r="E1215" s="11">
        <v>100</v>
      </c>
      <c r="F1215" s="11" t="s">
        <v>289</v>
      </c>
      <c r="G1215" s="11">
        <v>0</v>
      </c>
      <c r="H1215" s="11">
        <v>85</v>
      </c>
      <c r="I1215" s="11" t="e" cm="1">
        <f t="array" ref="I1215">_xlfn.IFS(K1215=2,CONCATENATE("比特币-",M1215),K1215=3,CONCATENATE("钞票-",M1215),K1215=4,CONCATENATE("玩家经验-",M1215),K1215=5,CONCATENATE(_xlfn.XLOOKUP(L1215,'[1]item|道具'!$A:$A,'[1]item|道具'!$B:$B),"-",M1215),K1215=11,CONCATENATE(INDEX('[4]equip_data|装备数据'!$B:$B,MATCH(1,('[4]equip_data|装备数据'!$A:$A=ROUNDDOWN(L1215/100,0))*('[4]equip_data|装备数据'!$D:$D=MOD(L1215,100)),0)),"-",M1215,"件"))</f>
        <v>#N/A</v>
      </c>
      <c r="J1215" s="11" t="str">
        <f t="shared" si="86"/>
        <v>11;20507;1</v>
      </c>
      <c r="K1215" s="11">
        <v>11</v>
      </c>
      <c r="L1215" s="11">
        <v>20507</v>
      </c>
      <c r="M1215" s="11">
        <v>1</v>
      </c>
      <c r="N1215" s="4">
        <f>_xlfn.IFS(C1215=0,E1215/SUMIFS(E:E,A:A,A1215,C:C,0),C1215=1,E1215/1000000,C1215=2,1)</f>
        <v>0.0166666666666667</v>
      </c>
      <c r="O1215" s="4">
        <f>IF(C1215=2,1,H1215/SUMIF(D:D,D1215,H:H))</f>
        <v>1</v>
      </c>
      <c r="P1215" s="4">
        <f t="shared" si="85"/>
        <v>0.0166666666666667</v>
      </c>
    </row>
    <row r="1216" spans="1:16">
      <c r="A1216" s="11">
        <v>5012006</v>
      </c>
      <c r="B1216" s="11" t="s">
        <v>288</v>
      </c>
      <c r="C1216" s="11">
        <v>0</v>
      </c>
      <c r="D1216" s="11">
        <f t="shared" si="87"/>
        <v>501200611</v>
      </c>
      <c r="E1216" s="11">
        <v>100</v>
      </c>
      <c r="F1216" s="11" t="s">
        <v>289</v>
      </c>
      <c r="G1216" s="11">
        <v>0</v>
      </c>
      <c r="H1216" s="11">
        <v>85</v>
      </c>
      <c r="I1216" s="11" t="e" cm="1">
        <f t="array" ref="I1216">_xlfn.IFS(K1216=2,CONCATENATE("比特币-",M1216),K1216=3,CONCATENATE("钞票-",M1216),K1216=4,CONCATENATE("玩家经验-",M1216),K1216=5,CONCATENATE(_xlfn.XLOOKUP(L1216,'[1]item|道具'!$A:$A,'[1]item|道具'!$B:$B),"-",M1216),K1216=11,CONCATENATE(INDEX('[4]equip_data|装备数据'!$B:$B,MATCH(1,('[4]equip_data|装备数据'!$A:$A=ROUNDDOWN(L1216/100,0))*('[4]equip_data|装备数据'!$D:$D=MOD(L1216,100)),0)),"-",M1216,"件"))</f>
        <v>#N/A</v>
      </c>
      <c r="J1216" s="11" t="str">
        <f t="shared" si="86"/>
        <v>11;30107;1</v>
      </c>
      <c r="K1216" s="11">
        <v>11</v>
      </c>
      <c r="L1216" s="11">
        <v>30107</v>
      </c>
      <c r="M1216" s="11">
        <v>1</v>
      </c>
      <c r="N1216" s="4">
        <f>_xlfn.IFS(C1216=0,E1216/SUMIFS(E:E,A:A,A1216,C:C,0),C1216=1,E1216/1000000,C1216=2,1)</f>
        <v>0.0166666666666667</v>
      </c>
      <c r="O1216" s="4">
        <f>IF(C1216=2,1,H1216/SUMIF(D:D,D1216,H:H))</f>
        <v>1</v>
      </c>
      <c r="P1216" s="4">
        <f t="shared" si="85"/>
        <v>0.0166666666666667</v>
      </c>
    </row>
    <row r="1217" spans="1:16">
      <c r="A1217" s="11">
        <v>5012006</v>
      </c>
      <c r="B1217" s="11" t="s">
        <v>288</v>
      </c>
      <c r="C1217" s="11">
        <v>0</v>
      </c>
      <c r="D1217" s="11">
        <f t="shared" si="87"/>
        <v>501200612</v>
      </c>
      <c r="E1217" s="11">
        <v>100</v>
      </c>
      <c r="F1217" s="11" t="s">
        <v>289</v>
      </c>
      <c r="G1217" s="11">
        <v>0</v>
      </c>
      <c r="H1217" s="11">
        <v>85</v>
      </c>
      <c r="I1217" s="11" t="e" cm="1">
        <f t="array" ref="I1217">_xlfn.IFS(K1217=2,CONCATENATE("比特币-",M1217),K1217=3,CONCATENATE("钞票-",M1217),K1217=4,CONCATENATE("玩家经验-",M1217),K1217=5,CONCATENATE(_xlfn.XLOOKUP(L1217,'[1]item|道具'!$A:$A,'[1]item|道具'!$B:$B),"-",M1217),K1217=11,CONCATENATE(INDEX('[4]equip_data|装备数据'!$B:$B,MATCH(1,('[4]equip_data|装备数据'!$A:$A=ROUNDDOWN(L1217/100,0))*('[4]equip_data|装备数据'!$D:$D=MOD(L1217,100)),0)),"-",M1217,"件"))</f>
        <v>#N/A</v>
      </c>
      <c r="J1217" s="11" t="str">
        <f t="shared" si="86"/>
        <v>11;30207;1</v>
      </c>
      <c r="K1217" s="11">
        <v>11</v>
      </c>
      <c r="L1217" s="11">
        <v>30207</v>
      </c>
      <c r="M1217" s="11">
        <v>1</v>
      </c>
      <c r="N1217" s="4">
        <f>_xlfn.IFS(C1217=0,E1217/SUMIFS(E:E,A:A,A1217,C:C,0),C1217=1,E1217/1000000,C1217=2,1)</f>
        <v>0.0166666666666667</v>
      </c>
      <c r="O1217" s="4">
        <f>IF(C1217=2,1,H1217/SUMIF(D:D,D1217,H:H))</f>
        <v>1</v>
      </c>
      <c r="P1217" s="4">
        <f t="shared" si="85"/>
        <v>0.0166666666666667</v>
      </c>
    </row>
    <row r="1218" spans="1:16">
      <c r="A1218" s="11">
        <v>5012006</v>
      </c>
      <c r="B1218" s="11" t="s">
        <v>288</v>
      </c>
      <c r="C1218" s="11">
        <v>0</v>
      </c>
      <c r="D1218" s="11">
        <f t="shared" si="87"/>
        <v>501200613</v>
      </c>
      <c r="E1218" s="11">
        <v>100</v>
      </c>
      <c r="F1218" s="11" t="s">
        <v>289</v>
      </c>
      <c r="G1218" s="11">
        <v>0</v>
      </c>
      <c r="H1218" s="11">
        <v>85</v>
      </c>
      <c r="I1218" s="11" t="e" cm="1">
        <f t="array" ref="I1218">_xlfn.IFS(K1218=2,CONCATENATE("比特币-",M1218),K1218=3,CONCATENATE("钞票-",M1218),K1218=4,CONCATENATE("玩家经验-",M1218),K1218=5,CONCATENATE(_xlfn.XLOOKUP(L1218,'[1]item|道具'!$A:$A,'[1]item|道具'!$B:$B),"-",M1218),K1218=11,CONCATENATE(INDEX('[4]equip_data|装备数据'!$B:$B,MATCH(1,('[4]equip_data|装备数据'!$A:$A=ROUNDDOWN(L1218/100,0))*('[4]equip_data|装备数据'!$D:$D=MOD(L1218,100)),0)),"-",M1218,"件"))</f>
        <v>#N/A</v>
      </c>
      <c r="J1218" s="11" t="str">
        <f t="shared" si="86"/>
        <v>11;30307;1</v>
      </c>
      <c r="K1218" s="11">
        <v>11</v>
      </c>
      <c r="L1218" s="11">
        <v>30307</v>
      </c>
      <c r="M1218" s="11">
        <v>1</v>
      </c>
      <c r="N1218" s="4">
        <f>_xlfn.IFS(C1218=0,E1218/SUMIFS(E:E,A:A,A1218,C:C,0),C1218=1,E1218/1000000,C1218=2,1)</f>
        <v>0.0166666666666667</v>
      </c>
      <c r="O1218" s="4">
        <f>IF(C1218=2,1,H1218/SUMIF(D:D,D1218,H:H))</f>
        <v>1</v>
      </c>
      <c r="P1218" s="4">
        <f t="shared" si="85"/>
        <v>0.0166666666666667</v>
      </c>
    </row>
    <row r="1219" spans="1:16">
      <c r="A1219" s="11">
        <v>5012006</v>
      </c>
      <c r="B1219" s="11" t="s">
        <v>288</v>
      </c>
      <c r="C1219" s="11">
        <v>0</v>
      </c>
      <c r="D1219" s="11">
        <f t="shared" si="87"/>
        <v>501200614</v>
      </c>
      <c r="E1219" s="11">
        <v>100</v>
      </c>
      <c r="F1219" s="11" t="s">
        <v>289</v>
      </c>
      <c r="G1219" s="11">
        <v>0</v>
      </c>
      <c r="H1219" s="11">
        <v>85</v>
      </c>
      <c r="I1219" s="11" t="e" cm="1">
        <f t="array" ref="I1219">_xlfn.IFS(K1219=2,CONCATENATE("比特币-",M1219),K1219=3,CONCATENATE("钞票-",M1219),K1219=4,CONCATENATE("玩家经验-",M1219),K1219=5,CONCATENATE(_xlfn.XLOOKUP(L1219,'[1]item|道具'!$A:$A,'[1]item|道具'!$B:$B),"-",M1219),K1219=11,CONCATENATE(INDEX('[4]equip_data|装备数据'!$B:$B,MATCH(1,('[4]equip_data|装备数据'!$A:$A=ROUNDDOWN(L1219/100,0))*('[4]equip_data|装备数据'!$D:$D=MOD(L1219,100)),0)),"-",M1219,"件"))</f>
        <v>#N/A</v>
      </c>
      <c r="J1219" s="11" t="str">
        <f t="shared" si="86"/>
        <v>11;30407;1</v>
      </c>
      <c r="K1219" s="11">
        <v>11</v>
      </c>
      <c r="L1219" s="11">
        <v>30407</v>
      </c>
      <c r="M1219" s="11">
        <v>1</v>
      </c>
      <c r="N1219" s="4">
        <f>_xlfn.IFS(C1219=0,E1219/SUMIFS(E:E,A:A,A1219,C:C,0),C1219=1,E1219/1000000,C1219=2,1)</f>
        <v>0.0166666666666667</v>
      </c>
      <c r="O1219" s="4">
        <f>IF(C1219=2,1,H1219/SUMIF(D:D,D1219,H:H))</f>
        <v>1</v>
      </c>
      <c r="P1219" s="4">
        <f t="shared" si="85"/>
        <v>0.0166666666666667</v>
      </c>
    </row>
    <row r="1220" spans="1:16">
      <c r="A1220" s="11">
        <v>5012006</v>
      </c>
      <c r="B1220" s="11" t="s">
        <v>288</v>
      </c>
      <c r="C1220" s="11">
        <v>0</v>
      </c>
      <c r="D1220" s="11">
        <f t="shared" si="87"/>
        <v>501200615</v>
      </c>
      <c r="E1220" s="11">
        <v>100</v>
      </c>
      <c r="F1220" s="11" t="s">
        <v>289</v>
      </c>
      <c r="G1220" s="11">
        <v>0</v>
      </c>
      <c r="H1220" s="11">
        <v>85</v>
      </c>
      <c r="I1220" s="11" t="e" cm="1">
        <f t="array" ref="I1220">_xlfn.IFS(K1220=2,CONCATENATE("比特币-",M1220),K1220=3,CONCATENATE("钞票-",M1220),K1220=4,CONCATENATE("玩家经验-",M1220),K1220=5,CONCATENATE(_xlfn.XLOOKUP(L1220,'[1]item|道具'!$A:$A,'[1]item|道具'!$B:$B),"-",M1220),K1220=11,CONCATENATE(INDEX('[4]equip_data|装备数据'!$B:$B,MATCH(1,('[4]equip_data|装备数据'!$A:$A=ROUNDDOWN(L1220/100,0))*('[4]equip_data|装备数据'!$D:$D=MOD(L1220,100)),0)),"-",M1220,"件"))</f>
        <v>#N/A</v>
      </c>
      <c r="J1220" s="11" t="str">
        <f t="shared" si="86"/>
        <v>11;30507;1</v>
      </c>
      <c r="K1220" s="11">
        <v>11</v>
      </c>
      <c r="L1220" s="11">
        <v>30507</v>
      </c>
      <c r="M1220" s="11">
        <v>1</v>
      </c>
      <c r="N1220" s="4">
        <f>_xlfn.IFS(C1220=0,E1220/SUMIFS(E:E,A:A,A1220,C:C,0),C1220=1,E1220/1000000,C1220=2,1)</f>
        <v>0.0166666666666667</v>
      </c>
      <c r="O1220" s="4">
        <f>IF(C1220=2,1,H1220/SUMIF(D:D,D1220,H:H))</f>
        <v>1</v>
      </c>
      <c r="P1220" s="4">
        <f t="shared" si="85"/>
        <v>0.0166666666666667</v>
      </c>
    </row>
    <row r="1221" spans="1:16">
      <c r="A1221" s="11">
        <v>5012006</v>
      </c>
      <c r="B1221" s="11" t="s">
        <v>288</v>
      </c>
      <c r="C1221" s="11">
        <v>0</v>
      </c>
      <c r="D1221" s="11">
        <f t="shared" si="87"/>
        <v>501200616</v>
      </c>
      <c r="E1221" s="11">
        <v>100</v>
      </c>
      <c r="F1221" s="11" t="s">
        <v>289</v>
      </c>
      <c r="G1221" s="11">
        <v>0</v>
      </c>
      <c r="H1221" s="11">
        <v>85</v>
      </c>
      <c r="I1221" s="11" t="e" cm="1">
        <f t="array" ref="I1221">_xlfn.IFS(K1221=2,CONCATENATE("比特币-",M1221),K1221=3,CONCATENATE("钞票-",M1221),K1221=4,CONCATENATE("玩家经验-",M1221),K1221=5,CONCATENATE(_xlfn.XLOOKUP(L1221,'[1]item|道具'!$A:$A,'[1]item|道具'!$B:$B),"-",M1221),K1221=11,CONCATENATE(INDEX('[4]equip_data|装备数据'!$B:$B,MATCH(1,('[4]equip_data|装备数据'!$A:$A=ROUNDDOWN(L1221/100,0))*('[4]equip_data|装备数据'!$D:$D=MOD(L1221,100)),0)),"-",M1221,"件"))</f>
        <v>#N/A</v>
      </c>
      <c r="J1221" s="11" t="str">
        <f t="shared" si="86"/>
        <v>11;40107;1</v>
      </c>
      <c r="K1221" s="11">
        <v>11</v>
      </c>
      <c r="L1221" s="11">
        <v>40107</v>
      </c>
      <c r="M1221" s="11">
        <v>1</v>
      </c>
      <c r="N1221" s="4">
        <f>_xlfn.IFS(C1221=0,E1221/SUMIFS(E:E,A:A,A1221,C:C,0),C1221=1,E1221/1000000,C1221=2,1)</f>
        <v>0.0166666666666667</v>
      </c>
      <c r="O1221" s="4">
        <f>IF(C1221=2,1,H1221/SUMIF(D:D,D1221,H:H))</f>
        <v>1</v>
      </c>
      <c r="P1221" s="4">
        <f t="shared" si="85"/>
        <v>0.0166666666666667</v>
      </c>
    </row>
    <row r="1222" spans="1:16">
      <c r="A1222" s="11">
        <v>5012006</v>
      </c>
      <c r="B1222" s="11" t="s">
        <v>288</v>
      </c>
      <c r="C1222" s="11">
        <v>0</v>
      </c>
      <c r="D1222" s="11">
        <f t="shared" si="87"/>
        <v>501200617</v>
      </c>
      <c r="E1222" s="11">
        <v>100</v>
      </c>
      <c r="F1222" s="11" t="s">
        <v>289</v>
      </c>
      <c r="G1222" s="11">
        <v>0</v>
      </c>
      <c r="H1222" s="11">
        <v>85</v>
      </c>
      <c r="I1222" s="11" t="e" cm="1">
        <f t="array" ref="I1222">_xlfn.IFS(K1222=2,CONCATENATE("比特币-",M1222),K1222=3,CONCATENATE("钞票-",M1222),K1222=4,CONCATENATE("玩家经验-",M1222),K1222=5,CONCATENATE(_xlfn.XLOOKUP(L1222,'[1]item|道具'!$A:$A,'[1]item|道具'!$B:$B),"-",M1222),K1222=11,CONCATENATE(INDEX('[4]equip_data|装备数据'!$B:$B,MATCH(1,('[4]equip_data|装备数据'!$A:$A=ROUNDDOWN(L1222/100,0))*('[4]equip_data|装备数据'!$D:$D=MOD(L1222,100)),0)),"-",M1222,"件"))</f>
        <v>#N/A</v>
      </c>
      <c r="J1222" s="11" t="str">
        <f t="shared" si="86"/>
        <v>11;40207;1</v>
      </c>
      <c r="K1222" s="11">
        <v>11</v>
      </c>
      <c r="L1222" s="11">
        <v>40207</v>
      </c>
      <c r="M1222" s="11">
        <v>1</v>
      </c>
      <c r="N1222" s="4">
        <f>_xlfn.IFS(C1222=0,E1222/SUMIFS(E:E,A:A,A1222,C:C,0),C1222=1,E1222/1000000,C1222=2,1)</f>
        <v>0.0166666666666667</v>
      </c>
      <c r="O1222" s="4">
        <f>IF(C1222=2,1,H1222/SUMIF(D:D,D1222,H:H))</f>
        <v>1</v>
      </c>
      <c r="P1222" s="4">
        <f t="shared" ref="P1222:P1265" si="88">N1222*O1222</f>
        <v>0.0166666666666667</v>
      </c>
    </row>
    <row r="1223" spans="1:16">
      <c r="A1223" s="11">
        <v>5012006</v>
      </c>
      <c r="B1223" s="11" t="s">
        <v>288</v>
      </c>
      <c r="C1223" s="11">
        <v>0</v>
      </c>
      <c r="D1223" s="11">
        <f t="shared" si="87"/>
        <v>501200618</v>
      </c>
      <c r="E1223" s="11">
        <v>100</v>
      </c>
      <c r="F1223" s="11" t="s">
        <v>289</v>
      </c>
      <c r="G1223" s="11">
        <v>0</v>
      </c>
      <c r="H1223" s="11">
        <v>85</v>
      </c>
      <c r="I1223" s="11" t="e" cm="1">
        <f t="array" ref="I1223">_xlfn.IFS(K1223=2,CONCATENATE("比特币-",M1223),K1223=3,CONCATENATE("钞票-",M1223),K1223=4,CONCATENATE("玩家经验-",M1223),K1223=5,CONCATENATE(_xlfn.XLOOKUP(L1223,'[1]item|道具'!$A:$A,'[1]item|道具'!$B:$B),"-",M1223),K1223=11,CONCATENATE(INDEX('[4]equip_data|装备数据'!$B:$B,MATCH(1,('[4]equip_data|装备数据'!$A:$A=ROUNDDOWN(L1223/100,0))*('[4]equip_data|装备数据'!$D:$D=MOD(L1223,100)),0)),"-",M1223,"件"))</f>
        <v>#N/A</v>
      </c>
      <c r="J1223" s="11" t="str">
        <f t="shared" si="86"/>
        <v>11;40307;1</v>
      </c>
      <c r="K1223" s="11">
        <v>11</v>
      </c>
      <c r="L1223" s="11">
        <v>40307</v>
      </c>
      <c r="M1223" s="11">
        <v>1</v>
      </c>
      <c r="N1223" s="4">
        <f>_xlfn.IFS(C1223=0,E1223/SUMIFS(E:E,A:A,A1223,C:C,0),C1223=1,E1223/1000000,C1223=2,1)</f>
        <v>0.0166666666666667</v>
      </c>
      <c r="O1223" s="4">
        <f>IF(C1223=2,1,H1223/SUMIF(D:D,D1223,H:H))</f>
        <v>1</v>
      </c>
      <c r="P1223" s="4">
        <f t="shared" si="88"/>
        <v>0.0166666666666667</v>
      </c>
    </row>
    <row r="1224" spans="1:16">
      <c r="A1224" s="11">
        <v>5012006</v>
      </c>
      <c r="B1224" s="11" t="s">
        <v>288</v>
      </c>
      <c r="C1224" s="11">
        <v>0</v>
      </c>
      <c r="D1224" s="11">
        <f t="shared" si="87"/>
        <v>501200619</v>
      </c>
      <c r="E1224" s="11">
        <v>100</v>
      </c>
      <c r="F1224" s="11" t="s">
        <v>289</v>
      </c>
      <c r="G1224" s="11">
        <v>0</v>
      </c>
      <c r="H1224" s="11">
        <v>85</v>
      </c>
      <c r="I1224" s="11" t="e" cm="1">
        <f t="array" ref="I1224">_xlfn.IFS(K1224=2,CONCATENATE("比特币-",M1224),K1224=3,CONCATENATE("钞票-",M1224),K1224=4,CONCATENATE("玩家经验-",M1224),K1224=5,CONCATENATE(_xlfn.XLOOKUP(L1224,'[1]item|道具'!$A:$A,'[1]item|道具'!$B:$B),"-",M1224),K1224=11,CONCATENATE(INDEX('[4]equip_data|装备数据'!$B:$B,MATCH(1,('[4]equip_data|装备数据'!$A:$A=ROUNDDOWN(L1224/100,0))*('[4]equip_data|装备数据'!$D:$D=MOD(L1224,100)),0)),"-",M1224,"件"))</f>
        <v>#N/A</v>
      </c>
      <c r="J1224" s="11" t="str">
        <f t="shared" si="86"/>
        <v>11;40407;1</v>
      </c>
      <c r="K1224" s="11">
        <v>11</v>
      </c>
      <c r="L1224" s="11">
        <v>40407</v>
      </c>
      <c r="M1224" s="11">
        <v>1</v>
      </c>
      <c r="N1224" s="4">
        <f>_xlfn.IFS(C1224=0,E1224/SUMIFS(E:E,A:A,A1224,C:C,0),C1224=1,E1224/1000000,C1224=2,1)</f>
        <v>0.0166666666666667</v>
      </c>
      <c r="O1224" s="4">
        <f>IF(C1224=2,1,H1224/SUMIF(D:D,D1224,H:H))</f>
        <v>1</v>
      </c>
      <c r="P1224" s="4">
        <f t="shared" si="88"/>
        <v>0.0166666666666667</v>
      </c>
    </row>
    <row r="1225" spans="1:16">
      <c r="A1225" s="11">
        <v>5012006</v>
      </c>
      <c r="B1225" s="11" t="s">
        <v>288</v>
      </c>
      <c r="C1225" s="11">
        <v>0</v>
      </c>
      <c r="D1225" s="11">
        <f t="shared" si="87"/>
        <v>501200620</v>
      </c>
      <c r="E1225" s="11">
        <v>100</v>
      </c>
      <c r="F1225" s="11" t="s">
        <v>289</v>
      </c>
      <c r="G1225" s="11">
        <v>0</v>
      </c>
      <c r="H1225" s="11">
        <v>85</v>
      </c>
      <c r="I1225" s="11" t="e" cm="1">
        <f t="array" ref="I1225">_xlfn.IFS(K1225=2,CONCATENATE("比特币-",M1225),K1225=3,CONCATENATE("钞票-",M1225),K1225=4,CONCATENATE("玩家经验-",M1225),K1225=5,CONCATENATE(_xlfn.XLOOKUP(L1225,'[1]item|道具'!$A:$A,'[1]item|道具'!$B:$B),"-",M1225),K1225=11,CONCATENATE(INDEX('[4]equip_data|装备数据'!$B:$B,MATCH(1,('[4]equip_data|装备数据'!$A:$A=ROUNDDOWN(L1225/100,0))*('[4]equip_data|装备数据'!$D:$D=MOD(L1225,100)),0)),"-",M1225,"件"))</f>
        <v>#N/A</v>
      </c>
      <c r="J1225" s="11" t="str">
        <f t="shared" si="86"/>
        <v>11;40507;1</v>
      </c>
      <c r="K1225" s="11">
        <v>11</v>
      </c>
      <c r="L1225" s="11">
        <v>40507</v>
      </c>
      <c r="M1225" s="11">
        <v>1</v>
      </c>
      <c r="N1225" s="4">
        <f>_xlfn.IFS(C1225=0,E1225/SUMIFS(E:E,A:A,A1225,C:C,0),C1225=1,E1225/1000000,C1225=2,1)</f>
        <v>0.0166666666666667</v>
      </c>
      <c r="O1225" s="4">
        <f>IF(C1225=2,1,H1225/SUMIF(D:D,D1225,H:H))</f>
        <v>1</v>
      </c>
      <c r="P1225" s="4">
        <f t="shared" si="88"/>
        <v>0.0166666666666667</v>
      </c>
    </row>
    <row r="1226" spans="1:16">
      <c r="A1226" s="11">
        <v>5012006</v>
      </c>
      <c r="B1226" s="11" t="s">
        <v>288</v>
      </c>
      <c r="C1226" s="11">
        <v>0</v>
      </c>
      <c r="D1226" s="11">
        <f t="shared" si="87"/>
        <v>501200621</v>
      </c>
      <c r="E1226" s="11">
        <v>100</v>
      </c>
      <c r="F1226" s="11" t="s">
        <v>289</v>
      </c>
      <c r="G1226" s="11">
        <v>0</v>
      </c>
      <c r="H1226" s="11">
        <v>85</v>
      </c>
      <c r="I1226" s="11" t="e" cm="1">
        <f t="array" ref="I1226">_xlfn.IFS(K1226=2,CONCATENATE("比特币-",M1226),K1226=3,CONCATENATE("钞票-",M1226),K1226=4,CONCATENATE("玩家经验-",M1226),K1226=5,CONCATENATE(_xlfn.XLOOKUP(L1226,'[1]item|道具'!$A:$A,'[1]item|道具'!$B:$B),"-",M1226),K1226=11,CONCATENATE(INDEX('[4]equip_data|装备数据'!$B:$B,MATCH(1,('[4]equip_data|装备数据'!$A:$A=ROUNDDOWN(L1226/100,0))*('[4]equip_data|装备数据'!$D:$D=MOD(L1226,100)),0)),"-",M1226,"件"))</f>
        <v>#N/A</v>
      </c>
      <c r="J1226" s="11" t="str">
        <f t="shared" si="86"/>
        <v>11;50107;1</v>
      </c>
      <c r="K1226" s="11">
        <v>11</v>
      </c>
      <c r="L1226" s="11">
        <v>50107</v>
      </c>
      <c r="M1226" s="11">
        <v>1</v>
      </c>
      <c r="N1226" s="4">
        <f>_xlfn.IFS(C1226=0,E1226/SUMIFS(E:E,A:A,A1226,C:C,0),C1226=1,E1226/1000000,C1226=2,1)</f>
        <v>0.0166666666666667</v>
      </c>
      <c r="O1226" s="4">
        <f>IF(C1226=2,1,H1226/SUMIF(D:D,D1226,H:H))</f>
        <v>1</v>
      </c>
      <c r="P1226" s="4">
        <f t="shared" si="88"/>
        <v>0.0166666666666667</v>
      </c>
    </row>
    <row r="1227" spans="1:16">
      <c r="A1227" s="11">
        <v>5012006</v>
      </c>
      <c r="B1227" s="11" t="s">
        <v>288</v>
      </c>
      <c r="C1227" s="11">
        <v>0</v>
      </c>
      <c r="D1227" s="11">
        <f t="shared" si="87"/>
        <v>501200622</v>
      </c>
      <c r="E1227" s="11">
        <v>100</v>
      </c>
      <c r="F1227" s="11" t="s">
        <v>289</v>
      </c>
      <c r="G1227" s="11">
        <v>0</v>
      </c>
      <c r="H1227" s="11">
        <v>85</v>
      </c>
      <c r="I1227" s="11" t="e" cm="1">
        <f t="array" ref="I1227">_xlfn.IFS(K1227=2,CONCATENATE("比特币-",M1227),K1227=3,CONCATENATE("钞票-",M1227),K1227=4,CONCATENATE("玩家经验-",M1227),K1227=5,CONCATENATE(_xlfn.XLOOKUP(L1227,'[1]item|道具'!$A:$A,'[1]item|道具'!$B:$B),"-",M1227),K1227=11,CONCATENATE(INDEX('[4]equip_data|装备数据'!$B:$B,MATCH(1,('[4]equip_data|装备数据'!$A:$A=ROUNDDOWN(L1227/100,0))*('[4]equip_data|装备数据'!$D:$D=MOD(L1227,100)),0)),"-",M1227,"件"))</f>
        <v>#N/A</v>
      </c>
      <c r="J1227" s="11" t="str">
        <f t="shared" si="86"/>
        <v>11;50207;1</v>
      </c>
      <c r="K1227" s="11">
        <v>11</v>
      </c>
      <c r="L1227" s="11">
        <v>50207</v>
      </c>
      <c r="M1227" s="11">
        <v>1</v>
      </c>
      <c r="N1227" s="4">
        <f>_xlfn.IFS(C1227=0,E1227/SUMIFS(E:E,A:A,A1227,C:C,0),C1227=1,E1227/1000000,C1227=2,1)</f>
        <v>0.0166666666666667</v>
      </c>
      <c r="O1227" s="4">
        <f>IF(C1227=2,1,H1227/SUMIF(D:D,D1227,H:H))</f>
        <v>1</v>
      </c>
      <c r="P1227" s="4">
        <f t="shared" si="88"/>
        <v>0.0166666666666667</v>
      </c>
    </row>
    <row r="1228" spans="1:16">
      <c r="A1228" s="11">
        <v>5012006</v>
      </c>
      <c r="B1228" s="11" t="s">
        <v>288</v>
      </c>
      <c r="C1228" s="11">
        <v>0</v>
      </c>
      <c r="D1228" s="11">
        <f t="shared" si="87"/>
        <v>501200623</v>
      </c>
      <c r="E1228" s="11">
        <v>100</v>
      </c>
      <c r="F1228" s="11" t="s">
        <v>289</v>
      </c>
      <c r="G1228" s="11">
        <v>0</v>
      </c>
      <c r="H1228" s="11">
        <v>85</v>
      </c>
      <c r="I1228" s="11" t="e" cm="1">
        <f t="array" ref="I1228">_xlfn.IFS(K1228=2,CONCATENATE("比特币-",M1228),K1228=3,CONCATENATE("钞票-",M1228),K1228=4,CONCATENATE("玩家经验-",M1228),K1228=5,CONCATENATE(_xlfn.XLOOKUP(L1228,'[1]item|道具'!$A:$A,'[1]item|道具'!$B:$B),"-",M1228),K1228=11,CONCATENATE(INDEX('[4]equip_data|装备数据'!$B:$B,MATCH(1,('[4]equip_data|装备数据'!$A:$A=ROUNDDOWN(L1228/100,0))*('[4]equip_data|装备数据'!$D:$D=MOD(L1228,100)),0)),"-",M1228,"件"))</f>
        <v>#N/A</v>
      </c>
      <c r="J1228" s="11" t="str">
        <f t="shared" si="86"/>
        <v>11;50307;1</v>
      </c>
      <c r="K1228" s="11">
        <v>11</v>
      </c>
      <c r="L1228" s="11">
        <v>50307</v>
      </c>
      <c r="M1228" s="11">
        <v>1</v>
      </c>
      <c r="N1228" s="4">
        <f>_xlfn.IFS(C1228=0,E1228/SUMIFS(E:E,A:A,A1228,C:C,0),C1228=1,E1228/1000000,C1228=2,1)</f>
        <v>0.0166666666666667</v>
      </c>
      <c r="O1228" s="4">
        <f>IF(C1228=2,1,H1228/SUMIF(D:D,D1228,H:H))</f>
        <v>1</v>
      </c>
      <c r="P1228" s="4">
        <f t="shared" si="88"/>
        <v>0.0166666666666667</v>
      </c>
    </row>
    <row r="1229" spans="1:16">
      <c r="A1229" s="11">
        <v>5012006</v>
      </c>
      <c r="B1229" s="11" t="s">
        <v>288</v>
      </c>
      <c r="C1229" s="11">
        <v>0</v>
      </c>
      <c r="D1229" s="11">
        <f t="shared" si="87"/>
        <v>501200624</v>
      </c>
      <c r="E1229" s="11">
        <v>100</v>
      </c>
      <c r="F1229" s="11" t="s">
        <v>289</v>
      </c>
      <c r="G1229" s="11">
        <v>0</v>
      </c>
      <c r="H1229" s="11">
        <v>85</v>
      </c>
      <c r="I1229" s="11" t="e" cm="1">
        <f t="array" ref="I1229">_xlfn.IFS(K1229=2,CONCATENATE("比特币-",M1229),K1229=3,CONCATENATE("钞票-",M1229),K1229=4,CONCATENATE("玩家经验-",M1229),K1229=5,CONCATENATE(_xlfn.XLOOKUP(L1229,'[1]item|道具'!$A:$A,'[1]item|道具'!$B:$B),"-",M1229),K1229=11,CONCATENATE(INDEX('[4]equip_data|装备数据'!$B:$B,MATCH(1,('[4]equip_data|装备数据'!$A:$A=ROUNDDOWN(L1229/100,0))*('[4]equip_data|装备数据'!$D:$D=MOD(L1229,100)),0)),"-",M1229,"件"))</f>
        <v>#N/A</v>
      </c>
      <c r="J1229" s="11" t="str">
        <f t="shared" si="86"/>
        <v>11;50407;1</v>
      </c>
      <c r="K1229" s="11">
        <v>11</v>
      </c>
      <c r="L1229" s="11">
        <v>50407</v>
      </c>
      <c r="M1229" s="11">
        <v>1</v>
      </c>
      <c r="N1229" s="4">
        <f>_xlfn.IFS(C1229=0,E1229/SUMIFS(E:E,A:A,A1229,C:C,0),C1229=1,E1229/1000000,C1229=2,1)</f>
        <v>0.0166666666666667</v>
      </c>
      <c r="O1229" s="4">
        <f>IF(C1229=2,1,H1229/SUMIF(D:D,D1229,H:H))</f>
        <v>1</v>
      </c>
      <c r="P1229" s="4">
        <f t="shared" si="88"/>
        <v>0.0166666666666667</v>
      </c>
    </row>
    <row r="1230" spans="1:16">
      <c r="A1230" s="11">
        <v>5012006</v>
      </c>
      <c r="B1230" s="11" t="s">
        <v>288</v>
      </c>
      <c r="C1230" s="11">
        <v>0</v>
      </c>
      <c r="D1230" s="11">
        <f t="shared" si="87"/>
        <v>501200625</v>
      </c>
      <c r="E1230" s="11">
        <v>100</v>
      </c>
      <c r="F1230" s="11" t="s">
        <v>289</v>
      </c>
      <c r="G1230" s="11">
        <v>0</v>
      </c>
      <c r="H1230" s="11">
        <v>85</v>
      </c>
      <c r="I1230" s="11" t="e" cm="1">
        <f t="array" ref="I1230">_xlfn.IFS(K1230=2,CONCATENATE("比特币-",M1230),K1230=3,CONCATENATE("钞票-",M1230),K1230=4,CONCATENATE("玩家经验-",M1230),K1230=5,CONCATENATE(_xlfn.XLOOKUP(L1230,'[1]item|道具'!$A:$A,'[1]item|道具'!$B:$B),"-",M1230),K1230=11,CONCATENATE(INDEX('[4]equip_data|装备数据'!$B:$B,MATCH(1,('[4]equip_data|装备数据'!$A:$A=ROUNDDOWN(L1230/100,0))*('[4]equip_data|装备数据'!$D:$D=MOD(L1230,100)),0)),"-",M1230,"件"))</f>
        <v>#N/A</v>
      </c>
      <c r="J1230" s="11" t="str">
        <f t="shared" si="86"/>
        <v>11;50507;1</v>
      </c>
      <c r="K1230" s="11">
        <v>11</v>
      </c>
      <c r="L1230" s="11">
        <v>50507</v>
      </c>
      <c r="M1230" s="11">
        <v>1</v>
      </c>
      <c r="N1230" s="4">
        <f>_xlfn.IFS(C1230=0,E1230/SUMIFS(E:E,A:A,A1230,C:C,0),C1230=1,E1230/1000000,C1230=2,1)</f>
        <v>0.0166666666666667</v>
      </c>
      <c r="O1230" s="4">
        <f>IF(C1230=2,1,H1230/SUMIF(D:D,D1230,H:H))</f>
        <v>1</v>
      </c>
      <c r="P1230" s="4">
        <f t="shared" si="88"/>
        <v>0.0166666666666667</v>
      </c>
    </row>
    <row r="1231" spans="1:16">
      <c r="A1231" s="11">
        <v>5012006</v>
      </c>
      <c r="B1231" s="11" t="s">
        <v>288</v>
      </c>
      <c r="C1231" s="11">
        <v>0</v>
      </c>
      <c r="D1231" s="11">
        <f t="shared" si="87"/>
        <v>501200626</v>
      </c>
      <c r="E1231" s="11">
        <v>100</v>
      </c>
      <c r="F1231" s="11" t="s">
        <v>289</v>
      </c>
      <c r="G1231" s="11">
        <v>0</v>
      </c>
      <c r="H1231" s="11">
        <v>85</v>
      </c>
      <c r="I1231" s="11" t="e" cm="1">
        <f t="array" ref="I1231">_xlfn.IFS(K1231=2,CONCATENATE("比特币-",M1231),K1231=3,CONCATENATE("钞票-",M1231),K1231=4,CONCATENATE("玩家经验-",M1231),K1231=5,CONCATENATE(_xlfn.XLOOKUP(L1231,'[1]item|道具'!$A:$A,'[1]item|道具'!$B:$B),"-",M1231),K1231=11,CONCATENATE(INDEX('[4]equip_data|装备数据'!$B:$B,MATCH(1,('[4]equip_data|装备数据'!$A:$A=ROUNDDOWN(L1231/100,0))*('[4]equip_data|装备数据'!$D:$D=MOD(L1231,100)),0)),"-",M1231,"件"))</f>
        <v>#N/A</v>
      </c>
      <c r="J1231" s="11" t="str">
        <f t="shared" si="86"/>
        <v>11;60107;1</v>
      </c>
      <c r="K1231" s="11">
        <v>11</v>
      </c>
      <c r="L1231" s="11">
        <v>60107</v>
      </c>
      <c r="M1231" s="11">
        <v>1</v>
      </c>
      <c r="N1231" s="4">
        <f>_xlfn.IFS(C1231=0,E1231/SUMIFS(E:E,A:A,A1231,C:C,0),C1231=1,E1231/1000000,C1231=2,1)</f>
        <v>0.0166666666666667</v>
      </c>
      <c r="O1231" s="4">
        <f>IF(C1231=2,1,H1231/SUMIF(D:D,D1231,H:H))</f>
        <v>1</v>
      </c>
      <c r="P1231" s="4">
        <f t="shared" si="88"/>
        <v>0.0166666666666667</v>
      </c>
    </row>
    <row r="1232" spans="1:16">
      <c r="A1232" s="11">
        <v>5012006</v>
      </c>
      <c r="B1232" s="11" t="s">
        <v>288</v>
      </c>
      <c r="C1232" s="11">
        <v>0</v>
      </c>
      <c r="D1232" s="11">
        <f t="shared" si="87"/>
        <v>501200627</v>
      </c>
      <c r="E1232" s="11">
        <v>100</v>
      </c>
      <c r="F1232" s="11" t="s">
        <v>290</v>
      </c>
      <c r="G1232" s="11">
        <v>0</v>
      </c>
      <c r="H1232" s="11">
        <v>85</v>
      </c>
      <c r="I1232" s="11" t="e" cm="1">
        <f t="array" ref="I1232">_xlfn.IFS(K1232=2,CONCATENATE("比特币-",M1232),K1232=3,CONCATENATE("钞票-",M1232),K1232=4,CONCATENATE("玩家经验-",M1232),K1232=5,CONCATENATE(_xlfn.XLOOKUP(L1232,'[1]item|道具'!$A:$A,'[1]item|道具'!$B:$B),"-",M1232),K1232=11,CONCATENATE(INDEX('[4]equip_data|装备数据'!$B:$B,MATCH(1,('[4]equip_data|装备数据'!$A:$A=ROUNDDOWN(L1232/100,0))*('[4]equip_data|装备数据'!$D:$D=MOD(L1232,100)),0)),"-",M1232,"件"))</f>
        <v>#N/A</v>
      </c>
      <c r="J1232" s="11" t="str">
        <f t="shared" si="86"/>
        <v>11;60207;1</v>
      </c>
      <c r="K1232" s="11">
        <v>11</v>
      </c>
      <c r="L1232" s="11">
        <v>60207</v>
      </c>
      <c r="M1232" s="11">
        <v>1</v>
      </c>
      <c r="N1232" s="4">
        <f>_xlfn.IFS(C1232=0,E1232/SUMIFS(E:E,A:A,A1232,C:C,0),C1232=1,E1232/1000000,C1232=2,1)</f>
        <v>0.0166666666666667</v>
      </c>
      <c r="O1232" s="4">
        <f>IF(C1232=2,1,H1232/SUMIF(D:D,D1232,H:H))</f>
        <v>1</v>
      </c>
      <c r="P1232" s="4">
        <f t="shared" si="88"/>
        <v>0.0166666666666667</v>
      </c>
    </row>
    <row r="1233" spans="1:16">
      <c r="A1233" s="11">
        <v>5012006</v>
      </c>
      <c r="B1233" s="11" t="s">
        <v>288</v>
      </c>
      <c r="C1233" s="11">
        <v>0</v>
      </c>
      <c r="D1233" s="11">
        <f t="shared" si="87"/>
        <v>501200628</v>
      </c>
      <c r="E1233" s="11">
        <v>100</v>
      </c>
      <c r="F1233" s="11" t="s">
        <v>290</v>
      </c>
      <c r="G1233" s="11">
        <v>0</v>
      </c>
      <c r="H1233" s="11">
        <v>85</v>
      </c>
      <c r="I1233" s="11" t="e" cm="1">
        <f t="array" ref="I1233">_xlfn.IFS(K1233=2,CONCATENATE("比特币-",M1233),K1233=3,CONCATENATE("钞票-",M1233),K1233=4,CONCATENATE("玩家经验-",M1233),K1233=5,CONCATENATE(_xlfn.XLOOKUP(L1233,'[1]item|道具'!$A:$A,'[1]item|道具'!$B:$B),"-",M1233),K1233=11,CONCATENATE(INDEX('[4]equip_data|装备数据'!$B:$B,MATCH(1,('[4]equip_data|装备数据'!$A:$A=ROUNDDOWN(L1233/100,0))*('[4]equip_data|装备数据'!$D:$D=MOD(L1233,100)),0)),"-",M1233,"件"))</f>
        <v>#N/A</v>
      </c>
      <c r="J1233" s="11" t="str">
        <f t="shared" si="86"/>
        <v>11;60307;1</v>
      </c>
      <c r="K1233" s="11">
        <v>11</v>
      </c>
      <c r="L1233" s="11">
        <v>60307</v>
      </c>
      <c r="M1233" s="11">
        <v>1</v>
      </c>
      <c r="N1233" s="4">
        <f>_xlfn.IFS(C1233=0,E1233/SUMIFS(E:E,A:A,A1233,C:C,0),C1233=1,E1233/1000000,C1233=2,1)</f>
        <v>0.0166666666666667</v>
      </c>
      <c r="O1233" s="4">
        <f>IF(C1233=2,1,H1233/SUMIF(D:D,D1233,H:H))</f>
        <v>1</v>
      </c>
      <c r="P1233" s="4">
        <f t="shared" si="88"/>
        <v>0.0166666666666667</v>
      </c>
    </row>
    <row r="1234" spans="1:16">
      <c r="A1234" s="11">
        <v>5012006</v>
      </c>
      <c r="B1234" s="11" t="s">
        <v>288</v>
      </c>
      <c r="C1234" s="11">
        <v>0</v>
      </c>
      <c r="D1234" s="11">
        <f t="shared" si="87"/>
        <v>501200629</v>
      </c>
      <c r="E1234" s="11">
        <v>100</v>
      </c>
      <c r="F1234" s="11" t="s">
        <v>290</v>
      </c>
      <c r="G1234" s="11">
        <v>0</v>
      </c>
      <c r="H1234" s="11">
        <v>85</v>
      </c>
      <c r="I1234" s="11" t="e" cm="1">
        <f t="array" ref="I1234">_xlfn.IFS(K1234=2,CONCATENATE("比特币-",M1234),K1234=3,CONCATENATE("钞票-",M1234),K1234=4,CONCATENATE("玩家经验-",M1234),K1234=5,CONCATENATE(_xlfn.XLOOKUP(L1234,'[1]item|道具'!$A:$A,'[1]item|道具'!$B:$B),"-",M1234),K1234=11,CONCATENATE(INDEX('[4]equip_data|装备数据'!$B:$B,MATCH(1,('[4]equip_data|装备数据'!$A:$A=ROUNDDOWN(L1234/100,0))*('[4]equip_data|装备数据'!$D:$D=MOD(L1234,100)),0)),"-",M1234,"件"))</f>
        <v>#N/A</v>
      </c>
      <c r="J1234" s="11" t="str">
        <f t="shared" si="86"/>
        <v>11;60407;1</v>
      </c>
      <c r="K1234" s="11">
        <v>11</v>
      </c>
      <c r="L1234" s="11">
        <v>60407</v>
      </c>
      <c r="M1234" s="11">
        <v>1</v>
      </c>
      <c r="N1234" s="4">
        <f>_xlfn.IFS(C1234=0,E1234/SUMIFS(E:E,A:A,A1234,C:C,0),C1234=1,E1234/1000000,C1234=2,1)</f>
        <v>0.0166666666666667</v>
      </c>
      <c r="O1234" s="4">
        <f>IF(C1234=2,1,H1234/SUMIF(D:D,D1234,H:H))</f>
        <v>1</v>
      </c>
      <c r="P1234" s="4">
        <f t="shared" si="88"/>
        <v>0.0166666666666667</v>
      </c>
    </row>
    <row r="1235" spans="1:16">
      <c r="A1235" s="11">
        <v>5012006</v>
      </c>
      <c r="B1235" s="11" t="s">
        <v>288</v>
      </c>
      <c r="C1235" s="11">
        <v>0</v>
      </c>
      <c r="D1235" s="11">
        <f t="shared" si="87"/>
        <v>501200630</v>
      </c>
      <c r="E1235" s="11">
        <v>100</v>
      </c>
      <c r="F1235" s="11" t="s">
        <v>290</v>
      </c>
      <c r="G1235" s="11">
        <v>0</v>
      </c>
      <c r="H1235" s="11">
        <v>85</v>
      </c>
      <c r="I1235" s="11" t="e" cm="1">
        <f t="array" ref="I1235">_xlfn.IFS(K1235=2,CONCATENATE("比特币-",M1235),K1235=3,CONCATENATE("钞票-",M1235),K1235=4,CONCATENATE("玩家经验-",M1235),K1235=5,CONCATENATE(_xlfn.XLOOKUP(L1235,'[1]item|道具'!$A:$A,'[1]item|道具'!$B:$B),"-",M1235),K1235=11,CONCATENATE(INDEX('[4]equip_data|装备数据'!$B:$B,MATCH(1,('[4]equip_data|装备数据'!$A:$A=ROUNDDOWN(L1235/100,0))*('[4]equip_data|装备数据'!$D:$D=MOD(L1235,100)),0)),"-",M1235,"件"))</f>
        <v>#N/A</v>
      </c>
      <c r="J1235" s="11" t="str">
        <f t="shared" si="86"/>
        <v>11;60507;1</v>
      </c>
      <c r="K1235" s="11">
        <v>11</v>
      </c>
      <c r="L1235" s="11">
        <v>60507</v>
      </c>
      <c r="M1235" s="11">
        <v>1</v>
      </c>
      <c r="N1235" s="4">
        <f>_xlfn.IFS(C1235=0,E1235/SUMIFS(E:E,A:A,A1235,C:C,0),C1235=1,E1235/1000000,C1235=2,1)</f>
        <v>0.0166666666666667</v>
      </c>
      <c r="O1235" s="4">
        <f>IF(C1235=2,1,H1235/SUMIF(D:D,D1235,H:H))</f>
        <v>1</v>
      </c>
      <c r="P1235" s="4">
        <f t="shared" si="88"/>
        <v>0.0166666666666667</v>
      </c>
    </row>
    <row r="1236" spans="1:16">
      <c r="A1236" s="11">
        <v>5012006</v>
      </c>
      <c r="B1236" s="11" t="s">
        <v>288</v>
      </c>
      <c r="C1236" s="11">
        <v>0</v>
      </c>
      <c r="D1236" s="11">
        <f t="shared" si="87"/>
        <v>501200631</v>
      </c>
      <c r="E1236" s="11">
        <v>100</v>
      </c>
      <c r="F1236" s="11" t="s">
        <v>290</v>
      </c>
      <c r="G1236" s="11">
        <v>0</v>
      </c>
      <c r="H1236" s="11">
        <v>15</v>
      </c>
      <c r="I1236" s="11" t="e" cm="1">
        <f t="array" ref="I1236">_xlfn.IFS(K1236=2,CONCATENATE("比特币-",M1236),K1236=3,CONCATENATE("钞票-",M1236),K1236=4,CONCATENATE("玩家经验-",M1236),K1236=5,CONCATENATE(_xlfn.XLOOKUP(L1236,'[1]item|道具'!$A:$A,'[1]item|道具'!$B:$B),"-",M1236),K1236=11,CONCATENATE(INDEX('[4]equip_data|装备数据'!$B:$B,MATCH(1,('[4]equip_data|装备数据'!$A:$A=ROUNDDOWN(L1236/100,0))*('[4]equip_data|装备数据'!$D:$D=MOD(L1236,100)),0)),"-",M1236,"件"))</f>
        <v>#N/A</v>
      </c>
      <c r="J1236" s="11" t="str">
        <f t="shared" si="86"/>
        <v>11;10111;1</v>
      </c>
      <c r="K1236" s="11">
        <v>11</v>
      </c>
      <c r="L1236" s="11">
        <v>10111</v>
      </c>
      <c r="M1236" s="11">
        <v>1</v>
      </c>
      <c r="N1236" s="4">
        <f>_xlfn.IFS(C1236=0,E1236/SUMIFS(E:E,A:A,A1236,C:C,0),C1236=1,E1236/1000000,C1236=2,1)</f>
        <v>0.0166666666666667</v>
      </c>
      <c r="O1236" s="4">
        <f>IF(C1236=2,1,H1236/SUMIF(D:D,D1236,H:H))</f>
        <v>1</v>
      </c>
      <c r="P1236" s="4">
        <f t="shared" si="88"/>
        <v>0.0166666666666667</v>
      </c>
    </row>
    <row r="1237" spans="1:16">
      <c r="A1237" s="11">
        <v>5012006</v>
      </c>
      <c r="B1237" s="11" t="s">
        <v>288</v>
      </c>
      <c r="C1237" s="11">
        <v>0</v>
      </c>
      <c r="D1237" s="11">
        <f t="shared" si="87"/>
        <v>501200632</v>
      </c>
      <c r="E1237" s="11">
        <v>100</v>
      </c>
      <c r="F1237" s="11" t="s">
        <v>290</v>
      </c>
      <c r="G1237" s="11">
        <v>0</v>
      </c>
      <c r="H1237" s="11">
        <v>15</v>
      </c>
      <c r="I1237" s="11" t="e" cm="1">
        <f t="array" ref="I1237">_xlfn.IFS(K1237=2,CONCATENATE("比特币-",M1237),K1237=3,CONCATENATE("钞票-",M1237),K1237=4,CONCATENATE("玩家经验-",M1237),K1237=5,CONCATENATE(_xlfn.XLOOKUP(L1237,'[1]item|道具'!$A:$A,'[1]item|道具'!$B:$B),"-",M1237),K1237=11,CONCATENATE(INDEX('[4]equip_data|装备数据'!$B:$B,MATCH(1,('[4]equip_data|装备数据'!$A:$A=ROUNDDOWN(L1237/100,0))*('[4]equip_data|装备数据'!$D:$D=MOD(L1237,100)),0)),"-",M1237,"件"))</f>
        <v>#N/A</v>
      </c>
      <c r="J1237" s="11" t="str">
        <f t="shared" si="86"/>
        <v>11;10211;1</v>
      </c>
      <c r="K1237" s="11">
        <v>11</v>
      </c>
      <c r="L1237" s="11">
        <v>10211</v>
      </c>
      <c r="M1237" s="11">
        <v>1</v>
      </c>
      <c r="N1237" s="4">
        <f>_xlfn.IFS(C1237=0,E1237/SUMIFS(E:E,A:A,A1237,C:C,0),C1237=1,E1237/1000000,C1237=2,1)</f>
        <v>0.0166666666666667</v>
      </c>
      <c r="O1237" s="4">
        <f>IF(C1237=2,1,H1237/SUMIF(D:D,D1237,H:H))</f>
        <v>1</v>
      </c>
      <c r="P1237" s="4">
        <f t="shared" si="88"/>
        <v>0.0166666666666667</v>
      </c>
    </row>
    <row r="1238" spans="1:16">
      <c r="A1238" s="11">
        <v>5012006</v>
      </c>
      <c r="B1238" s="11" t="s">
        <v>288</v>
      </c>
      <c r="C1238" s="11">
        <v>0</v>
      </c>
      <c r="D1238" s="11">
        <f t="shared" si="87"/>
        <v>501200633</v>
      </c>
      <c r="E1238" s="11">
        <v>100</v>
      </c>
      <c r="F1238" s="11" t="s">
        <v>290</v>
      </c>
      <c r="G1238" s="11">
        <v>0</v>
      </c>
      <c r="H1238" s="11">
        <v>15</v>
      </c>
      <c r="I1238" s="11" t="e" cm="1">
        <f t="array" ref="I1238">_xlfn.IFS(K1238=2,CONCATENATE("比特币-",M1238),K1238=3,CONCATENATE("钞票-",M1238),K1238=4,CONCATENATE("玩家经验-",M1238),K1238=5,CONCATENATE(_xlfn.XLOOKUP(L1238,'[1]item|道具'!$A:$A,'[1]item|道具'!$B:$B),"-",M1238),K1238=11,CONCATENATE(INDEX('[4]equip_data|装备数据'!$B:$B,MATCH(1,('[4]equip_data|装备数据'!$A:$A=ROUNDDOWN(L1238/100,0))*('[4]equip_data|装备数据'!$D:$D=MOD(L1238,100)),0)),"-",M1238,"件"))</f>
        <v>#N/A</v>
      </c>
      <c r="J1238" s="11" t="str">
        <f t="shared" si="86"/>
        <v>11;10311;1</v>
      </c>
      <c r="K1238" s="11">
        <v>11</v>
      </c>
      <c r="L1238" s="11">
        <v>10311</v>
      </c>
      <c r="M1238" s="11">
        <v>1</v>
      </c>
      <c r="N1238" s="4">
        <f>_xlfn.IFS(C1238=0,E1238/SUMIFS(E:E,A:A,A1238,C:C,0),C1238=1,E1238/1000000,C1238=2,1)</f>
        <v>0.0166666666666667</v>
      </c>
      <c r="O1238" s="4">
        <f>IF(C1238=2,1,H1238/SUMIF(D:D,D1238,H:H))</f>
        <v>1</v>
      </c>
      <c r="P1238" s="4">
        <f t="shared" si="88"/>
        <v>0.0166666666666667</v>
      </c>
    </row>
    <row r="1239" spans="1:16">
      <c r="A1239" s="11">
        <v>5012006</v>
      </c>
      <c r="B1239" s="11" t="s">
        <v>288</v>
      </c>
      <c r="C1239" s="11">
        <v>0</v>
      </c>
      <c r="D1239" s="11">
        <f t="shared" si="87"/>
        <v>501200634</v>
      </c>
      <c r="E1239" s="11">
        <v>100</v>
      </c>
      <c r="F1239" s="11" t="s">
        <v>290</v>
      </c>
      <c r="G1239" s="11">
        <v>0</v>
      </c>
      <c r="H1239" s="11">
        <v>15</v>
      </c>
      <c r="I1239" s="11" t="e" cm="1">
        <f t="array" ref="I1239">_xlfn.IFS(K1239=2,CONCATENATE("比特币-",M1239),K1239=3,CONCATENATE("钞票-",M1239),K1239=4,CONCATENATE("玩家经验-",M1239),K1239=5,CONCATENATE(_xlfn.XLOOKUP(L1239,'[1]item|道具'!$A:$A,'[1]item|道具'!$B:$B),"-",M1239),K1239=11,CONCATENATE(INDEX('[4]equip_data|装备数据'!$B:$B,MATCH(1,('[4]equip_data|装备数据'!$A:$A=ROUNDDOWN(L1239/100,0))*('[4]equip_data|装备数据'!$D:$D=MOD(L1239,100)),0)),"-",M1239,"件"))</f>
        <v>#N/A</v>
      </c>
      <c r="J1239" s="11" t="str">
        <f t="shared" si="86"/>
        <v>11;10411;1</v>
      </c>
      <c r="K1239" s="11">
        <v>11</v>
      </c>
      <c r="L1239" s="11">
        <v>10411</v>
      </c>
      <c r="M1239" s="11">
        <v>1</v>
      </c>
      <c r="N1239" s="4">
        <f>_xlfn.IFS(C1239=0,E1239/SUMIFS(E:E,A:A,A1239,C:C,0),C1239=1,E1239/1000000,C1239=2,1)</f>
        <v>0.0166666666666667</v>
      </c>
      <c r="O1239" s="4">
        <f>IF(C1239=2,1,H1239/SUMIF(D:D,D1239,H:H))</f>
        <v>1</v>
      </c>
      <c r="P1239" s="4">
        <f t="shared" si="88"/>
        <v>0.0166666666666667</v>
      </c>
    </row>
    <row r="1240" spans="1:16">
      <c r="A1240" s="11">
        <v>5012006</v>
      </c>
      <c r="B1240" s="11" t="s">
        <v>288</v>
      </c>
      <c r="C1240" s="11">
        <v>0</v>
      </c>
      <c r="D1240" s="11">
        <f t="shared" si="87"/>
        <v>501200635</v>
      </c>
      <c r="E1240" s="11">
        <v>100</v>
      </c>
      <c r="F1240" s="11" t="s">
        <v>290</v>
      </c>
      <c r="G1240" s="11">
        <v>0</v>
      </c>
      <c r="H1240" s="11">
        <v>15</v>
      </c>
      <c r="I1240" s="11" t="e" cm="1">
        <f t="array" ref="I1240">_xlfn.IFS(K1240=2,CONCATENATE("比特币-",M1240),K1240=3,CONCATENATE("钞票-",M1240),K1240=4,CONCATENATE("玩家经验-",M1240),K1240=5,CONCATENATE(_xlfn.XLOOKUP(L1240,'[1]item|道具'!$A:$A,'[1]item|道具'!$B:$B),"-",M1240),K1240=11,CONCATENATE(INDEX('[4]equip_data|装备数据'!$B:$B,MATCH(1,('[4]equip_data|装备数据'!$A:$A=ROUNDDOWN(L1240/100,0))*('[4]equip_data|装备数据'!$D:$D=MOD(L1240,100)),0)),"-",M1240,"件"))</f>
        <v>#N/A</v>
      </c>
      <c r="J1240" s="11" t="str">
        <f t="shared" si="86"/>
        <v>11;10511;1</v>
      </c>
      <c r="K1240" s="11">
        <v>11</v>
      </c>
      <c r="L1240" s="11">
        <v>10511</v>
      </c>
      <c r="M1240" s="11">
        <v>1</v>
      </c>
      <c r="N1240" s="4">
        <f>_xlfn.IFS(C1240=0,E1240/SUMIFS(E:E,A:A,A1240,C:C,0),C1240=1,E1240/1000000,C1240=2,1)</f>
        <v>0.0166666666666667</v>
      </c>
      <c r="O1240" s="4">
        <f>IF(C1240=2,1,H1240/SUMIF(D:D,D1240,H:H))</f>
        <v>1</v>
      </c>
      <c r="P1240" s="4">
        <f t="shared" si="88"/>
        <v>0.0166666666666667</v>
      </c>
    </row>
    <row r="1241" spans="1:16">
      <c r="A1241" s="11">
        <v>5012006</v>
      </c>
      <c r="B1241" s="11" t="s">
        <v>288</v>
      </c>
      <c r="C1241" s="11">
        <v>0</v>
      </c>
      <c r="D1241" s="11">
        <f t="shared" si="87"/>
        <v>501200636</v>
      </c>
      <c r="E1241" s="11">
        <v>100</v>
      </c>
      <c r="F1241" s="11" t="s">
        <v>290</v>
      </c>
      <c r="G1241" s="11">
        <v>0</v>
      </c>
      <c r="H1241" s="11">
        <v>15</v>
      </c>
      <c r="I1241" s="11" t="e" cm="1">
        <f t="array" ref="I1241">_xlfn.IFS(K1241=2,CONCATENATE("比特币-",M1241),K1241=3,CONCATENATE("钞票-",M1241),K1241=4,CONCATENATE("玩家经验-",M1241),K1241=5,CONCATENATE(_xlfn.XLOOKUP(L1241,'[1]item|道具'!$A:$A,'[1]item|道具'!$B:$B),"-",M1241),K1241=11,CONCATENATE(INDEX('[4]equip_data|装备数据'!$B:$B,MATCH(1,('[4]equip_data|装备数据'!$A:$A=ROUNDDOWN(L1241/100,0))*('[4]equip_data|装备数据'!$D:$D=MOD(L1241,100)),0)),"-",M1241,"件"))</f>
        <v>#N/A</v>
      </c>
      <c r="J1241" s="11" t="str">
        <f t="shared" si="86"/>
        <v>11;20111;1</v>
      </c>
      <c r="K1241" s="11">
        <v>11</v>
      </c>
      <c r="L1241" s="11">
        <v>20111</v>
      </c>
      <c r="M1241" s="11">
        <v>1</v>
      </c>
      <c r="N1241" s="4">
        <f>_xlfn.IFS(C1241=0,E1241/SUMIFS(E:E,A:A,A1241,C:C,0),C1241=1,E1241/1000000,C1241=2,1)</f>
        <v>0.0166666666666667</v>
      </c>
      <c r="O1241" s="4">
        <f>IF(C1241=2,1,H1241/SUMIF(D:D,D1241,H:H))</f>
        <v>1</v>
      </c>
      <c r="P1241" s="4">
        <f t="shared" si="88"/>
        <v>0.0166666666666667</v>
      </c>
    </row>
    <row r="1242" spans="1:16">
      <c r="A1242" s="11">
        <v>5012006</v>
      </c>
      <c r="B1242" s="11" t="s">
        <v>288</v>
      </c>
      <c r="C1242" s="11">
        <v>0</v>
      </c>
      <c r="D1242" s="11">
        <f t="shared" si="87"/>
        <v>501200637</v>
      </c>
      <c r="E1242" s="11">
        <v>100</v>
      </c>
      <c r="F1242" s="11" t="s">
        <v>290</v>
      </c>
      <c r="G1242" s="11">
        <v>0</v>
      </c>
      <c r="H1242" s="11">
        <v>15</v>
      </c>
      <c r="I1242" s="11" t="e" cm="1">
        <f t="array" ref="I1242">_xlfn.IFS(K1242=2,CONCATENATE("比特币-",M1242),K1242=3,CONCATENATE("钞票-",M1242),K1242=4,CONCATENATE("玩家经验-",M1242),K1242=5,CONCATENATE(_xlfn.XLOOKUP(L1242,'[1]item|道具'!$A:$A,'[1]item|道具'!$B:$B),"-",M1242),K1242=11,CONCATENATE(INDEX('[4]equip_data|装备数据'!$B:$B,MATCH(1,('[4]equip_data|装备数据'!$A:$A=ROUNDDOWN(L1242/100,0))*('[4]equip_data|装备数据'!$D:$D=MOD(L1242,100)),0)),"-",M1242,"件"))</f>
        <v>#N/A</v>
      </c>
      <c r="J1242" s="11" t="str">
        <f t="shared" si="86"/>
        <v>11;20211;1</v>
      </c>
      <c r="K1242" s="11">
        <v>11</v>
      </c>
      <c r="L1242" s="11">
        <v>20211</v>
      </c>
      <c r="M1242" s="11">
        <v>1</v>
      </c>
      <c r="N1242" s="4">
        <f>_xlfn.IFS(C1242=0,E1242/SUMIFS(E:E,A:A,A1242,C:C,0),C1242=1,E1242/1000000,C1242=2,1)</f>
        <v>0.0166666666666667</v>
      </c>
      <c r="O1242" s="4">
        <f>IF(C1242=2,1,H1242/SUMIF(D:D,D1242,H:H))</f>
        <v>1</v>
      </c>
      <c r="P1242" s="4">
        <f t="shared" si="88"/>
        <v>0.0166666666666667</v>
      </c>
    </row>
    <row r="1243" spans="1:16">
      <c r="A1243" s="11">
        <v>5012006</v>
      </c>
      <c r="B1243" s="11" t="s">
        <v>288</v>
      </c>
      <c r="C1243" s="11">
        <v>0</v>
      </c>
      <c r="D1243" s="11">
        <f t="shared" si="87"/>
        <v>501200638</v>
      </c>
      <c r="E1243" s="11">
        <v>100</v>
      </c>
      <c r="F1243" s="11" t="s">
        <v>290</v>
      </c>
      <c r="G1243" s="11">
        <v>0</v>
      </c>
      <c r="H1243" s="11">
        <v>15</v>
      </c>
      <c r="I1243" s="11" t="e" cm="1">
        <f t="array" ref="I1243">_xlfn.IFS(K1243=2,CONCATENATE("比特币-",M1243),K1243=3,CONCATENATE("钞票-",M1243),K1243=4,CONCATENATE("玩家经验-",M1243),K1243=5,CONCATENATE(_xlfn.XLOOKUP(L1243,'[1]item|道具'!$A:$A,'[1]item|道具'!$B:$B),"-",M1243),K1243=11,CONCATENATE(INDEX('[4]equip_data|装备数据'!$B:$B,MATCH(1,('[4]equip_data|装备数据'!$A:$A=ROUNDDOWN(L1243/100,0))*('[4]equip_data|装备数据'!$D:$D=MOD(L1243,100)),0)),"-",M1243,"件"))</f>
        <v>#N/A</v>
      </c>
      <c r="J1243" s="11" t="str">
        <f t="shared" si="86"/>
        <v>11;20311;1</v>
      </c>
      <c r="K1243" s="11">
        <v>11</v>
      </c>
      <c r="L1243" s="11">
        <v>20311</v>
      </c>
      <c r="M1243" s="11">
        <v>1</v>
      </c>
      <c r="N1243" s="4">
        <f>_xlfn.IFS(C1243=0,E1243/SUMIFS(E:E,A:A,A1243,C:C,0),C1243=1,E1243/1000000,C1243=2,1)</f>
        <v>0.0166666666666667</v>
      </c>
      <c r="O1243" s="4">
        <f>IF(C1243=2,1,H1243/SUMIF(D:D,D1243,H:H))</f>
        <v>1</v>
      </c>
      <c r="P1243" s="4">
        <f t="shared" si="88"/>
        <v>0.0166666666666667</v>
      </c>
    </row>
    <row r="1244" spans="1:16">
      <c r="A1244" s="11">
        <v>5012006</v>
      </c>
      <c r="B1244" s="11" t="s">
        <v>288</v>
      </c>
      <c r="C1244" s="11">
        <v>0</v>
      </c>
      <c r="D1244" s="11">
        <f t="shared" si="87"/>
        <v>501200639</v>
      </c>
      <c r="E1244" s="11">
        <v>100</v>
      </c>
      <c r="F1244" s="11" t="s">
        <v>290</v>
      </c>
      <c r="G1244" s="11">
        <v>0</v>
      </c>
      <c r="H1244" s="11">
        <v>15</v>
      </c>
      <c r="I1244" s="11" t="e" cm="1">
        <f t="array" ref="I1244">_xlfn.IFS(K1244=2,CONCATENATE("比特币-",M1244),K1244=3,CONCATENATE("钞票-",M1244),K1244=4,CONCATENATE("玩家经验-",M1244),K1244=5,CONCATENATE(_xlfn.XLOOKUP(L1244,'[1]item|道具'!$A:$A,'[1]item|道具'!$B:$B),"-",M1244),K1244=11,CONCATENATE(INDEX('[4]equip_data|装备数据'!$B:$B,MATCH(1,('[4]equip_data|装备数据'!$A:$A=ROUNDDOWN(L1244/100,0))*('[4]equip_data|装备数据'!$D:$D=MOD(L1244,100)),0)),"-",M1244,"件"))</f>
        <v>#N/A</v>
      </c>
      <c r="J1244" s="11" t="str">
        <f t="shared" si="86"/>
        <v>11;20411;1</v>
      </c>
      <c r="K1244" s="11">
        <v>11</v>
      </c>
      <c r="L1244" s="11">
        <v>20411</v>
      </c>
      <c r="M1244" s="11">
        <v>1</v>
      </c>
      <c r="N1244" s="4">
        <f>_xlfn.IFS(C1244=0,E1244/SUMIFS(E:E,A:A,A1244,C:C,0),C1244=1,E1244/1000000,C1244=2,1)</f>
        <v>0.0166666666666667</v>
      </c>
      <c r="O1244" s="4">
        <f>IF(C1244=2,1,H1244/SUMIF(D:D,D1244,H:H))</f>
        <v>1</v>
      </c>
      <c r="P1244" s="4">
        <f t="shared" si="88"/>
        <v>0.0166666666666667</v>
      </c>
    </row>
    <row r="1245" spans="1:16">
      <c r="A1245" s="11">
        <v>5012006</v>
      </c>
      <c r="B1245" s="11" t="s">
        <v>288</v>
      </c>
      <c r="C1245" s="11">
        <v>0</v>
      </c>
      <c r="D1245" s="11">
        <f t="shared" si="87"/>
        <v>501200640</v>
      </c>
      <c r="E1245" s="11">
        <v>100</v>
      </c>
      <c r="F1245" s="11" t="s">
        <v>290</v>
      </c>
      <c r="G1245" s="11">
        <v>0</v>
      </c>
      <c r="H1245" s="11">
        <v>15</v>
      </c>
      <c r="I1245" s="11" t="e" cm="1">
        <f t="array" ref="I1245">_xlfn.IFS(K1245=2,CONCATENATE("比特币-",M1245),K1245=3,CONCATENATE("钞票-",M1245),K1245=4,CONCATENATE("玩家经验-",M1245),K1245=5,CONCATENATE(_xlfn.XLOOKUP(L1245,'[1]item|道具'!$A:$A,'[1]item|道具'!$B:$B),"-",M1245),K1245=11,CONCATENATE(INDEX('[4]equip_data|装备数据'!$B:$B,MATCH(1,('[4]equip_data|装备数据'!$A:$A=ROUNDDOWN(L1245/100,0))*('[4]equip_data|装备数据'!$D:$D=MOD(L1245,100)),0)),"-",M1245,"件"))</f>
        <v>#N/A</v>
      </c>
      <c r="J1245" s="11" t="str">
        <f t="shared" si="86"/>
        <v>11;20511;1</v>
      </c>
      <c r="K1245" s="11">
        <v>11</v>
      </c>
      <c r="L1245" s="11">
        <v>20511</v>
      </c>
      <c r="M1245" s="11">
        <v>1</v>
      </c>
      <c r="N1245" s="4">
        <f>_xlfn.IFS(C1245=0,E1245/SUMIFS(E:E,A:A,A1245,C:C,0),C1245=1,E1245/1000000,C1245=2,1)</f>
        <v>0.0166666666666667</v>
      </c>
      <c r="O1245" s="4">
        <f>IF(C1245=2,1,H1245/SUMIF(D:D,D1245,H:H))</f>
        <v>1</v>
      </c>
      <c r="P1245" s="4">
        <f t="shared" si="88"/>
        <v>0.0166666666666667</v>
      </c>
    </row>
    <row r="1246" spans="1:16">
      <c r="A1246" s="11">
        <v>5012006</v>
      </c>
      <c r="B1246" s="11" t="s">
        <v>288</v>
      </c>
      <c r="C1246" s="11">
        <v>0</v>
      </c>
      <c r="D1246" s="11">
        <f t="shared" si="87"/>
        <v>501200641</v>
      </c>
      <c r="E1246" s="11">
        <v>100</v>
      </c>
      <c r="F1246" s="11" t="s">
        <v>290</v>
      </c>
      <c r="G1246" s="11">
        <v>0</v>
      </c>
      <c r="H1246" s="11">
        <v>15</v>
      </c>
      <c r="I1246" s="11" t="e" cm="1">
        <f t="array" ref="I1246">_xlfn.IFS(K1246=2,CONCATENATE("比特币-",M1246),K1246=3,CONCATENATE("钞票-",M1246),K1246=4,CONCATENATE("玩家经验-",M1246),K1246=5,CONCATENATE(_xlfn.XLOOKUP(L1246,'[1]item|道具'!$A:$A,'[1]item|道具'!$B:$B),"-",M1246),K1246=11,CONCATENATE(INDEX('[4]equip_data|装备数据'!$B:$B,MATCH(1,('[4]equip_data|装备数据'!$A:$A=ROUNDDOWN(L1246/100,0))*('[4]equip_data|装备数据'!$D:$D=MOD(L1246,100)),0)),"-",M1246,"件"))</f>
        <v>#N/A</v>
      </c>
      <c r="J1246" s="11" t="str">
        <f t="shared" si="86"/>
        <v>11;30111;1</v>
      </c>
      <c r="K1246" s="11">
        <v>11</v>
      </c>
      <c r="L1246" s="11">
        <v>30111</v>
      </c>
      <c r="M1246" s="11">
        <v>1</v>
      </c>
      <c r="N1246" s="4">
        <f>_xlfn.IFS(C1246=0,E1246/SUMIFS(E:E,A:A,A1246,C:C,0),C1246=1,E1246/1000000,C1246=2,1)</f>
        <v>0.0166666666666667</v>
      </c>
      <c r="O1246" s="4">
        <f>IF(C1246=2,1,H1246/SUMIF(D:D,D1246,H:H))</f>
        <v>1</v>
      </c>
      <c r="P1246" s="4">
        <f t="shared" si="88"/>
        <v>0.0166666666666667</v>
      </c>
    </row>
    <row r="1247" spans="1:16">
      <c r="A1247" s="11">
        <v>5012006</v>
      </c>
      <c r="B1247" s="11" t="s">
        <v>288</v>
      </c>
      <c r="C1247" s="11">
        <v>0</v>
      </c>
      <c r="D1247" s="11">
        <f t="shared" si="87"/>
        <v>501200642</v>
      </c>
      <c r="E1247" s="11">
        <v>100</v>
      </c>
      <c r="F1247" s="11" t="s">
        <v>290</v>
      </c>
      <c r="G1247" s="11">
        <v>0</v>
      </c>
      <c r="H1247" s="11">
        <v>15</v>
      </c>
      <c r="I1247" s="11" t="e" cm="1">
        <f t="array" ref="I1247">_xlfn.IFS(K1247=2,CONCATENATE("比特币-",M1247),K1247=3,CONCATENATE("钞票-",M1247),K1247=4,CONCATENATE("玩家经验-",M1247),K1247=5,CONCATENATE(_xlfn.XLOOKUP(L1247,'[1]item|道具'!$A:$A,'[1]item|道具'!$B:$B),"-",M1247),K1247=11,CONCATENATE(INDEX('[4]equip_data|装备数据'!$B:$B,MATCH(1,('[4]equip_data|装备数据'!$A:$A=ROUNDDOWN(L1247/100,0))*('[4]equip_data|装备数据'!$D:$D=MOD(L1247,100)),0)),"-",M1247,"件"))</f>
        <v>#N/A</v>
      </c>
      <c r="J1247" s="11" t="str">
        <f t="shared" si="86"/>
        <v>11;30211;1</v>
      </c>
      <c r="K1247" s="11">
        <v>11</v>
      </c>
      <c r="L1247" s="11">
        <v>30211</v>
      </c>
      <c r="M1247" s="11">
        <v>1</v>
      </c>
      <c r="N1247" s="4">
        <f>_xlfn.IFS(C1247=0,E1247/SUMIFS(E:E,A:A,A1247,C:C,0),C1247=1,E1247/1000000,C1247=2,1)</f>
        <v>0.0166666666666667</v>
      </c>
      <c r="O1247" s="4">
        <f>IF(C1247=2,1,H1247/SUMIF(D:D,D1247,H:H))</f>
        <v>1</v>
      </c>
      <c r="P1247" s="4">
        <f t="shared" si="88"/>
        <v>0.0166666666666667</v>
      </c>
    </row>
    <row r="1248" spans="1:16">
      <c r="A1248" s="11">
        <v>5012006</v>
      </c>
      <c r="B1248" s="11" t="s">
        <v>288</v>
      </c>
      <c r="C1248" s="11">
        <v>0</v>
      </c>
      <c r="D1248" s="11">
        <f t="shared" si="87"/>
        <v>501200643</v>
      </c>
      <c r="E1248" s="11">
        <v>100</v>
      </c>
      <c r="F1248" s="11" t="s">
        <v>290</v>
      </c>
      <c r="G1248" s="11">
        <v>0</v>
      </c>
      <c r="H1248" s="11">
        <v>15</v>
      </c>
      <c r="I1248" s="11" t="e" cm="1">
        <f t="array" ref="I1248">_xlfn.IFS(K1248=2,CONCATENATE("比特币-",M1248),K1248=3,CONCATENATE("钞票-",M1248),K1248=4,CONCATENATE("玩家经验-",M1248),K1248=5,CONCATENATE(_xlfn.XLOOKUP(L1248,'[1]item|道具'!$A:$A,'[1]item|道具'!$B:$B),"-",M1248),K1248=11,CONCATENATE(INDEX('[4]equip_data|装备数据'!$B:$B,MATCH(1,('[4]equip_data|装备数据'!$A:$A=ROUNDDOWN(L1248/100,0))*('[4]equip_data|装备数据'!$D:$D=MOD(L1248,100)),0)),"-",M1248,"件"))</f>
        <v>#N/A</v>
      </c>
      <c r="J1248" s="11" t="str">
        <f t="shared" si="86"/>
        <v>11;30311;1</v>
      </c>
      <c r="K1248" s="11">
        <v>11</v>
      </c>
      <c r="L1248" s="11">
        <v>30311</v>
      </c>
      <c r="M1248" s="11">
        <v>1</v>
      </c>
      <c r="N1248" s="4">
        <f>_xlfn.IFS(C1248=0,E1248/SUMIFS(E:E,A:A,A1248,C:C,0),C1248=1,E1248/1000000,C1248=2,1)</f>
        <v>0.0166666666666667</v>
      </c>
      <c r="O1248" s="4">
        <f>IF(C1248=2,1,H1248/SUMIF(D:D,D1248,H:H))</f>
        <v>1</v>
      </c>
      <c r="P1248" s="4">
        <f t="shared" si="88"/>
        <v>0.0166666666666667</v>
      </c>
    </row>
    <row r="1249" spans="1:16">
      <c r="A1249" s="11">
        <v>5012006</v>
      </c>
      <c r="B1249" s="11" t="s">
        <v>288</v>
      </c>
      <c r="C1249" s="11">
        <v>0</v>
      </c>
      <c r="D1249" s="11">
        <f t="shared" si="87"/>
        <v>501200644</v>
      </c>
      <c r="E1249" s="11">
        <v>100</v>
      </c>
      <c r="F1249" s="11" t="s">
        <v>290</v>
      </c>
      <c r="G1249" s="11">
        <v>0</v>
      </c>
      <c r="H1249" s="11">
        <v>15</v>
      </c>
      <c r="I1249" s="11" t="e" cm="1">
        <f t="array" ref="I1249">_xlfn.IFS(K1249=2,CONCATENATE("比特币-",M1249),K1249=3,CONCATENATE("钞票-",M1249),K1249=4,CONCATENATE("玩家经验-",M1249),K1249=5,CONCATENATE(_xlfn.XLOOKUP(L1249,'[1]item|道具'!$A:$A,'[1]item|道具'!$B:$B),"-",M1249),K1249=11,CONCATENATE(INDEX('[4]equip_data|装备数据'!$B:$B,MATCH(1,('[4]equip_data|装备数据'!$A:$A=ROUNDDOWN(L1249/100,0))*('[4]equip_data|装备数据'!$D:$D=MOD(L1249,100)),0)),"-",M1249,"件"))</f>
        <v>#N/A</v>
      </c>
      <c r="J1249" s="11" t="str">
        <f t="shared" si="86"/>
        <v>11;30411;1</v>
      </c>
      <c r="K1249" s="11">
        <v>11</v>
      </c>
      <c r="L1249" s="11">
        <v>30411</v>
      </c>
      <c r="M1249" s="11">
        <v>1</v>
      </c>
      <c r="N1249" s="4">
        <f>_xlfn.IFS(C1249=0,E1249/SUMIFS(E:E,A:A,A1249,C:C,0),C1249=1,E1249/1000000,C1249=2,1)</f>
        <v>0.0166666666666667</v>
      </c>
      <c r="O1249" s="4">
        <f>IF(C1249=2,1,H1249/SUMIF(D:D,D1249,H:H))</f>
        <v>1</v>
      </c>
      <c r="P1249" s="4">
        <f t="shared" si="88"/>
        <v>0.0166666666666667</v>
      </c>
    </row>
    <row r="1250" spans="1:16">
      <c r="A1250" s="11">
        <v>5012006</v>
      </c>
      <c r="B1250" s="11" t="s">
        <v>288</v>
      </c>
      <c r="C1250" s="11">
        <v>0</v>
      </c>
      <c r="D1250" s="11">
        <f t="shared" si="87"/>
        <v>501200645</v>
      </c>
      <c r="E1250" s="11">
        <v>100</v>
      </c>
      <c r="F1250" s="11" t="s">
        <v>290</v>
      </c>
      <c r="G1250" s="11">
        <v>0</v>
      </c>
      <c r="H1250" s="11">
        <v>15</v>
      </c>
      <c r="I1250" s="11" t="e" cm="1">
        <f t="array" ref="I1250">_xlfn.IFS(K1250=2,CONCATENATE("比特币-",M1250),K1250=3,CONCATENATE("钞票-",M1250),K1250=4,CONCATENATE("玩家经验-",M1250),K1250=5,CONCATENATE(_xlfn.XLOOKUP(L1250,'[1]item|道具'!$A:$A,'[1]item|道具'!$B:$B),"-",M1250),K1250=11,CONCATENATE(INDEX('[4]equip_data|装备数据'!$B:$B,MATCH(1,('[4]equip_data|装备数据'!$A:$A=ROUNDDOWN(L1250/100,0))*('[4]equip_data|装备数据'!$D:$D=MOD(L1250,100)),0)),"-",M1250,"件"))</f>
        <v>#N/A</v>
      </c>
      <c r="J1250" s="11" t="str">
        <f t="shared" si="86"/>
        <v>11;30511;1</v>
      </c>
      <c r="K1250" s="11">
        <v>11</v>
      </c>
      <c r="L1250" s="11">
        <v>30511</v>
      </c>
      <c r="M1250" s="11">
        <v>1</v>
      </c>
      <c r="N1250" s="4">
        <f>_xlfn.IFS(C1250=0,E1250/SUMIFS(E:E,A:A,A1250,C:C,0),C1250=1,E1250/1000000,C1250=2,1)</f>
        <v>0.0166666666666667</v>
      </c>
      <c r="O1250" s="4">
        <f>IF(C1250=2,1,H1250/SUMIF(D:D,D1250,H:H))</f>
        <v>1</v>
      </c>
      <c r="P1250" s="4">
        <f t="shared" si="88"/>
        <v>0.0166666666666667</v>
      </c>
    </row>
    <row r="1251" spans="1:16">
      <c r="A1251" s="11">
        <v>5012006</v>
      </c>
      <c r="B1251" s="11" t="s">
        <v>288</v>
      </c>
      <c r="C1251" s="11">
        <v>0</v>
      </c>
      <c r="D1251" s="11">
        <f t="shared" si="87"/>
        <v>501200646</v>
      </c>
      <c r="E1251" s="11">
        <v>100</v>
      </c>
      <c r="F1251" s="11" t="s">
        <v>290</v>
      </c>
      <c r="G1251" s="11">
        <v>0</v>
      </c>
      <c r="H1251" s="11">
        <v>15</v>
      </c>
      <c r="I1251" s="11" t="e" cm="1">
        <f t="array" ref="I1251">_xlfn.IFS(K1251=2,CONCATENATE("比特币-",M1251),K1251=3,CONCATENATE("钞票-",M1251),K1251=4,CONCATENATE("玩家经验-",M1251),K1251=5,CONCATENATE(_xlfn.XLOOKUP(L1251,'[1]item|道具'!$A:$A,'[1]item|道具'!$B:$B),"-",M1251),K1251=11,CONCATENATE(INDEX('[4]equip_data|装备数据'!$B:$B,MATCH(1,('[4]equip_data|装备数据'!$A:$A=ROUNDDOWN(L1251/100,0))*('[4]equip_data|装备数据'!$D:$D=MOD(L1251,100)),0)),"-",M1251,"件"))</f>
        <v>#N/A</v>
      </c>
      <c r="J1251" s="11" t="str">
        <f t="shared" ref="J1251:J1290" si="89">CONCATENATE(K1251,";",L1251,";",M1251)</f>
        <v>11;40111;1</v>
      </c>
      <c r="K1251" s="11">
        <v>11</v>
      </c>
      <c r="L1251" s="11">
        <v>40111</v>
      </c>
      <c r="M1251" s="11">
        <v>1</v>
      </c>
      <c r="N1251" s="4">
        <f>_xlfn.IFS(C1251=0,E1251/SUMIFS(E:E,A:A,A1251,C:C,0),C1251=1,E1251/1000000,C1251=2,1)</f>
        <v>0.0166666666666667</v>
      </c>
      <c r="O1251" s="4">
        <f>IF(C1251=2,1,H1251/SUMIF(D:D,D1251,H:H))</f>
        <v>1</v>
      </c>
      <c r="P1251" s="4">
        <f t="shared" si="88"/>
        <v>0.0166666666666667</v>
      </c>
    </row>
    <row r="1252" spans="1:16">
      <c r="A1252" s="11">
        <v>5012006</v>
      </c>
      <c r="B1252" s="11" t="s">
        <v>288</v>
      </c>
      <c r="C1252" s="11">
        <v>0</v>
      </c>
      <c r="D1252" s="11">
        <f t="shared" si="87"/>
        <v>501200647</v>
      </c>
      <c r="E1252" s="11">
        <v>100</v>
      </c>
      <c r="F1252" s="11" t="s">
        <v>290</v>
      </c>
      <c r="G1252" s="11">
        <v>0</v>
      </c>
      <c r="H1252" s="11">
        <v>15</v>
      </c>
      <c r="I1252" s="11" t="e" cm="1">
        <f t="array" ref="I1252">_xlfn.IFS(K1252=2,CONCATENATE("比特币-",M1252),K1252=3,CONCATENATE("钞票-",M1252),K1252=4,CONCATENATE("玩家经验-",M1252),K1252=5,CONCATENATE(_xlfn.XLOOKUP(L1252,'[1]item|道具'!$A:$A,'[1]item|道具'!$B:$B),"-",M1252),K1252=11,CONCATENATE(INDEX('[4]equip_data|装备数据'!$B:$B,MATCH(1,('[4]equip_data|装备数据'!$A:$A=ROUNDDOWN(L1252/100,0))*('[4]equip_data|装备数据'!$D:$D=MOD(L1252,100)),0)),"-",M1252,"件"))</f>
        <v>#N/A</v>
      </c>
      <c r="J1252" s="11" t="str">
        <f t="shared" si="89"/>
        <v>11;40211;1</v>
      </c>
      <c r="K1252" s="11">
        <v>11</v>
      </c>
      <c r="L1252" s="11">
        <v>40211</v>
      </c>
      <c r="M1252" s="11">
        <v>1</v>
      </c>
      <c r="N1252" s="4">
        <f>_xlfn.IFS(C1252=0,E1252/SUMIFS(E:E,A:A,A1252,C:C,0),C1252=1,E1252/1000000,C1252=2,1)</f>
        <v>0.0166666666666667</v>
      </c>
      <c r="O1252" s="4">
        <f>IF(C1252=2,1,H1252/SUMIF(D:D,D1252,H:H))</f>
        <v>1</v>
      </c>
      <c r="P1252" s="4">
        <f t="shared" si="88"/>
        <v>0.0166666666666667</v>
      </c>
    </row>
    <row r="1253" spans="1:16">
      <c r="A1253" s="11">
        <v>5012006</v>
      </c>
      <c r="B1253" s="11" t="s">
        <v>288</v>
      </c>
      <c r="C1253" s="11">
        <v>0</v>
      </c>
      <c r="D1253" s="11">
        <f t="shared" si="87"/>
        <v>501200648</v>
      </c>
      <c r="E1253" s="11">
        <v>100</v>
      </c>
      <c r="F1253" s="11" t="s">
        <v>290</v>
      </c>
      <c r="G1253" s="11">
        <v>0</v>
      </c>
      <c r="H1253" s="11">
        <v>15</v>
      </c>
      <c r="I1253" s="11" t="e" cm="1">
        <f t="array" ref="I1253">_xlfn.IFS(K1253=2,CONCATENATE("比特币-",M1253),K1253=3,CONCATENATE("钞票-",M1253),K1253=4,CONCATENATE("玩家经验-",M1253),K1253=5,CONCATENATE(_xlfn.XLOOKUP(L1253,'[1]item|道具'!$A:$A,'[1]item|道具'!$B:$B),"-",M1253),K1253=11,CONCATENATE(INDEX('[4]equip_data|装备数据'!$B:$B,MATCH(1,('[4]equip_data|装备数据'!$A:$A=ROUNDDOWN(L1253/100,0))*('[4]equip_data|装备数据'!$D:$D=MOD(L1253,100)),0)),"-",M1253,"件"))</f>
        <v>#N/A</v>
      </c>
      <c r="J1253" s="11" t="str">
        <f t="shared" si="89"/>
        <v>11;40311;1</v>
      </c>
      <c r="K1253" s="11">
        <v>11</v>
      </c>
      <c r="L1253" s="11">
        <v>40311</v>
      </c>
      <c r="M1253" s="11">
        <v>1</v>
      </c>
      <c r="N1253" s="4">
        <f>_xlfn.IFS(C1253=0,E1253/SUMIFS(E:E,A:A,A1253,C:C,0),C1253=1,E1253/1000000,C1253=2,1)</f>
        <v>0.0166666666666667</v>
      </c>
      <c r="O1253" s="4">
        <f>IF(C1253=2,1,H1253/SUMIF(D:D,D1253,H:H))</f>
        <v>1</v>
      </c>
      <c r="P1253" s="4">
        <f t="shared" si="88"/>
        <v>0.0166666666666667</v>
      </c>
    </row>
    <row r="1254" spans="1:16">
      <c r="A1254" s="11">
        <v>5012006</v>
      </c>
      <c r="B1254" s="11" t="s">
        <v>288</v>
      </c>
      <c r="C1254" s="11">
        <v>0</v>
      </c>
      <c r="D1254" s="11">
        <f t="shared" si="87"/>
        <v>501200649</v>
      </c>
      <c r="E1254" s="11">
        <v>100</v>
      </c>
      <c r="F1254" s="11" t="s">
        <v>290</v>
      </c>
      <c r="G1254" s="11">
        <v>0</v>
      </c>
      <c r="H1254" s="11">
        <v>15</v>
      </c>
      <c r="I1254" s="11" t="e" cm="1">
        <f t="array" ref="I1254">_xlfn.IFS(K1254=2,CONCATENATE("比特币-",M1254),K1254=3,CONCATENATE("钞票-",M1254),K1254=4,CONCATENATE("玩家经验-",M1254),K1254=5,CONCATENATE(_xlfn.XLOOKUP(L1254,'[1]item|道具'!$A:$A,'[1]item|道具'!$B:$B),"-",M1254),K1254=11,CONCATENATE(INDEX('[4]equip_data|装备数据'!$B:$B,MATCH(1,('[4]equip_data|装备数据'!$A:$A=ROUNDDOWN(L1254/100,0))*('[4]equip_data|装备数据'!$D:$D=MOD(L1254,100)),0)),"-",M1254,"件"))</f>
        <v>#N/A</v>
      </c>
      <c r="J1254" s="11" t="str">
        <f t="shared" si="89"/>
        <v>11;40411;1</v>
      </c>
      <c r="K1254" s="11">
        <v>11</v>
      </c>
      <c r="L1254" s="11">
        <v>40411</v>
      </c>
      <c r="M1254" s="11">
        <v>1</v>
      </c>
      <c r="N1254" s="4">
        <f>_xlfn.IFS(C1254=0,E1254/SUMIFS(E:E,A:A,A1254,C:C,0),C1254=1,E1254/1000000,C1254=2,1)</f>
        <v>0.0166666666666667</v>
      </c>
      <c r="O1254" s="4">
        <f>IF(C1254=2,1,H1254/SUMIF(D:D,D1254,H:H))</f>
        <v>1</v>
      </c>
      <c r="P1254" s="4">
        <f t="shared" si="88"/>
        <v>0.0166666666666667</v>
      </c>
    </row>
    <row r="1255" spans="1:16">
      <c r="A1255" s="11">
        <v>5012006</v>
      </c>
      <c r="B1255" s="11" t="s">
        <v>288</v>
      </c>
      <c r="C1255" s="11">
        <v>0</v>
      </c>
      <c r="D1255" s="11">
        <f t="shared" si="87"/>
        <v>501200650</v>
      </c>
      <c r="E1255" s="11">
        <v>100</v>
      </c>
      <c r="F1255" s="11" t="s">
        <v>290</v>
      </c>
      <c r="G1255" s="11">
        <v>0</v>
      </c>
      <c r="H1255" s="11">
        <v>15</v>
      </c>
      <c r="I1255" s="11" t="e" cm="1">
        <f t="array" ref="I1255">_xlfn.IFS(K1255=2,CONCATENATE("比特币-",M1255),K1255=3,CONCATENATE("钞票-",M1255),K1255=4,CONCATENATE("玩家经验-",M1255),K1255=5,CONCATENATE(_xlfn.XLOOKUP(L1255,'[1]item|道具'!$A:$A,'[1]item|道具'!$B:$B),"-",M1255),K1255=11,CONCATENATE(INDEX('[4]equip_data|装备数据'!$B:$B,MATCH(1,('[4]equip_data|装备数据'!$A:$A=ROUNDDOWN(L1255/100,0))*('[4]equip_data|装备数据'!$D:$D=MOD(L1255,100)),0)),"-",M1255,"件"))</f>
        <v>#N/A</v>
      </c>
      <c r="J1255" s="11" t="str">
        <f t="shared" si="89"/>
        <v>11;40511;1</v>
      </c>
      <c r="K1255" s="11">
        <v>11</v>
      </c>
      <c r="L1255" s="11">
        <v>40511</v>
      </c>
      <c r="M1255" s="11">
        <v>1</v>
      </c>
      <c r="N1255" s="4">
        <f>_xlfn.IFS(C1255=0,E1255/SUMIFS(E:E,A:A,A1255,C:C,0),C1255=1,E1255/1000000,C1255=2,1)</f>
        <v>0.0166666666666667</v>
      </c>
      <c r="O1255" s="4">
        <f>IF(C1255=2,1,H1255/SUMIF(D:D,D1255,H:H))</f>
        <v>1</v>
      </c>
      <c r="P1255" s="4">
        <f t="shared" si="88"/>
        <v>0.0166666666666667</v>
      </c>
    </row>
    <row r="1256" spans="1:16">
      <c r="A1256" s="11">
        <v>5012006</v>
      </c>
      <c r="B1256" s="11" t="s">
        <v>288</v>
      </c>
      <c r="C1256" s="11">
        <v>0</v>
      </c>
      <c r="D1256" s="11">
        <f t="shared" si="87"/>
        <v>501200651</v>
      </c>
      <c r="E1256" s="11">
        <v>100</v>
      </c>
      <c r="F1256" s="11" t="s">
        <v>290</v>
      </c>
      <c r="G1256" s="11">
        <v>0</v>
      </c>
      <c r="H1256" s="11">
        <v>15</v>
      </c>
      <c r="I1256" s="11" t="e" cm="1">
        <f t="array" ref="I1256">_xlfn.IFS(K1256=2,CONCATENATE("比特币-",M1256),K1256=3,CONCATENATE("钞票-",M1256),K1256=4,CONCATENATE("玩家经验-",M1256),K1256=5,CONCATENATE(_xlfn.XLOOKUP(L1256,'[1]item|道具'!$A:$A,'[1]item|道具'!$B:$B),"-",M1256),K1256=11,CONCATENATE(INDEX('[4]equip_data|装备数据'!$B:$B,MATCH(1,('[4]equip_data|装备数据'!$A:$A=ROUNDDOWN(L1256/100,0))*('[4]equip_data|装备数据'!$D:$D=MOD(L1256,100)),0)),"-",M1256,"件"))</f>
        <v>#N/A</v>
      </c>
      <c r="J1256" s="11" t="str">
        <f t="shared" si="89"/>
        <v>11;50111;1</v>
      </c>
      <c r="K1256" s="11">
        <v>11</v>
      </c>
      <c r="L1256" s="11">
        <v>50111</v>
      </c>
      <c r="M1256" s="11">
        <v>1</v>
      </c>
      <c r="N1256" s="4">
        <f>_xlfn.IFS(C1256=0,E1256/SUMIFS(E:E,A:A,A1256,C:C,0),C1256=1,E1256/1000000,C1256=2,1)</f>
        <v>0.0166666666666667</v>
      </c>
      <c r="O1256" s="4">
        <f>IF(C1256=2,1,H1256/SUMIF(D:D,D1256,H:H))</f>
        <v>1</v>
      </c>
      <c r="P1256" s="4">
        <f t="shared" si="88"/>
        <v>0.0166666666666667</v>
      </c>
    </row>
    <row r="1257" spans="1:16">
      <c r="A1257" s="11">
        <v>5012006</v>
      </c>
      <c r="B1257" s="11" t="s">
        <v>288</v>
      </c>
      <c r="C1257" s="11">
        <v>0</v>
      </c>
      <c r="D1257" s="11">
        <f t="shared" si="87"/>
        <v>501200652</v>
      </c>
      <c r="E1257" s="11">
        <v>100</v>
      </c>
      <c r="F1257" s="11" t="s">
        <v>290</v>
      </c>
      <c r="G1257" s="11">
        <v>0</v>
      </c>
      <c r="H1257" s="11">
        <v>15</v>
      </c>
      <c r="I1257" s="11" t="e" cm="1">
        <f t="array" ref="I1257">_xlfn.IFS(K1257=2,CONCATENATE("比特币-",M1257),K1257=3,CONCATENATE("钞票-",M1257),K1257=4,CONCATENATE("玩家经验-",M1257),K1257=5,CONCATENATE(_xlfn.XLOOKUP(L1257,'[1]item|道具'!$A:$A,'[1]item|道具'!$B:$B),"-",M1257),K1257=11,CONCATENATE(INDEX('[4]equip_data|装备数据'!$B:$B,MATCH(1,('[4]equip_data|装备数据'!$A:$A=ROUNDDOWN(L1257/100,0))*('[4]equip_data|装备数据'!$D:$D=MOD(L1257,100)),0)),"-",M1257,"件"))</f>
        <v>#N/A</v>
      </c>
      <c r="J1257" s="11" t="str">
        <f t="shared" si="89"/>
        <v>11;50211;1</v>
      </c>
      <c r="K1257" s="11">
        <v>11</v>
      </c>
      <c r="L1257" s="11">
        <v>50211</v>
      </c>
      <c r="M1257" s="11">
        <v>1</v>
      </c>
      <c r="N1257" s="4">
        <f>_xlfn.IFS(C1257=0,E1257/SUMIFS(E:E,A:A,A1257,C:C,0),C1257=1,E1257/1000000,C1257=2,1)</f>
        <v>0.0166666666666667</v>
      </c>
      <c r="O1257" s="4">
        <f>IF(C1257=2,1,H1257/SUMIF(D:D,D1257,H:H))</f>
        <v>1</v>
      </c>
      <c r="P1257" s="4">
        <f t="shared" si="88"/>
        <v>0.0166666666666667</v>
      </c>
    </row>
    <row r="1258" spans="1:16">
      <c r="A1258" s="11">
        <v>5012006</v>
      </c>
      <c r="B1258" s="11" t="s">
        <v>288</v>
      </c>
      <c r="C1258" s="11">
        <v>0</v>
      </c>
      <c r="D1258" s="11">
        <f t="shared" si="87"/>
        <v>501200653</v>
      </c>
      <c r="E1258" s="11">
        <v>100</v>
      </c>
      <c r="F1258" s="11" t="s">
        <v>290</v>
      </c>
      <c r="G1258" s="11">
        <v>0</v>
      </c>
      <c r="H1258" s="11">
        <v>15</v>
      </c>
      <c r="I1258" s="11" t="e" cm="1">
        <f t="array" ref="I1258">_xlfn.IFS(K1258=2,CONCATENATE("比特币-",M1258),K1258=3,CONCATENATE("钞票-",M1258),K1258=4,CONCATENATE("玩家经验-",M1258),K1258=5,CONCATENATE(_xlfn.XLOOKUP(L1258,'[1]item|道具'!$A:$A,'[1]item|道具'!$B:$B),"-",M1258),K1258=11,CONCATENATE(INDEX('[4]equip_data|装备数据'!$B:$B,MATCH(1,('[4]equip_data|装备数据'!$A:$A=ROUNDDOWN(L1258/100,0))*('[4]equip_data|装备数据'!$D:$D=MOD(L1258,100)),0)),"-",M1258,"件"))</f>
        <v>#N/A</v>
      </c>
      <c r="J1258" s="11" t="str">
        <f t="shared" si="89"/>
        <v>11;50311;1</v>
      </c>
      <c r="K1258" s="11">
        <v>11</v>
      </c>
      <c r="L1258" s="11">
        <v>50311</v>
      </c>
      <c r="M1258" s="11">
        <v>1</v>
      </c>
      <c r="N1258" s="4">
        <f>_xlfn.IFS(C1258=0,E1258/SUMIFS(E:E,A:A,A1258,C:C,0),C1258=1,E1258/1000000,C1258=2,1)</f>
        <v>0.0166666666666667</v>
      </c>
      <c r="O1258" s="4">
        <f>IF(C1258=2,1,H1258/SUMIF(D:D,D1258,H:H))</f>
        <v>1</v>
      </c>
      <c r="P1258" s="4">
        <f t="shared" si="88"/>
        <v>0.0166666666666667</v>
      </c>
    </row>
    <row r="1259" spans="1:16">
      <c r="A1259" s="11">
        <v>5012006</v>
      </c>
      <c r="B1259" s="11" t="s">
        <v>288</v>
      </c>
      <c r="C1259" s="11">
        <v>0</v>
      </c>
      <c r="D1259" s="11">
        <f t="shared" si="87"/>
        <v>501200654</v>
      </c>
      <c r="E1259" s="11">
        <v>100</v>
      </c>
      <c r="F1259" s="11" t="s">
        <v>290</v>
      </c>
      <c r="G1259" s="11">
        <v>0</v>
      </c>
      <c r="H1259" s="11">
        <v>15</v>
      </c>
      <c r="I1259" s="11" t="e" cm="1">
        <f t="array" ref="I1259">_xlfn.IFS(K1259=2,CONCATENATE("比特币-",M1259),K1259=3,CONCATENATE("钞票-",M1259),K1259=4,CONCATENATE("玩家经验-",M1259),K1259=5,CONCATENATE(_xlfn.XLOOKUP(L1259,'[1]item|道具'!$A:$A,'[1]item|道具'!$B:$B),"-",M1259),K1259=11,CONCATENATE(INDEX('[4]equip_data|装备数据'!$B:$B,MATCH(1,('[4]equip_data|装备数据'!$A:$A=ROUNDDOWN(L1259/100,0))*('[4]equip_data|装备数据'!$D:$D=MOD(L1259,100)),0)),"-",M1259,"件"))</f>
        <v>#N/A</v>
      </c>
      <c r="J1259" s="11" t="str">
        <f t="shared" si="89"/>
        <v>11;50411;1</v>
      </c>
      <c r="K1259" s="11">
        <v>11</v>
      </c>
      <c r="L1259" s="11">
        <v>50411</v>
      </c>
      <c r="M1259" s="11">
        <v>1</v>
      </c>
      <c r="N1259" s="4">
        <f>_xlfn.IFS(C1259=0,E1259/SUMIFS(E:E,A:A,A1259,C:C,0),C1259=1,E1259/1000000,C1259=2,1)</f>
        <v>0.0166666666666667</v>
      </c>
      <c r="O1259" s="4">
        <f>IF(C1259=2,1,H1259/SUMIF(D:D,D1259,H:H))</f>
        <v>1</v>
      </c>
      <c r="P1259" s="4">
        <f t="shared" si="88"/>
        <v>0.0166666666666667</v>
      </c>
    </row>
    <row r="1260" spans="1:16">
      <c r="A1260" s="11">
        <v>5012006</v>
      </c>
      <c r="B1260" s="11" t="s">
        <v>288</v>
      </c>
      <c r="C1260" s="11">
        <v>0</v>
      </c>
      <c r="D1260" s="11">
        <f t="shared" si="87"/>
        <v>501200655</v>
      </c>
      <c r="E1260" s="11">
        <v>100</v>
      </c>
      <c r="F1260" s="11" t="s">
        <v>290</v>
      </c>
      <c r="G1260" s="11">
        <v>0</v>
      </c>
      <c r="H1260" s="11">
        <v>15</v>
      </c>
      <c r="I1260" s="11" t="e" cm="1">
        <f t="array" ref="I1260">_xlfn.IFS(K1260=2,CONCATENATE("比特币-",M1260),K1260=3,CONCATENATE("钞票-",M1260),K1260=4,CONCATENATE("玩家经验-",M1260),K1260=5,CONCATENATE(_xlfn.XLOOKUP(L1260,'[1]item|道具'!$A:$A,'[1]item|道具'!$B:$B),"-",M1260),K1260=11,CONCATENATE(INDEX('[4]equip_data|装备数据'!$B:$B,MATCH(1,('[4]equip_data|装备数据'!$A:$A=ROUNDDOWN(L1260/100,0))*('[4]equip_data|装备数据'!$D:$D=MOD(L1260,100)),0)),"-",M1260,"件"))</f>
        <v>#N/A</v>
      </c>
      <c r="J1260" s="11" t="str">
        <f t="shared" si="89"/>
        <v>11;50511;1</v>
      </c>
      <c r="K1260" s="11">
        <v>11</v>
      </c>
      <c r="L1260" s="11">
        <v>50511</v>
      </c>
      <c r="M1260" s="11">
        <v>1</v>
      </c>
      <c r="N1260" s="4">
        <f>_xlfn.IFS(C1260=0,E1260/SUMIFS(E:E,A:A,A1260,C:C,0),C1260=1,E1260/1000000,C1260=2,1)</f>
        <v>0.0166666666666667</v>
      </c>
      <c r="O1260" s="4">
        <f>IF(C1260=2,1,H1260/SUMIF(D:D,D1260,H:H))</f>
        <v>1</v>
      </c>
      <c r="P1260" s="4">
        <f t="shared" si="88"/>
        <v>0.0166666666666667</v>
      </c>
    </row>
    <row r="1261" spans="1:16">
      <c r="A1261" s="11">
        <v>5012006</v>
      </c>
      <c r="B1261" s="11" t="s">
        <v>288</v>
      </c>
      <c r="C1261" s="11">
        <v>0</v>
      </c>
      <c r="D1261" s="11">
        <f t="shared" si="87"/>
        <v>501200656</v>
      </c>
      <c r="E1261" s="11">
        <v>100</v>
      </c>
      <c r="F1261" s="11" t="s">
        <v>290</v>
      </c>
      <c r="G1261" s="11">
        <v>0</v>
      </c>
      <c r="H1261" s="11">
        <v>15</v>
      </c>
      <c r="I1261" s="11" t="e" cm="1">
        <f t="array" ref="I1261">_xlfn.IFS(K1261=2,CONCATENATE("比特币-",M1261),K1261=3,CONCATENATE("钞票-",M1261),K1261=4,CONCATENATE("玩家经验-",M1261),K1261=5,CONCATENATE(_xlfn.XLOOKUP(L1261,'[1]item|道具'!$A:$A,'[1]item|道具'!$B:$B),"-",M1261),K1261=11,CONCATENATE(INDEX('[4]equip_data|装备数据'!$B:$B,MATCH(1,('[4]equip_data|装备数据'!$A:$A=ROUNDDOWN(L1261/100,0))*('[4]equip_data|装备数据'!$D:$D=MOD(L1261,100)),0)),"-",M1261,"件"))</f>
        <v>#N/A</v>
      </c>
      <c r="J1261" s="11" t="str">
        <f t="shared" si="89"/>
        <v>11;60111;1</v>
      </c>
      <c r="K1261" s="11">
        <v>11</v>
      </c>
      <c r="L1261" s="11">
        <v>60111</v>
      </c>
      <c r="M1261" s="11">
        <v>1</v>
      </c>
      <c r="N1261" s="4">
        <f>_xlfn.IFS(C1261=0,E1261/SUMIFS(E:E,A:A,A1261,C:C,0),C1261=1,E1261/1000000,C1261=2,1)</f>
        <v>0.0166666666666667</v>
      </c>
      <c r="O1261" s="4">
        <f>IF(C1261=2,1,H1261/SUMIF(D:D,D1261,H:H))</f>
        <v>1</v>
      </c>
      <c r="P1261" s="4">
        <f t="shared" si="88"/>
        <v>0.0166666666666667</v>
      </c>
    </row>
    <row r="1262" spans="1:16">
      <c r="A1262" s="11">
        <v>5012006</v>
      </c>
      <c r="B1262" s="11" t="s">
        <v>288</v>
      </c>
      <c r="C1262" s="11">
        <v>0</v>
      </c>
      <c r="D1262" s="11">
        <f t="shared" si="87"/>
        <v>501200657</v>
      </c>
      <c r="E1262" s="11">
        <v>100</v>
      </c>
      <c r="F1262" s="11" t="s">
        <v>290</v>
      </c>
      <c r="G1262" s="11">
        <v>0</v>
      </c>
      <c r="H1262" s="11">
        <v>15</v>
      </c>
      <c r="I1262" s="11" t="e" cm="1">
        <f t="array" ref="I1262">_xlfn.IFS(K1262=2,CONCATENATE("比特币-",M1262),K1262=3,CONCATENATE("钞票-",M1262),K1262=4,CONCATENATE("玩家经验-",M1262),K1262=5,CONCATENATE(_xlfn.XLOOKUP(L1262,'[1]item|道具'!$A:$A,'[1]item|道具'!$B:$B),"-",M1262),K1262=11,CONCATENATE(INDEX('[4]equip_data|装备数据'!$B:$B,MATCH(1,('[4]equip_data|装备数据'!$A:$A=ROUNDDOWN(L1262/100,0))*('[4]equip_data|装备数据'!$D:$D=MOD(L1262,100)),0)),"-",M1262,"件"))</f>
        <v>#N/A</v>
      </c>
      <c r="J1262" s="11" t="str">
        <f t="shared" si="89"/>
        <v>11;60211;1</v>
      </c>
      <c r="K1262" s="11">
        <v>11</v>
      </c>
      <c r="L1262" s="11">
        <v>60211</v>
      </c>
      <c r="M1262" s="11">
        <v>1</v>
      </c>
      <c r="N1262" s="4">
        <f>_xlfn.IFS(C1262=0,E1262/SUMIFS(E:E,A:A,A1262,C:C,0),C1262=1,E1262/1000000,C1262=2,1)</f>
        <v>0.0166666666666667</v>
      </c>
      <c r="O1262" s="4">
        <f>IF(C1262=2,1,H1262/SUMIF(D:D,D1262,H:H))</f>
        <v>1</v>
      </c>
      <c r="P1262" s="4">
        <f t="shared" si="88"/>
        <v>0.0166666666666667</v>
      </c>
    </row>
    <row r="1263" spans="1:16">
      <c r="A1263" s="11">
        <v>5012006</v>
      </c>
      <c r="B1263" s="11" t="s">
        <v>288</v>
      </c>
      <c r="C1263" s="11">
        <v>0</v>
      </c>
      <c r="D1263" s="11">
        <f t="shared" si="87"/>
        <v>501200658</v>
      </c>
      <c r="E1263" s="11">
        <v>100</v>
      </c>
      <c r="F1263" s="11" t="s">
        <v>290</v>
      </c>
      <c r="G1263" s="11">
        <v>0</v>
      </c>
      <c r="H1263" s="11">
        <v>15</v>
      </c>
      <c r="I1263" s="11" t="e" cm="1">
        <f t="array" ref="I1263">_xlfn.IFS(K1263=2,CONCATENATE("比特币-",M1263),K1263=3,CONCATENATE("钞票-",M1263),K1263=4,CONCATENATE("玩家经验-",M1263),K1263=5,CONCATENATE(_xlfn.XLOOKUP(L1263,'[1]item|道具'!$A:$A,'[1]item|道具'!$B:$B),"-",M1263),K1263=11,CONCATENATE(INDEX('[4]equip_data|装备数据'!$B:$B,MATCH(1,('[4]equip_data|装备数据'!$A:$A=ROUNDDOWN(L1263/100,0))*('[4]equip_data|装备数据'!$D:$D=MOD(L1263,100)),0)),"-",M1263,"件"))</f>
        <v>#N/A</v>
      </c>
      <c r="J1263" s="11" t="str">
        <f t="shared" si="89"/>
        <v>11;60311;1</v>
      </c>
      <c r="K1263" s="11">
        <v>11</v>
      </c>
      <c r="L1263" s="11">
        <v>60311</v>
      </c>
      <c r="M1263" s="11">
        <v>1</v>
      </c>
      <c r="N1263" s="4">
        <f>_xlfn.IFS(C1263=0,E1263/SUMIFS(E:E,A:A,A1263,C:C,0),C1263=1,E1263/1000000,C1263=2,1)</f>
        <v>0.0166666666666667</v>
      </c>
      <c r="O1263" s="4">
        <f>IF(C1263=2,1,H1263/SUMIF(D:D,D1263,H:H))</f>
        <v>1</v>
      </c>
      <c r="P1263" s="4">
        <f t="shared" si="88"/>
        <v>0.0166666666666667</v>
      </c>
    </row>
    <row r="1264" spans="1:16">
      <c r="A1264" s="11">
        <v>5012006</v>
      </c>
      <c r="B1264" s="11" t="s">
        <v>288</v>
      </c>
      <c r="C1264" s="11">
        <v>0</v>
      </c>
      <c r="D1264" s="11">
        <f t="shared" si="87"/>
        <v>501200659</v>
      </c>
      <c r="E1264" s="11">
        <v>100</v>
      </c>
      <c r="F1264" s="11" t="s">
        <v>290</v>
      </c>
      <c r="G1264" s="11">
        <v>0</v>
      </c>
      <c r="H1264" s="11">
        <v>15</v>
      </c>
      <c r="I1264" s="11" t="e" cm="1">
        <f t="array" ref="I1264">_xlfn.IFS(K1264=2,CONCATENATE("比特币-",M1264),K1264=3,CONCATENATE("钞票-",M1264),K1264=4,CONCATENATE("玩家经验-",M1264),K1264=5,CONCATENATE(_xlfn.XLOOKUP(L1264,'[1]item|道具'!$A:$A,'[1]item|道具'!$B:$B),"-",M1264),K1264=11,CONCATENATE(INDEX('[4]equip_data|装备数据'!$B:$B,MATCH(1,('[4]equip_data|装备数据'!$A:$A=ROUNDDOWN(L1264/100,0))*('[4]equip_data|装备数据'!$D:$D=MOD(L1264,100)),0)),"-",M1264,"件"))</f>
        <v>#N/A</v>
      </c>
      <c r="J1264" s="11" t="str">
        <f t="shared" si="89"/>
        <v>11;60411;1</v>
      </c>
      <c r="K1264" s="11">
        <v>11</v>
      </c>
      <c r="L1264" s="11">
        <v>60411</v>
      </c>
      <c r="M1264" s="11">
        <v>1</v>
      </c>
      <c r="N1264" s="4">
        <f>_xlfn.IFS(C1264=0,E1264/SUMIFS(E:E,A:A,A1264,C:C,0),C1264=1,E1264/1000000,C1264=2,1)</f>
        <v>0.0166666666666667</v>
      </c>
      <c r="O1264" s="4">
        <f>IF(C1264=2,1,H1264/SUMIF(D:D,D1264,H:H))</f>
        <v>1</v>
      </c>
      <c r="P1264" s="4">
        <f t="shared" si="88"/>
        <v>0.0166666666666667</v>
      </c>
    </row>
    <row r="1265" spans="1:16">
      <c r="A1265" s="11">
        <v>5012006</v>
      </c>
      <c r="B1265" s="11" t="s">
        <v>288</v>
      </c>
      <c r="C1265" s="11">
        <v>0</v>
      </c>
      <c r="D1265" s="11">
        <f t="shared" si="87"/>
        <v>501200660</v>
      </c>
      <c r="E1265" s="11">
        <v>100</v>
      </c>
      <c r="F1265" s="11" t="s">
        <v>290</v>
      </c>
      <c r="G1265" s="11">
        <v>0</v>
      </c>
      <c r="H1265" s="11">
        <v>15</v>
      </c>
      <c r="I1265" s="11" t="e" cm="1">
        <f t="array" ref="I1265">_xlfn.IFS(K1265=2,CONCATENATE("比特币-",M1265),K1265=3,CONCATENATE("钞票-",M1265),K1265=4,CONCATENATE("玩家经验-",M1265),K1265=5,CONCATENATE(_xlfn.XLOOKUP(L1265,'[1]item|道具'!$A:$A,'[1]item|道具'!$B:$B),"-",M1265),K1265=11,CONCATENATE(INDEX('[4]equip_data|装备数据'!$B:$B,MATCH(1,('[4]equip_data|装备数据'!$A:$A=ROUNDDOWN(L1265/100,0))*('[4]equip_data|装备数据'!$D:$D=MOD(L1265,100)),0)),"-",M1265,"件"))</f>
        <v>#N/A</v>
      </c>
      <c r="J1265" s="11" t="str">
        <f t="shared" si="89"/>
        <v>11;60511;1</v>
      </c>
      <c r="K1265" s="11">
        <v>11</v>
      </c>
      <c r="L1265" s="11">
        <v>60511</v>
      </c>
      <c r="M1265" s="11">
        <v>1</v>
      </c>
      <c r="N1265" s="4">
        <f>_xlfn.IFS(C1265=0,E1265/SUMIFS(E:E,A:A,A1265,C:C,0),C1265=1,E1265/1000000,C1265=2,1)</f>
        <v>0.0166666666666667</v>
      </c>
      <c r="O1265" s="4">
        <f>IF(C1265=2,1,H1265/SUMIF(D:D,D1265,H:H))</f>
        <v>1</v>
      </c>
      <c r="P1265" s="4">
        <f t="shared" si="88"/>
        <v>0.0166666666666667</v>
      </c>
    </row>
    <row r="1266" spans="1:16">
      <c r="A1266" s="11">
        <v>5013001</v>
      </c>
      <c r="B1266" s="11" t="s">
        <v>291</v>
      </c>
      <c r="C1266" s="11">
        <v>0</v>
      </c>
      <c r="D1266" s="11">
        <f>A1266*10+1</f>
        <v>50130011</v>
      </c>
      <c r="E1266" s="11">
        <v>100</v>
      </c>
      <c r="F1266" s="11" t="s">
        <v>291</v>
      </c>
      <c r="G1266" s="11">
        <v>0</v>
      </c>
      <c r="H1266" s="11">
        <v>100</v>
      </c>
      <c r="I1266" s="11" t="e" cm="1">
        <f t="array" ref="I1266">_xlfn.IFS(K1266=2,CONCATENATE("比特币-",M1266),K1266=3,CONCATENATE("钞票-",M1266),K1266=4,CONCATENATE("玩家经验-",M1266),K1266=5,CONCATENATE(_xlfn.XLOOKUP(L1266,'[1]item|道具'!$A:$A,'[1]item|道具'!$B:$B),"-",M1266),K1266=11,CONCATENATE(INDEX('[4]equip_data|装备数据'!$B:$B,MATCH(1,('[4]equip_data|装备数据'!$A:$A=ROUNDDOWN(L1266/100,0))*('[4]equip_data|装备数据'!$D:$D=MOD(L1266,100)),0)),"-",M1266,"件"))</f>
        <v>#N/A</v>
      </c>
      <c r="J1266" s="11" t="str">
        <f t="shared" si="89"/>
        <v>11;10101;1</v>
      </c>
      <c r="K1266" s="11">
        <v>11</v>
      </c>
      <c r="L1266" s="11">
        <v>10101</v>
      </c>
      <c r="M1266" s="11">
        <v>1</v>
      </c>
      <c r="N1266" s="4">
        <f t="shared" ref="N1266:N1291" si="90">_xlfn.IFS(C1266=0,E1266/SUMIFS(E:E,A:A,A1266,C:C,0),C1266=1,E1266/1000000,C1266=2,1)</f>
        <v>0.2</v>
      </c>
      <c r="O1266" s="4">
        <f t="shared" ref="O1266:O1291" si="91">IF(C1266=2,1,H1266/SUMIF(D:D,D1266,H:H))</f>
        <v>1</v>
      </c>
      <c r="P1266" s="4">
        <f t="shared" ref="P1266:P1291" si="92">N1266*O1266</f>
        <v>0.2</v>
      </c>
    </row>
    <row r="1267" spans="1:16">
      <c r="A1267" s="11">
        <v>5013001</v>
      </c>
      <c r="B1267" s="11" t="s">
        <v>291</v>
      </c>
      <c r="C1267" s="11">
        <v>0</v>
      </c>
      <c r="D1267" s="11">
        <f t="shared" ref="D1267:D1275" si="93">D1266+1</f>
        <v>50130012</v>
      </c>
      <c r="E1267" s="11">
        <v>100</v>
      </c>
      <c r="F1267" s="11" t="s">
        <v>291</v>
      </c>
      <c r="G1267" s="11">
        <v>0</v>
      </c>
      <c r="H1267" s="11">
        <v>100</v>
      </c>
      <c r="I1267" s="11" t="e" cm="1">
        <f t="array" ref="I1267">_xlfn.IFS(K1267=2,CONCATENATE("比特币-",M1267),K1267=3,CONCATENATE("钞票-",M1267),K1267=4,CONCATENATE("玩家经验-",M1267),K1267=5,CONCATENATE(_xlfn.XLOOKUP(L1267,'[1]item|道具'!$A:$A,'[1]item|道具'!$B:$B),"-",M1267),K1267=11,CONCATENATE(INDEX('[4]equip_data|装备数据'!$B:$B,MATCH(1,('[4]equip_data|装备数据'!$A:$A=ROUNDDOWN(L1267/100,0))*('[4]equip_data|装备数据'!$D:$D=MOD(L1267,100)),0)),"-",M1267,"件"))</f>
        <v>#N/A</v>
      </c>
      <c r="J1267" s="11" t="str">
        <f t="shared" si="89"/>
        <v>11;10201;1</v>
      </c>
      <c r="K1267" s="11">
        <v>11</v>
      </c>
      <c r="L1267" s="11">
        <v>10201</v>
      </c>
      <c r="M1267" s="11">
        <v>1</v>
      </c>
      <c r="N1267" s="4">
        <f t="shared" si="90"/>
        <v>0.2</v>
      </c>
      <c r="O1267" s="4">
        <f t="shared" si="91"/>
        <v>1</v>
      </c>
      <c r="P1267" s="4">
        <f t="shared" si="92"/>
        <v>0.2</v>
      </c>
    </row>
    <row r="1268" spans="1:16">
      <c r="A1268" s="11">
        <v>5013001</v>
      </c>
      <c r="B1268" s="11" t="s">
        <v>291</v>
      </c>
      <c r="C1268" s="11">
        <v>0</v>
      </c>
      <c r="D1268" s="11">
        <f t="shared" si="93"/>
        <v>50130013</v>
      </c>
      <c r="E1268" s="11">
        <v>100</v>
      </c>
      <c r="F1268" s="11" t="s">
        <v>291</v>
      </c>
      <c r="G1268" s="11">
        <v>0</v>
      </c>
      <c r="H1268" s="11">
        <v>100</v>
      </c>
      <c r="I1268" s="11" t="e" cm="1">
        <f t="array" ref="I1268">_xlfn.IFS(K1268=2,CONCATENATE("比特币-",M1268),K1268=3,CONCATENATE("钞票-",M1268),K1268=4,CONCATENATE("玩家经验-",M1268),K1268=5,CONCATENATE(_xlfn.XLOOKUP(L1268,'[1]item|道具'!$A:$A,'[1]item|道具'!$B:$B),"-",M1268),K1268=11,CONCATENATE(INDEX('[4]equip_data|装备数据'!$B:$B,MATCH(1,('[4]equip_data|装备数据'!$A:$A=ROUNDDOWN(L1268/100,0))*('[4]equip_data|装备数据'!$D:$D=MOD(L1268,100)),0)),"-",M1268,"件"))</f>
        <v>#N/A</v>
      </c>
      <c r="J1268" s="11" t="str">
        <f t="shared" si="89"/>
        <v>11;10301;1</v>
      </c>
      <c r="K1268" s="11">
        <v>11</v>
      </c>
      <c r="L1268" s="11">
        <v>10301</v>
      </c>
      <c r="M1268" s="11">
        <v>1</v>
      </c>
      <c r="N1268" s="4">
        <f t="shared" si="90"/>
        <v>0.2</v>
      </c>
      <c r="O1268" s="4">
        <f t="shared" si="91"/>
        <v>1</v>
      </c>
      <c r="P1268" s="4">
        <f t="shared" si="92"/>
        <v>0.2</v>
      </c>
    </row>
    <row r="1269" spans="1:16">
      <c r="A1269" s="11">
        <v>5013001</v>
      </c>
      <c r="B1269" s="11" t="s">
        <v>291</v>
      </c>
      <c r="C1269" s="11">
        <v>0</v>
      </c>
      <c r="D1269" s="11">
        <f t="shared" si="93"/>
        <v>50130014</v>
      </c>
      <c r="E1269" s="11">
        <v>100</v>
      </c>
      <c r="F1269" s="11" t="s">
        <v>291</v>
      </c>
      <c r="G1269" s="11">
        <v>0</v>
      </c>
      <c r="H1269" s="11">
        <v>100</v>
      </c>
      <c r="I1269" s="11" t="e" cm="1">
        <f t="array" ref="I1269">_xlfn.IFS(K1269=2,CONCATENATE("比特币-",M1269),K1269=3,CONCATENATE("钞票-",M1269),K1269=4,CONCATENATE("玩家经验-",M1269),K1269=5,CONCATENATE(_xlfn.XLOOKUP(L1269,'[1]item|道具'!$A:$A,'[1]item|道具'!$B:$B),"-",M1269),K1269=11,CONCATENATE(INDEX('[4]equip_data|装备数据'!$B:$B,MATCH(1,('[4]equip_data|装备数据'!$A:$A=ROUNDDOWN(L1269/100,0))*('[4]equip_data|装备数据'!$D:$D=MOD(L1269,100)),0)),"-",M1269,"件"))</f>
        <v>#N/A</v>
      </c>
      <c r="J1269" s="11" t="str">
        <f t="shared" si="89"/>
        <v>11;10401;1</v>
      </c>
      <c r="K1269" s="11">
        <v>11</v>
      </c>
      <c r="L1269" s="11">
        <v>10401</v>
      </c>
      <c r="M1269" s="11">
        <v>1</v>
      </c>
      <c r="N1269" s="4">
        <f t="shared" si="90"/>
        <v>0.2</v>
      </c>
      <c r="O1269" s="4">
        <f t="shared" si="91"/>
        <v>1</v>
      </c>
      <c r="P1269" s="4">
        <f t="shared" si="92"/>
        <v>0.2</v>
      </c>
    </row>
    <row r="1270" spans="1:16">
      <c r="A1270" s="11">
        <v>5013001</v>
      </c>
      <c r="B1270" s="11" t="s">
        <v>291</v>
      </c>
      <c r="C1270" s="11">
        <v>0</v>
      </c>
      <c r="D1270" s="11">
        <f t="shared" si="93"/>
        <v>50130015</v>
      </c>
      <c r="E1270" s="11">
        <v>100</v>
      </c>
      <c r="F1270" s="11" t="s">
        <v>291</v>
      </c>
      <c r="G1270" s="11">
        <v>0</v>
      </c>
      <c r="H1270" s="11">
        <v>100</v>
      </c>
      <c r="I1270" s="11" t="e" cm="1">
        <f t="array" ref="I1270">_xlfn.IFS(K1270=2,CONCATENATE("比特币-",M1270),K1270=3,CONCATENATE("钞票-",M1270),K1270=4,CONCATENATE("玩家经验-",M1270),K1270=5,CONCATENATE(_xlfn.XLOOKUP(L1270,'[1]item|道具'!$A:$A,'[1]item|道具'!$B:$B),"-",M1270),K1270=11,CONCATENATE(INDEX('[4]equip_data|装备数据'!$B:$B,MATCH(1,('[4]equip_data|装备数据'!$A:$A=ROUNDDOWN(L1270/100,0))*('[4]equip_data|装备数据'!$D:$D=MOD(L1270,100)),0)),"-",M1270,"件"))</f>
        <v>#N/A</v>
      </c>
      <c r="J1270" s="11" t="str">
        <f t="shared" si="89"/>
        <v>11;10501;1</v>
      </c>
      <c r="K1270" s="11">
        <v>11</v>
      </c>
      <c r="L1270" s="11">
        <v>10501</v>
      </c>
      <c r="M1270" s="11">
        <v>1</v>
      </c>
      <c r="N1270" s="4">
        <f t="shared" si="90"/>
        <v>0.2</v>
      </c>
      <c r="O1270" s="4">
        <f t="shared" si="91"/>
        <v>1</v>
      </c>
      <c r="P1270" s="4">
        <f t="shared" si="92"/>
        <v>0.2</v>
      </c>
    </row>
    <row r="1271" spans="1:16">
      <c r="A1271" s="11">
        <v>5013002</v>
      </c>
      <c r="B1271" s="11" t="s">
        <v>292</v>
      </c>
      <c r="C1271" s="11">
        <v>0</v>
      </c>
      <c r="D1271" s="11">
        <f>A1271*10+1</f>
        <v>50130021</v>
      </c>
      <c r="E1271" s="11">
        <v>100</v>
      </c>
      <c r="F1271" s="11" t="s">
        <v>292</v>
      </c>
      <c r="G1271" s="11">
        <v>0</v>
      </c>
      <c r="H1271" s="11">
        <v>100</v>
      </c>
      <c r="I1271" s="11" t="e" cm="1">
        <f t="array" ref="I1271">_xlfn.IFS(K1271=2,CONCATENATE("比特币-",M1271),K1271=3,CONCATENATE("钞票-",M1271),K1271=4,CONCATENATE("玩家经验-",M1271),K1271=5,CONCATENATE(_xlfn.XLOOKUP(L1271,'[1]item|道具'!$A:$A,'[1]item|道具'!$B:$B),"-",M1271),K1271=11,CONCATENATE(INDEX('[4]equip_data|装备数据'!$B:$B,MATCH(1,('[4]equip_data|装备数据'!$A:$A=ROUNDDOWN(L1271/100,0))*('[4]equip_data|装备数据'!$D:$D=MOD(L1271,100)),0)),"-",M1271,"件"))</f>
        <v>#N/A</v>
      </c>
      <c r="J1271" s="11" t="str">
        <f t="shared" si="89"/>
        <v>11;20101;1</v>
      </c>
      <c r="K1271" s="11">
        <v>11</v>
      </c>
      <c r="L1271" s="11">
        <v>20101</v>
      </c>
      <c r="M1271" s="11">
        <v>1</v>
      </c>
      <c r="N1271" s="4">
        <f t="shared" si="90"/>
        <v>0.2</v>
      </c>
      <c r="O1271" s="4">
        <f t="shared" si="91"/>
        <v>1</v>
      </c>
      <c r="P1271" s="4">
        <f t="shared" si="92"/>
        <v>0.2</v>
      </c>
    </row>
    <row r="1272" spans="1:16">
      <c r="A1272" s="11">
        <v>5013002</v>
      </c>
      <c r="B1272" s="11" t="s">
        <v>292</v>
      </c>
      <c r="C1272" s="11">
        <v>0</v>
      </c>
      <c r="D1272" s="11">
        <f t="shared" si="93"/>
        <v>50130022</v>
      </c>
      <c r="E1272" s="11">
        <v>100</v>
      </c>
      <c r="F1272" s="11" t="s">
        <v>292</v>
      </c>
      <c r="G1272" s="11">
        <v>0</v>
      </c>
      <c r="H1272" s="11">
        <v>100</v>
      </c>
      <c r="I1272" s="11" t="e" cm="1">
        <f t="array" ref="I1272">_xlfn.IFS(K1272=2,CONCATENATE("比特币-",M1272),K1272=3,CONCATENATE("钞票-",M1272),K1272=4,CONCATENATE("玩家经验-",M1272),K1272=5,CONCATENATE(_xlfn.XLOOKUP(L1272,'[1]item|道具'!$A:$A,'[1]item|道具'!$B:$B),"-",M1272),K1272=11,CONCATENATE(INDEX('[4]equip_data|装备数据'!$B:$B,MATCH(1,('[4]equip_data|装备数据'!$A:$A=ROUNDDOWN(L1272/100,0))*('[4]equip_data|装备数据'!$D:$D=MOD(L1272,100)),0)),"-",M1272,"件"))</f>
        <v>#N/A</v>
      </c>
      <c r="J1272" s="11" t="str">
        <f t="shared" si="89"/>
        <v>11;20201;1</v>
      </c>
      <c r="K1272" s="11">
        <v>11</v>
      </c>
      <c r="L1272" s="11">
        <v>20201</v>
      </c>
      <c r="M1272" s="11">
        <v>1</v>
      </c>
      <c r="N1272" s="4">
        <f t="shared" si="90"/>
        <v>0.2</v>
      </c>
      <c r="O1272" s="4">
        <f t="shared" si="91"/>
        <v>1</v>
      </c>
      <c r="P1272" s="4">
        <f t="shared" si="92"/>
        <v>0.2</v>
      </c>
    </row>
    <row r="1273" spans="1:16">
      <c r="A1273" s="11">
        <v>5013002</v>
      </c>
      <c r="B1273" s="11" t="s">
        <v>292</v>
      </c>
      <c r="C1273" s="11">
        <v>0</v>
      </c>
      <c r="D1273" s="11">
        <f t="shared" si="93"/>
        <v>50130023</v>
      </c>
      <c r="E1273" s="11">
        <v>100</v>
      </c>
      <c r="F1273" s="11" t="s">
        <v>292</v>
      </c>
      <c r="G1273" s="11">
        <v>0</v>
      </c>
      <c r="H1273" s="11">
        <v>100</v>
      </c>
      <c r="I1273" s="11" t="e" cm="1">
        <f t="array" ref="I1273">_xlfn.IFS(K1273=2,CONCATENATE("比特币-",M1273),K1273=3,CONCATENATE("钞票-",M1273),K1273=4,CONCATENATE("玩家经验-",M1273),K1273=5,CONCATENATE(_xlfn.XLOOKUP(L1273,'[1]item|道具'!$A:$A,'[1]item|道具'!$B:$B),"-",M1273),K1273=11,CONCATENATE(INDEX('[4]equip_data|装备数据'!$B:$B,MATCH(1,('[4]equip_data|装备数据'!$A:$A=ROUNDDOWN(L1273/100,0))*('[4]equip_data|装备数据'!$D:$D=MOD(L1273,100)),0)),"-",M1273,"件"))</f>
        <v>#N/A</v>
      </c>
      <c r="J1273" s="11" t="str">
        <f t="shared" si="89"/>
        <v>11;20301;1</v>
      </c>
      <c r="K1273" s="11">
        <v>11</v>
      </c>
      <c r="L1273" s="11">
        <v>20301</v>
      </c>
      <c r="M1273" s="11">
        <v>1</v>
      </c>
      <c r="N1273" s="4">
        <f t="shared" si="90"/>
        <v>0.2</v>
      </c>
      <c r="O1273" s="4">
        <f t="shared" si="91"/>
        <v>1</v>
      </c>
      <c r="P1273" s="4">
        <f t="shared" si="92"/>
        <v>0.2</v>
      </c>
    </row>
    <row r="1274" spans="1:16">
      <c r="A1274" s="11">
        <v>5013002</v>
      </c>
      <c r="B1274" s="11" t="s">
        <v>292</v>
      </c>
      <c r="C1274" s="11">
        <v>0</v>
      </c>
      <c r="D1274" s="11">
        <f t="shared" si="93"/>
        <v>50130024</v>
      </c>
      <c r="E1274" s="11">
        <v>100</v>
      </c>
      <c r="F1274" s="11" t="s">
        <v>292</v>
      </c>
      <c r="G1274" s="11">
        <v>0</v>
      </c>
      <c r="H1274" s="11">
        <v>100</v>
      </c>
      <c r="I1274" s="11" t="e" cm="1">
        <f t="array" ref="I1274">_xlfn.IFS(K1274=2,CONCATENATE("比特币-",M1274),K1274=3,CONCATENATE("钞票-",M1274),K1274=4,CONCATENATE("玩家经验-",M1274),K1274=5,CONCATENATE(_xlfn.XLOOKUP(L1274,'[1]item|道具'!$A:$A,'[1]item|道具'!$B:$B),"-",M1274),K1274=11,CONCATENATE(INDEX('[4]equip_data|装备数据'!$B:$B,MATCH(1,('[4]equip_data|装备数据'!$A:$A=ROUNDDOWN(L1274/100,0))*('[4]equip_data|装备数据'!$D:$D=MOD(L1274,100)),0)),"-",M1274,"件"))</f>
        <v>#N/A</v>
      </c>
      <c r="J1274" s="11" t="str">
        <f t="shared" si="89"/>
        <v>11;20401;1</v>
      </c>
      <c r="K1274" s="11">
        <v>11</v>
      </c>
      <c r="L1274" s="11">
        <v>20401</v>
      </c>
      <c r="M1274" s="11">
        <v>1</v>
      </c>
      <c r="N1274" s="4">
        <f t="shared" si="90"/>
        <v>0.2</v>
      </c>
      <c r="O1274" s="4">
        <f t="shared" si="91"/>
        <v>1</v>
      </c>
      <c r="P1274" s="4">
        <f t="shared" si="92"/>
        <v>0.2</v>
      </c>
    </row>
    <row r="1275" spans="1:16">
      <c r="A1275" s="11">
        <v>5013002</v>
      </c>
      <c r="B1275" s="11" t="s">
        <v>292</v>
      </c>
      <c r="C1275" s="11">
        <v>0</v>
      </c>
      <c r="D1275" s="11">
        <f t="shared" si="93"/>
        <v>50130025</v>
      </c>
      <c r="E1275" s="11">
        <v>100</v>
      </c>
      <c r="F1275" s="11" t="s">
        <v>292</v>
      </c>
      <c r="G1275" s="11">
        <v>0</v>
      </c>
      <c r="H1275" s="11">
        <v>100</v>
      </c>
      <c r="I1275" s="11" t="e" cm="1">
        <f t="array" ref="I1275">_xlfn.IFS(K1275=2,CONCATENATE("比特币-",M1275),K1275=3,CONCATENATE("钞票-",M1275),K1275=4,CONCATENATE("玩家经验-",M1275),K1275=5,CONCATENATE(_xlfn.XLOOKUP(L1275,'[1]item|道具'!$A:$A,'[1]item|道具'!$B:$B),"-",M1275),K1275=11,CONCATENATE(INDEX('[4]equip_data|装备数据'!$B:$B,MATCH(1,('[4]equip_data|装备数据'!$A:$A=ROUNDDOWN(L1275/100,0))*('[4]equip_data|装备数据'!$D:$D=MOD(L1275,100)),0)),"-",M1275,"件"))</f>
        <v>#N/A</v>
      </c>
      <c r="J1275" s="11" t="str">
        <f t="shared" si="89"/>
        <v>11;20501;1</v>
      </c>
      <c r="K1275" s="11">
        <v>11</v>
      </c>
      <c r="L1275" s="11">
        <v>20501</v>
      </c>
      <c r="M1275" s="11">
        <v>1</v>
      </c>
      <c r="N1275" s="4">
        <f t="shared" si="90"/>
        <v>0.2</v>
      </c>
      <c r="O1275" s="4">
        <f t="shared" si="91"/>
        <v>1</v>
      </c>
      <c r="P1275" s="4">
        <f t="shared" si="92"/>
        <v>0.2</v>
      </c>
    </row>
    <row r="1276" spans="1:16">
      <c r="A1276" s="11">
        <v>5013003</v>
      </c>
      <c r="B1276" s="11" t="s">
        <v>293</v>
      </c>
      <c r="C1276" s="11">
        <v>0</v>
      </c>
      <c r="D1276" s="11">
        <f>A1276*10+1</f>
        <v>50130031</v>
      </c>
      <c r="E1276" s="11">
        <v>100</v>
      </c>
      <c r="F1276" s="11" t="s">
        <v>293</v>
      </c>
      <c r="G1276" s="11">
        <v>0</v>
      </c>
      <c r="H1276" s="11">
        <v>100</v>
      </c>
      <c r="I1276" s="11" t="e" cm="1">
        <f t="array" ref="I1276">_xlfn.IFS(K1276=2,CONCATENATE("比特币-",M1276),K1276=3,CONCATENATE("钞票-",M1276),K1276=4,CONCATENATE("玩家经验-",M1276),K1276=5,CONCATENATE(_xlfn.XLOOKUP(L1276,'[1]item|道具'!$A:$A,'[1]item|道具'!$B:$B),"-",M1276),K1276=11,CONCATENATE(INDEX('[4]equip_data|装备数据'!$B:$B,MATCH(1,('[4]equip_data|装备数据'!$A:$A=ROUNDDOWN(L1276/100,0))*('[4]equip_data|装备数据'!$D:$D=MOD(L1276,100)),0)),"-",M1276,"件"))</f>
        <v>#N/A</v>
      </c>
      <c r="J1276" s="11" t="str">
        <f t="shared" si="89"/>
        <v>11;30101;1</v>
      </c>
      <c r="K1276" s="11">
        <v>11</v>
      </c>
      <c r="L1276" s="11">
        <v>30101</v>
      </c>
      <c r="M1276" s="11">
        <v>1</v>
      </c>
      <c r="N1276" s="4">
        <f t="shared" si="90"/>
        <v>0.2</v>
      </c>
      <c r="O1276" s="4">
        <f t="shared" si="91"/>
        <v>1</v>
      </c>
      <c r="P1276" s="4">
        <f t="shared" si="92"/>
        <v>0.2</v>
      </c>
    </row>
    <row r="1277" spans="1:16">
      <c r="A1277" s="11">
        <v>5013003</v>
      </c>
      <c r="B1277" s="11" t="s">
        <v>293</v>
      </c>
      <c r="C1277" s="11">
        <v>0</v>
      </c>
      <c r="D1277" s="11">
        <f t="shared" ref="D1277:D1280" si="94">D1276+1</f>
        <v>50130032</v>
      </c>
      <c r="E1277" s="11">
        <v>100</v>
      </c>
      <c r="F1277" s="11" t="s">
        <v>293</v>
      </c>
      <c r="G1277" s="11">
        <v>0</v>
      </c>
      <c r="H1277" s="11">
        <v>100</v>
      </c>
      <c r="I1277" s="11" t="e" cm="1">
        <f t="array" ref="I1277">_xlfn.IFS(K1277=2,CONCATENATE("比特币-",M1277),K1277=3,CONCATENATE("钞票-",M1277),K1277=4,CONCATENATE("玩家经验-",M1277),K1277=5,CONCATENATE(_xlfn.XLOOKUP(L1277,'[1]item|道具'!$A:$A,'[1]item|道具'!$B:$B),"-",M1277),K1277=11,CONCATENATE(INDEX('[4]equip_data|装备数据'!$B:$B,MATCH(1,('[4]equip_data|装备数据'!$A:$A=ROUNDDOWN(L1277/100,0))*('[4]equip_data|装备数据'!$D:$D=MOD(L1277,100)),0)),"-",M1277,"件"))</f>
        <v>#N/A</v>
      </c>
      <c r="J1277" s="11" t="str">
        <f t="shared" si="89"/>
        <v>11;30201;1</v>
      </c>
      <c r="K1277" s="11">
        <v>11</v>
      </c>
      <c r="L1277" s="11">
        <v>30201</v>
      </c>
      <c r="M1277" s="11">
        <v>1</v>
      </c>
      <c r="N1277" s="4">
        <f t="shared" si="90"/>
        <v>0.2</v>
      </c>
      <c r="O1277" s="4">
        <f t="shared" si="91"/>
        <v>1</v>
      </c>
      <c r="P1277" s="4">
        <f t="shared" si="92"/>
        <v>0.2</v>
      </c>
    </row>
    <row r="1278" spans="1:16">
      <c r="A1278" s="11">
        <v>5013003</v>
      </c>
      <c r="B1278" s="11" t="s">
        <v>293</v>
      </c>
      <c r="C1278" s="11">
        <v>0</v>
      </c>
      <c r="D1278" s="11">
        <f t="shared" si="94"/>
        <v>50130033</v>
      </c>
      <c r="E1278" s="11">
        <v>100</v>
      </c>
      <c r="F1278" s="11" t="s">
        <v>293</v>
      </c>
      <c r="G1278" s="11">
        <v>0</v>
      </c>
      <c r="H1278" s="11">
        <v>100</v>
      </c>
      <c r="I1278" s="11" t="e" cm="1">
        <f t="array" ref="I1278">_xlfn.IFS(K1278=2,CONCATENATE("比特币-",M1278),K1278=3,CONCATENATE("钞票-",M1278),K1278=4,CONCATENATE("玩家经验-",M1278),K1278=5,CONCATENATE(_xlfn.XLOOKUP(L1278,'[1]item|道具'!$A:$A,'[1]item|道具'!$B:$B),"-",M1278),K1278=11,CONCATENATE(INDEX('[4]equip_data|装备数据'!$B:$B,MATCH(1,('[4]equip_data|装备数据'!$A:$A=ROUNDDOWN(L1278/100,0))*('[4]equip_data|装备数据'!$D:$D=MOD(L1278,100)),0)),"-",M1278,"件"))</f>
        <v>#N/A</v>
      </c>
      <c r="J1278" s="11" t="str">
        <f t="shared" si="89"/>
        <v>11;30301;1</v>
      </c>
      <c r="K1278" s="11">
        <v>11</v>
      </c>
      <c r="L1278" s="11">
        <v>30301</v>
      </c>
      <c r="M1278" s="11">
        <v>1</v>
      </c>
      <c r="N1278" s="4">
        <f t="shared" si="90"/>
        <v>0.2</v>
      </c>
      <c r="O1278" s="4">
        <f t="shared" si="91"/>
        <v>1</v>
      </c>
      <c r="P1278" s="4">
        <f t="shared" si="92"/>
        <v>0.2</v>
      </c>
    </row>
    <row r="1279" spans="1:16">
      <c r="A1279" s="11">
        <v>5013003</v>
      </c>
      <c r="B1279" s="11" t="s">
        <v>293</v>
      </c>
      <c r="C1279" s="11">
        <v>0</v>
      </c>
      <c r="D1279" s="11">
        <f t="shared" si="94"/>
        <v>50130034</v>
      </c>
      <c r="E1279" s="11">
        <v>100</v>
      </c>
      <c r="F1279" s="11" t="s">
        <v>293</v>
      </c>
      <c r="G1279" s="11">
        <v>0</v>
      </c>
      <c r="H1279" s="11">
        <v>100</v>
      </c>
      <c r="I1279" s="11" t="e" cm="1">
        <f t="array" ref="I1279">_xlfn.IFS(K1279=2,CONCATENATE("比特币-",M1279),K1279=3,CONCATENATE("钞票-",M1279),K1279=4,CONCATENATE("玩家经验-",M1279),K1279=5,CONCATENATE(_xlfn.XLOOKUP(L1279,'[1]item|道具'!$A:$A,'[1]item|道具'!$B:$B),"-",M1279),K1279=11,CONCATENATE(INDEX('[4]equip_data|装备数据'!$B:$B,MATCH(1,('[4]equip_data|装备数据'!$A:$A=ROUNDDOWN(L1279/100,0))*('[4]equip_data|装备数据'!$D:$D=MOD(L1279,100)),0)),"-",M1279,"件"))</f>
        <v>#N/A</v>
      </c>
      <c r="J1279" s="11" t="str">
        <f t="shared" si="89"/>
        <v>11;30401;1</v>
      </c>
      <c r="K1279" s="11">
        <v>11</v>
      </c>
      <c r="L1279" s="11">
        <v>30401</v>
      </c>
      <c r="M1279" s="11">
        <v>1</v>
      </c>
      <c r="N1279" s="4">
        <f t="shared" si="90"/>
        <v>0.2</v>
      </c>
      <c r="O1279" s="4">
        <f t="shared" si="91"/>
        <v>1</v>
      </c>
      <c r="P1279" s="4">
        <f t="shared" si="92"/>
        <v>0.2</v>
      </c>
    </row>
    <row r="1280" spans="1:16">
      <c r="A1280" s="11">
        <v>5013003</v>
      </c>
      <c r="B1280" s="11" t="s">
        <v>293</v>
      </c>
      <c r="C1280" s="11">
        <v>0</v>
      </c>
      <c r="D1280" s="11">
        <f t="shared" si="94"/>
        <v>50130035</v>
      </c>
      <c r="E1280" s="11">
        <v>100</v>
      </c>
      <c r="F1280" s="11" t="s">
        <v>293</v>
      </c>
      <c r="G1280" s="11">
        <v>0</v>
      </c>
      <c r="H1280" s="11">
        <v>100</v>
      </c>
      <c r="I1280" s="11" t="e" cm="1">
        <f t="array" ref="I1280">_xlfn.IFS(K1280=2,CONCATENATE("比特币-",M1280),K1280=3,CONCATENATE("钞票-",M1280),K1280=4,CONCATENATE("玩家经验-",M1280),K1280=5,CONCATENATE(_xlfn.XLOOKUP(L1280,'[1]item|道具'!$A:$A,'[1]item|道具'!$B:$B),"-",M1280),K1280=11,CONCATENATE(INDEX('[4]equip_data|装备数据'!$B:$B,MATCH(1,('[4]equip_data|装备数据'!$A:$A=ROUNDDOWN(L1280/100,0))*('[4]equip_data|装备数据'!$D:$D=MOD(L1280,100)),0)),"-",M1280,"件"))</f>
        <v>#N/A</v>
      </c>
      <c r="J1280" s="11" t="str">
        <f t="shared" si="89"/>
        <v>11;30501;1</v>
      </c>
      <c r="K1280" s="11">
        <v>11</v>
      </c>
      <c r="L1280" s="11">
        <v>30501</v>
      </c>
      <c r="M1280" s="11">
        <v>1</v>
      </c>
      <c r="N1280" s="4">
        <f t="shared" si="90"/>
        <v>0.2</v>
      </c>
      <c r="O1280" s="4">
        <f t="shared" si="91"/>
        <v>1</v>
      </c>
      <c r="P1280" s="4">
        <f t="shared" si="92"/>
        <v>0.2</v>
      </c>
    </row>
    <row r="1281" spans="1:16">
      <c r="A1281" s="11">
        <v>5013004</v>
      </c>
      <c r="B1281" s="11" t="s">
        <v>294</v>
      </c>
      <c r="C1281" s="11">
        <v>0</v>
      </c>
      <c r="D1281" s="11">
        <f>A1281*10+1</f>
        <v>50130041</v>
      </c>
      <c r="E1281" s="11">
        <v>100</v>
      </c>
      <c r="F1281" s="11" t="s">
        <v>294</v>
      </c>
      <c r="G1281" s="11">
        <v>0</v>
      </c>
      <c r="H1281" s="11">
        <v>100</v>
      </c>
      <c r="I1281" s="11" t="e" cm="1">
        <f t="array" ref="I1281">_xlfn.IFS(K1281=2,CONCATENATE("比特币-",M1281),K1281=3,CONCATENATE("钞票-",M1281),K1281=4,CONCATENATE("玩家经验-",M1281),K1281=5,CONCATENATE(_xlfn.XLOOKUP(L1281,'[1]item|道具'!$A:$A,'[1]item|道具'!$B:$B),"-",M1281),K1281=11,CONCATENATE(INDEX('[4]equip_data|装备数据'!$B:$B,MATCH(1,('[4]equip_data|装备数据'!$A:$A=ROUNDDOWN(L1281/100,0))*('[4]equip_data|装备数据'!$D:$D=MOD(L1281,100)),0)),"-",M1281,"件"))</f>
        <v>#N/A</v>
      </c>
      <c r="J1281" s="11" t="str">
        <f t="shared" si="89"/>
        <v>11;40101;1</v>
      </c>
      <c r="K1281" s="11">
        <v>11</v>
      </c>
      <c r="L1281" s="11">
        <v>40101</v>
      </c>
      <c r="M1281" s="11">
        <v>1</v>
      </c>
      <c r="N1281" s="4">
        <f t="shared" si="90"/>
        <v>0.2</v>
      </c>
      <c r="O1281" s="4">
        <f t="shared" si="91"/>
        <v>1</v>
      </c>
      <c r="P1281" s="4">
        <f t="shared" si="92"/>
        <v>0.2</v>
      </c>
    </row>
    <row r="1282" spans="1:16">
      <c r="A1282" s="11">
        <v>5013004</v>
      </c>
      <c r="B1282" s="11" t="s">
        <v>294</v>
      </c>
      <c r="C1282" s="11">
        <v>0</v>
      </c>
      <c r="D1282" s="11">
        <f t="shared" ref="D1282:D1285" si="95">D1281+1</f>
        <v>50130042</v>
      </c>
      <c r="E1282" s="11">
        <v>100</v>
      </c>
      <c r="F1282" s="11" t="s">
        <v>294</v>
      </c>
      <c r="G1282" s="11">
        <v>0</v>
      </c>
      <c r="H1282" s="11">
        <v>100</v>
      </c>
      <c r="I1282" s="11" t="e" cm="1">
        <f t="array" ref="I1282">_xlfn.IFS(K1282=2,CONCATENATE("比特币-",M1282),K1282=3,CONCATENATE("钞票-",M1282),K1282=4,CONCATENATE("玩家经验-",M1282),K1282=5,CONCATENATE(_xlfn.XLOOKUP(L1282,'[1]item|道具'!$A:$A,'[1]item|道具'!$B:$B),"-",M1282),K1282=11,CONCATENATE(INDEX('[4]equip_data|装备数据'!$B:$B,MATCH(1,('[4]equip_data|装备数据'!$A:$A=ROUNDDOWN(L1282/100,0))*('[4]equip_data|装备数据'!$D:$D=MOD(L1282,100)),0)),"-",M1282,"件"))</f>
        <v>#N/A</v>
      </c>
      <c r="J1282" s="11" t="str">
        <f t="shared" si="89"/>
        <v>11;40201;1</v>
      </c>
      <c r="K1282" s="11">
        <v>11</v>
      </c>
      <c r="L1282" s="11">
        <v>40201</v>
      </c>
      <c r="M1282" s="11">
        <v>1</v>
      </c>
      <c r="N1282" s="4">
        <f t="shared" si="90"/>
        <v>0.2</v>
      </c>
      <c r="O1282" s="4">
        <f t="shared" si="91"/>
        <v>1</v>
      </c>
      <c r="P1282" s="4">
        <f t="shared" si="92"/>
        <v>0.2</v>
      </c>
    </row>
    <row r="1283" spans="1:16">
      <c r="A1283" s="11">
        <v>5013004</v>
      </c>
      <c r="B1283" s="11" t="s">
        <v>294</v>
      </c>
      <c r="C1283" s="11">
        <v>0</v>
      </c>
      <c r="D1283" s="11">
        <f t="shared" si="95"/>
        <v>50130043</v>
      </c>
      <c r="E1283" s="11">
        <v>100</v>
      </c>
      <c r="F1283" s="11" t="s">
        <v>294</v>
      </c>
      <c r="G1283" s="11">
        <v>0</v>
      </c>
      <c r="H1283" s="11">
        <v>100</v>
      </c>
      <c r="I1283" s="11" t="e" cm="1">
        <f t="array" ref="I1283">_xlfn.IFS(K1283=2,CONCATENATE("比特币-",M1283),K1283=3,CONCATENATE("钞票-",M1283),K1283=4,CONCATENATE("玩家经验-",M1283),K1283=5,CONCATENATE(_xlfn.XLOOKUP(L1283,'[1]item|道具'!$A:$A,'[1]item|道具'!$B:$B),"-",M1283),K1283=11,CONCATENATE(INDEX('[4]equip_data|装备数据'!$B:$B,MATCH(1,('[4]equip_data|装备数据'!$A:$A=ROUNDDOWN(L1283/100,0))*('[4]equip_data|装备数据'!$D:$D=MOD(L1283,100)),0)),"-",M1283,"件"))</f>
        <v>#N/A</v>
      </c>
      <c r="J1283" s="11" t="str">
        <f t="shared" si="89"/>
        <v>11;40301;1</v>
      </c>
      <c r="K1283" s="11">
        <v>11</v>
      </c>
      <c r="L1283" s="11">
        <v>40301</v>
      </c>
      <c r="M1283" s="11">
        <v>1</v>
      </c>
      <c r="N1283" s="4">
        <f t="shared" si="90"/>
        <v>0.2</v>
      </c>
      <c r="O1283" s="4">
        <f t="shared" si="91"/>
        <v>1</v>
      </c>
      <c r="P1283" s="4">
        <f t="shared" si="92"/>
        <v>0.2</v>
      </c>
    </row>
    <row r="1284" spans="1:16">
      <c r="A1284" s="11">
        <v>5013004</v>
      </c>
      <c r="B1284" s="11" t="s">
        <v>294</v>
      </c>
      <c r="C1284" s="11">
        <v>0</v>
      </c>
      <c r="D1284" s="11">
        <f t="shared" si="95"/>
        <v>50130044</v>
      </c>
      <c r="E1284" s="11">
        <v>100</v>
      </c>
      <c r="F1284" s="11" t="s">
        <v>294</v>
      </c>
      <c r="G1284" s="11">
        <v>0</v>
      </c>
      <c r="H1284" s="11">
        <v>100</v>
      </c>
      <c r="I1284" s="11" t="e" cm="1">
        <f t="array" ref="I1284">_xlfn.IFS(K1284=2,CONCATENATE("比特币-",M1284),K1284=3,CONCATENATE("钞票-",M1284),K1284=4,CONCATENATE("玩家经验-",M1284),K1284=5,CONCATENATE(_xlfn.XLOOKUP(L1284,'[1]item|道具'!$A:$A,'[1]item|道具'!$B:$B),"-",M1284),K1284=11,CONCATENATE(INDEX('[4]equip_data|装备数据'!$B:$B,MATCH(1,('[4]equip_data|装备数据'!$A:$A=ROUNDDOWN(L1284/100,0))*('[4]equip_data|装备数据'!$D:$D=MOD(L1284,100)),0)),"-",M1284,"件"))</f>
        <v>#N/A</v>
      </c>
      <c r="J1284" s="11" t="str">
        <f t="shared" si="89"/>
        <v>11;40401;1</v>
      </c>
      <c r="K1284" s="11">
        <v>11</v>
      </c>
      <c r="L1284" s="11">
        <v>40401</v>
      </c>
      <c r="M1284" s="11">
        <v>1</v>
      </c>
      <c r="N1284" s="4">
        <f t="shared" si="90"/>
        <v>0.2</v>
      </c>
      <c r="O1284" s="4">
        <f t="shared" si="91"/>
        <v>1</v>
      </c>
      <c r="P1284" s="4">
        <f t="shared" si="92"/>
        <v>0.2</v>
      </c>
    </row>
    <row r="1285" spans="1:16">
      <c r="A1285" s="11">
        <v>5013004</v>
      </c>
      <c r="B1285" s="11" t="s">
        <v>294</v>
      </c>
      <c r="C1285" s="11">
        <v>0</v>
      </c>
      <c r="D1285" s="11">
        <f t="shared" si="95"/>
        <v>50130045</v>
      </c>
      <c r="E1285" s="11">
        <v>100</v>
      </c>
      <c r="F1285" s="11" t="s">
        <v>294</v>
      </c>
      <c r="G1285" s="11">
        <v>0</v>
      </c>
      <c r="H1285" s="11">
        <v>100</v>
      </c>
      <c r="I1285" s="11" t="e" cm="1">
        <f t="array" ref="I1285">_xlfn.IFS(K1285=2,CONCATENATE("比特币-",M1285),K1285=3,CONCATENATE("钞票-",M1285),K1285=4,CONCATENATE("玩家经验-",M1285),K1285=5,CONCATENATE(_xlfn.XLOOKUP(L1285,'[1]item|道具'!$A:$A,'[1]item|道具'!$B:$B),"-",M1285),K1285=11,CONCATENATE(INDEX('[4]equip_data|装备数据'!$B:$B,MATCH(1,('[4]equip_data|装备数据'!$A:$A=ROUNDDOWN(L1285/100,0))*('[4]equip_data|装备数据'!$D:$D=MOD(L1285,100)),0)),"-",M1285,"件"))</f>
        <v>#N/A</v>
      </c>
      <c r="J1285" s="11" t="str">
        <f t="shared" si="89"/>
        <v>11;40501;1</v>
      </c>
      <c r="K1285" s="11">
        <v>11</v>
      </c>
      <c r="L1285" s="11">
        <v>40501</v>
      </c>
      <c r="M1285" s="11">
        <v>1</v>
      </c>
      <c r="N1285" s="4">
        <f t="shared" si="90"/>
        <v>0.2</v>
      </c>
      <c r="O1285" s="4">
        <f t="shared" si="91"/>
        <v>1</v>
      </c>
      <c r="P1285" s="4">
        <f t="shared" si="92"/>
        <v>0.2</v>
      </c>
    </row>
    <row r="1286" spans="1:16">
      <c r="A1286" s="11">
        <v>5013005</v>
      </c>
      <c r="B1286" s="11" t="s">
        <v>295</v>
      </c>
      <c r="C1286" s="11">
        <v>0</v>
      </c>
      <c r="D1286" s="11">
        <f>A1286*10+1</f>
        <v>50130051</v>
      </c>
      <c r="E1286" s="11">
        <v>100</v>
      </c>
      <c r="F1286" s="11" t="s">
        <v>295</v>
      </c>
      <c r="G1286" s="11">
        <v>0</v>
      </c>
      <c r="H1286" s="11">
        <v>100</v>
      </c>
      <c r="I1286" s="11" t="e" cm="1">
        <f t="array" ref="I1286">_xlfn.IFS(K1286=2,CONCATENATE("比特币-",M1286),K1286=3,CONCATENATE("钞票-",M1286),K1286=4,CONCATENATE("玩家经验-",M1286),K1286=5,CONCATENATE(_xlfn.XLOOKUP(L1286,'[1]item|道具'!$A:$A,'[1]item|道具'!$B:$B),"-",M1286),K1286=11,CONCATENATE(INDEX('[4]equip_data|装备数据'!$B:$B,MATCH(1,('[4]equip_data|装备数据'!$A:$A=ROUNDDOWN(L1286/100,0))*('[4]equip_data|装备数据'!$D:$D=MOD(L1286,100)),0)),"-",M1286,"件"))</f>
        <v>#N/A</v>
      </c>
      <c r="J1286" s="11" t="str">
        <f t="shared" si="89"/>
        <v>11;50101;1</v>
      </c>
      <c r="K1286" s="11">
        <v>11</v>
      </c>
      <c r="L1286" s="11">
        <v>50101</v>
      </c>
      <c r="M1286" s="11">
        <v>1</v>
      </c>
      <c r="N1286" s="4">
        <f t="shared" si="90"/>
        <v>0.2</v>
      </c>
      <c r="O1286" s="4">
        <f t="shared" si="91"/>
        <v>1</v>
      </c>
      <c r="P1286" s="4">
        <f t="shared" si="92"/>
        <v>0.2</v>
      </c>
    </row>
    <row r="1287" spans="1:16">
      <c r="A1287" s="11">
        <v>5013005</v>
      </c>
      <c r="B1287" s="11" t="s">
        <v>295</v>
      </c>
      <c r="C1287" s="11">
        <v>0</v>
      </c>
      <c r="D1287" s="11">
        <f t="shared" ref="D1287:D1290" si="96">D1286+1</f>
        <v>50130052</v>
      </c>
      <c r="E1287" s="11">
        <v>100</v>
      </c>
      <c r="F1287" s="11" t="s">
        <v>295</v>
      </c>
      <c r="G1287" s="11">
        <v>0</v>
      </c>
      <c r="H1287" s="11">
        <v>100</v>
      </c>
      <c r="I1287" s="11" t="e" cm="1">
        <f t="array" ref="I1287">_xlfn.IFS(K1287=2,CONCATENATE("比特币-",M1287),K1287=3,CONCATENATE("钞票-",M1287),K1287=4,CONCATENATE("玩家经验-",M1287),K1287=5,CONCATENATE(_xlfn.XLOOKUP(L1287,'[1]item|道具'!$A:$A,'[1]item|道具'!$B:$B),"-",M1287),K1287=11,CONCATENATE(INDEX('[4]equip_data|装备数据'!$B:$B,MATCH(1,('[4]equip_data|装备数据'!$A:$A=ROUNDDOWN(L1287/100,0))*('[4]equip_data|装备数据'!$D:$D=MOD(L1287,100)),0)),"-",M1287,"件"))</f>
        <v>#N/A</v>
      </c>
      <c r="J1287" s="11" t="str">
        <f t="shared" si="89"/>
        <v>11;50201;1</v>
      </c>
      <c r="K1287" s="11">
        <v>11</v>
      </c>
      <c r="L1287" s="11">
        <v>50201</v>
      </c>
      <c r="M1287" s="11">
        <v>1</v>
      </c>
      <c r="N1287" s="4">
        <f t="shared" si="90"/>
        <v>0.2</v>
      </c>
      <c r="O1287" s="4">
        <f t="shared" si="91"/>
        <v>1</v>
      </c>
      <c r="P1287" s="4">
        <f t="shared" si="92"/>
        <v>0.2</v>
      </c>
    </row>
    <row r="1288" spans="1:16">
      <c r="A1288" s="11">
        <v>5013005</v>
      </c>
      <c r="B1288" s="11" t="s">
        <v>295</v>
      </c>
      <c r="C1288" s="11">
        <v>0</v>
      </c>
      <c r="D1288" s="11">
        <f t="shared" si="96"/>
        <v>50130053</v>
      </c>
      <c r="E1288" s="11">
        <v>100</v>
      </c>
      <c r="F1288" s="11" t="s">
        <v>295</v>
      </c>
      <c r="G1288" s="11">
        <v>0</v>
      </c>
      <c r="H1288" s="11">
        <v>100</v>
      </c>
      <c r="I1288" s="11" t="e" cm="1">
        <f t="array" ref="I1288">_xlfn.IFS(K1288=2,CONCATENATE("比特币-",M1288),K1288=3,CONCATENATE("钞票-",M1288),K1288=4,CONCATENATE("玩家经验-",M1288),K1288=5,CONCATENATE(_xlfn.XLOOKUP(L1288,'[1]item|道具'!$A:$A,'[1]item|道具'!$B:$B),"-",M1288),K1288=11,CONCATENATE(INDEX('[4]equip_data|装备数据'!$B:$B,MATCH(1,('[4]equip_data|装备数据'!$A:$A=ROUNDDOWN(L1288/100,0))*('[4]equip_data|装备数据'!$D:$D=MOD(L1288,100)),0)),"-",M1288,"件"))</f>
        <v>#N/A</v>
      </c>
      <c r="J1288" s="11" t="str">
        <f t="shared" si="89"/>
        <v>11;50301;1</v>
      </c>
      <c r="K1288" s="11">
        <v>11</v>
      </c>
      <c r="L1288" s="11">
        <v>50301</v>
      </c>
      <c r="M1288" s="11">
        <v>1</v>
      </c>
      <c r="N1288" s="4">
        <f t="shared" si="90"/>
        <v>0.2</v>
      </c>
      <c r="O1288" s="4">
        <f t="shared" si="91"/>
        <v>1</v>
      </c>
      <c r="P1288" s="4">
        <f t="shared" si="92"/>
        <v>0.2</v>
      </c>
    </row>
    <row r="1289" spans="1:16">
      <c r="A1289" s="11">
        <v>5013005</v>
      </c>
      <c r="B1289" s="11" t="s">
        <v>295</v>
      </c>
      <c r="C1289" s="11">
        <v>0</v>
      </c>
      <c r="D1289" s="11">
        <f t="shared" si="96"/>
        <v>50130054</v>
      </c>
      <c r="E1289" s="11">
        <v>100</v>
      </c>
      <c r="F1289" s="11" t="s">
        <v>295</v>
      </c>
      <c r="G1289" s="11">
        <v>0</v>
      </c>
      <c r="H1289" s="11">
        <v>100</v>
      </c>
      <c r="I1289" s="11" t="e" cm="1">
        <f t="array" ref="I1289">_xlfn.IFS(K1289=2,CONCATENATE("比特币-",M1289),K1289=3,CONCATENATE("钞票-",M1289),K1289=4,CONCATENATE("玩家经验-",M1289),K1289=5,CONCATENATE(_xlfn.XLOOKUP(L1289,'[1]item|道具'!$A:$A,'[1]item|道具'!$B:$B),"-",M1289),K1289=11,CONCATENATE(INDEX('[4]equip_data|装备数据'!$B:$B,MATCH(1,('[4]equip_data|装备数据'!$A:$A=ROUNDDOWN(L1289/100,0))*('[4]equip_data|装备数据'!$D:$D=MOD(L1289,100)),0)),"-",M1289,"件"))</f>
        <v>#N/A</v>
      </c>
      <c r="J1289" s="11" t="str">
        <f t="shared" si="89"/>
        <v>11;50401;1</v>
      </c>
      <c r="K1289" s="11">
        <v>11</v>
      </c>
      <c r="L1289" s="11">
        <v>50401</v>
      </c>
      <c r="M1289" s="11">
        <v>1</v>
      </c>
      <c r="N1289" s="4">
        <f t="shared" si="90"/>
        <v>0.2</v>
      </c>
      <c r="O1289" s="4">
        <f t="shared" si="91"/>
        <v>1</v>
      </c>
      <c r="P1289" s="4">
        <f t="shared" si="92"/>
        <v>0.2</v>
      </c>
    </row>
    <row r="1290" spans="1:16">
      <c r="A1290" s="11">
        <v>5013005</v>
      </c>
      <c r="B1290" s="11" t="s">
        <v>295</v>
      </c>
      <c r="C1290" s="11">
        <v>0</v>
      </c>
      <c r="D1290" s="11">
        <f t="shared" si="96"/>
        <v>50130055</v>
      </c>
      <c r="E1290" s="11">
        <v>100</v>
      </c>
      <c r="F1290" s="11" t="s">
        <v>295</v>
      </c>
      <c r="G1290" s="11">
        <v>0</v>
      </c>
      <c r="H1290" s="11">
        <v>100</v>
      </c>
      <c r="I1290" s="11" t="e" cm="1">
        <f t="array" ref="I1290">_xlfn.IFS(K1290=2,CONCATENATE("比特币-",M1290),K1290=3,CONCATENATE("钞票-",M1290),K1290=4,CONCATENATE("玩家经验-",M1290),K1290=5,CONCATENATE(_xlfn.XLOOKUP(L1290,'[1]item|道具'!$A:$A,'[1]item|道具'!$B:$B),"-",M1290),K1290=11,CONCATENATE(INDEX('[4]equip_data|装备数据'!$B:$B,MATCH(1,('[4]equip_data|装备数据'!$A:$A=ROUNDDOWN(L1290/100,0))*('[4]equip_data|装备数据'!$D:$D=MOD(L1290,100)),0)),"-",M1290,"件"))</f>
        <v>#N/A</v>
      </c>
      <c r="J1290" s="11" t="str">
        <f t="shared" si="89"/>
        <v>11;50501;1</v>
      </c>
      <c r="K1290" s="11">
        <v>11</v>
      </c>
      <c r="L1290" s="11">
        <v>50501</v>
      </c>
      <c r="M1290" s="11">
        <v>1</v>
      </c>
      <c r="N1290" s="4">
        <f t="shared" si="90"/>
        <v>0.2</v>
      </c>
      <c r="O1290" s="4">
        <f t="shared" si="91"/>
        <v>1</v>
      </c>
      <c r="P1290" s="4">
        <f t="shared" si="92"/>
        <v>0.2</v>
      </c>
    </row>
    <row r="1291" spans="1:16">
      <c r="A1291" s="11">
        <v>5013006</v>
      </c>
      <c r="B1291" s="11" t="s">
        <v>296</v>
      </c>
      <c r="C1291" s="11">
        <v>0</v>
      </c>
      <c r="D1291" s="11">
        <f>A1291*10+1</f>
        <v>50130061</v>
      </c>
      <c r="E1291" s="11">
        <v>100</v>
      </c>
      <c r="F1291" s="11" t="s">
        <v>296</v>
      </c>
      <c r="G1291" s="11">
        <v>0</v>
      </c>
      <c r="H1291" s="11">
        <v>100</v>
      </c>
      <c r="I1291" s="11" t="e" cm="1">
        <f t="array" ref="I1291">_xlfn.IFS(K1291=2,CONCATENATE("比特币-",M1291),K1291=3,CONCATENATE("钞票-",M1291),K1291=4,CONCATENATE("玩家经验-",M1291),K1291=5,CONCATENATE(_xlfn.XLOOKUP(L1291,'[1]item|道具'!$A:$A,'[1]item|道具'!$B:$B),"-",M1291),K1291=11,CONCATENATE(INDEX('[4]equip_data|装备数据'!$B:$B,MATCH(1,('[4]equip_data|装备数据'!$A:$A=ROUNDDOWN(L1291/100,0))*('[4]equip_data|装备数据'!$D:$D=MOD(L1291,100)),0)),"-",M1291,"件"))</f>
        <v>#N/A</v>
      </c>
      <c r="J1291" s="11" t="str">
        <f t="shared" ref="J1291:J1325" si="97">CONCATENATE(K1291,";",L1291,";",M1291)</f>
        <v>11;60101;1</v>
      </c>
      <c r="K1291" s="11">
        <v>11</v>
      </c>
      <c r="L1291" s="11">
        <v>60101</v>
      </c>
      <c r="M1291" s="11">
        <v>1</v>
      </c>
      <c r="N1291" s="4">
        <f t="shared" si="90"/>
        <v>0.2</v>
      </c>
      <c r="O1291" s="4">
        <f t="shared" si="91"/>
        <v>1</v>
      </c>
      <c r="P1291" s="4">
        <f t="shared" si="92"/>
        <v>0.2</v>
      </c>
    </row>
    <row r="1292" spans="1:16">
      <c r="A1292" s="11">
        <v>5013006</v>
      </c>
      <c r="B1292" s="11" t="s">
        <v>296</v>
      </c>
      <c r="C1292" s="11">
        <v>0</v>
      </c>
      <c r="D1292" s="11">
        <f t="shared" ref="D1292:D1295" si="98">D1291+1</f>
        <v>50130062</v>
      </c>
      <c r="E1292" s="11">
        <v>100</v>
      </c>
      <c r="F1292" s="11" t="s">
        <v>296</v>
      </c>
      <c r="G1292" s="11">
        <v>0</v>
      </c>
      <c r="H1292" s="11">
        <v>100</v>
      </c>
      <c r="I1292" s="11" t="e" cm="1">
        <f t="array" ref="I1292">_xlfn.IFS(K1292=2,CONCATENATE("比特币-",M1292),K1292=3,CONCATENATE("钞票-",M1292),K1292=4,CONCATENATE("玩家经验-",M1292),K1292=5,CONCATENATE(_xlfn.XLOOKUP(L1292,'[1]item|道具'!$A:$A,'[1]item|道具'!$B:$B),"-",M1292),K1292=11,CONCATENATE(INDEX('[4]equip_data|装备数据'!$B:$B,MATCH(1,('[4]equip_data|装备数据'!$A:$A=ROUNDDOWN(L1292/100,0))*('[4]equip_data|装备数据'!$D:$D=MOD(L1292,100)),0)),"-",M1292,"件"))</f>
        <v>#N/A</v>
      </c>
      <c r="J1292" s="11" t="str">
        <f t="shared" si="97"/>
        <v>11;60201;1</v>
      </c>
      <c r="K1292" s="11">
        <v>11</v>
      </c>
      <c r="L1292" s="11">
        <v>60201</v>
      </c>
      <c r="M1292" s="11">
        <v>1</v>
      </c>
      <c r="N1292" s="4">
        <f t="shared" ref="N1292:N1323" si="99">_xlfn.IFS(C1292=0,E1292/SUMIFS(E:E,A:A,A1292,C:C,0),C1292=1,E1292/1000000,C1292=2,1)</f>
        <v>0.2</v>
      </c>
      <c r="O1292" s="4">
        <f t="shared" ref="O1292:O1323" si="100">IF(C1292=2,1,H1292/SUMIF(D:D,D1292,H:H))</f>
        <v>1</v>
      </c>
      <c r="P1292" s="4">
        <f t="shared" ref="P1292:P1327" si="101">N1292*O1292</f>
        <v>0.2</v>
      </c>
    </row>
    <row r="1293" spans="1:16">
      <c r="A1293" s="11">
        <v>5013006</v>
      </c>
      <c r="B1293" s="11" t="s">
        <v>296</v>
      </c>
      <c r="C1293" s="11">
        <v>0</v>
      </c>
      <c r="D1293" s="11">
        <f t="shared" si="98"/>
        <v>50130063</v>
      </c>
      <c r="E1293" s="11">
        <v>100</v>
      </c>
      <c r="F1293" s="11" t="s">
        <v>296</v>
      </c>
      <c r="G1293" s="11">
        <v>0</v>
      </c>
      <c r="H1293" s="11">
        <v>100</v>
      </c>
      <c r="I1293" s="11" t="e" cm="1">
        <f t="array" ref="I1293">_xlfn.IFS(K1293=2,CONCATENATE("比特币-",M1293),K1293=3,CONCATENATE("钞票-",M1293),K1293=4,CONCATENATE("玩家经验-",M1293),K1293=5,CONCATENATE(_xlfn.XLOOKUP(L1293,'[1]item|道具'!$A:$A,'[1]item|道具'!$B:$B),"-",M1293),K1293=11,CONCATENATE(INDEX('[4]equip_data|装备数据'!$B:$B,MATCH(1,('[4]equip_data|装备数据'!$A:$A=ROUNDDOWN(L1293/100,0))*('[4]equip_data|装备数据'!$D:$D=MOD(L1293,100)),0)),"-",M1293,"件"))</f>
        <v>#N/A</v>
      </c>
      <c r="J1293" s="11" t="str">
        <f t="shared" si="97"/>
        <v>11;60301;1</v>
      </c>
      <c r="K1293" s="11">
        <v>11</v>
      </c>
      <c r="L1293" s="11">
        <v>60301</v>
      </c>
      <c r="M1293" s="11">
        <v>1</v>
      </c>
      <c r="N1293" s="4">
        <f t="shared" si="99"/>
        <v>0.2</v>
      </c>
      <c r="O1293" s="4">
        <f t="shared" si="100"/>
        <v>1</v>
      </c>
      <c r="P1293" s="4">
        <f t="shared" si="101"/>
        <v>0.2</v>
      </c>
    </row>
    <row r="1294" spans="1:16">
      <c r="A1294" s="11">
        <v>5013006</v>
      </c>
      <c r="B1294" s="11" t="s">
        <v>296</v>
      </c>
      <c r="C1294" s="11">
        <v>0</v>
      </c>
      <c r="D1294" s="11">
        <f t="shared" si="98"/>
        <v>50130064</v>
      </c>
      <c r="E1294" s="11">
        <v>100</v>
      </c>
      <c r="F1294" s="11" t="s">
        <v>296</v>
      </c>
      <c r="G1294" s="11">
        <v>0</v>
      </c>
      <c r="H1294" s="11">
        <v>100</v>
      </c>
      <c r="I1294" s="11" t="e" cm="1">
        <f t="array" ref="I1294">_xlfn.IFS(K1294=2,CONCATENATE("比特币-",M1294),K1294=3,CONCATENATE("钞票-",M1294),K1294=4,CONCATENATE("玩家经验-",M1294),K1294=5,CONCATENATE(_xlfn.XLOOKUP(L1294,'[1]item|道具'!$A:$A,'[1]item|道具'!$B:$B),"-",M1294),K1294=11,CONCATENATE(INDEX('[4]equip_data|装备数据'!$B:$B,MATCH(1,('[4]equip_data|装备数据'!$A:$A=ROUNDDOWN(L1294/100,0))*('[4]equip_data|装备数据'!$D:$D=MOD(L1294,100)),0)),"-",M1294,"件"))</f>
        <v>#N/A</v>
      </c>
      <c r="J1294" s="11" t="str">
        <f t="shared" si="97"/>
        <v>11;60401;1</v>
      </c>
      <c r="K1294" s="11">
        <v>11</v>
      </c>
      <c r="L1294" s="11">
        <v>60401</v>
      </c>
      <c r="M1294" s="11">
        <v>1</v>
      </c>
      <c r="N1294" s="4">
        <f t="shared" si="99"/>
        <v>0.2</v>
      </c>
      <c r="O1294" s="4">
        <f t="shared" si="100"/>
        <v>1</v>
      </c>
      <c r="P1294" s="4">
        <f t="shared" si="101"/>
        <v>0.2</v>
      </c>
    </row>
    <row r="1295" spans="1:16">
      <c r="A1295" s="11">
        <v>5013006</v>
      </c>
      <c r="B1295" s="11" t="s">
        <v>296</v>
      </c>
      <c r="C1295" s="11">
        <v>0</v>
      </c>
      <c r="D1295" s="11">
        <f t="shared" si="98"/>
        <v>50130065</v>
      </c>
      <c r="E1295" s="11">
        <v>100</v>
      </c>
      <c r="F1295" s="11" t="s">
        <v>296</v>
      </c>
      <c r="G1295" s="11">
        <v>0</v>
      </c>
      <c r="H1295" s="11">
        <v>100</v>
      </c>
      <c r="I1295" s="11" t="e" cm="1">
        <f t="array" ref="I1295">_xlfn.IFS(K1295=2,CONCATENATE("比特币-",M1295),K1295=3,CONCATENATE("钞票-",M1295),K1295=4,CONCATENATE("玩家经验-",M1295),K1295=5,CONCATENATE(_xlfn.XLOOKUP(L1295,'[1]item|道具'!$A:$A,'[1]item|道具'!$B:$B),"-",M1295),K1295=11,CONCATENATE(INDEX('[4]equip_data|装备数据'!$B:$B,MATCH(1,('[4]equip_data|装备数据'!$A:$A=ROUNDDOWN(L1295/100,0))*('[4]equip_data|装备数据'!$D:$D=MOD(L1295,100)),0)),"-",M1295,"件"))</f>
        <v>#N/A</v>
      </c>
      <c r="J1295" s="11" t="str">
        <f t="shared" si="97"/>
        <v>11;60501;1</v>
      </c>
      <c r="K1295" s="11">
        <v>11</v>
      </c>
      <c r="L1295" s="11">
        <v>60501</v>
      </c>
      <c r="M1295" s="11">
        <v>1</v>
      </c>
      <c r="N1295" s="4">
        <f t="shared" si="99"/>
        <v>0.2</v>
      </c>
      <c r="O1295" s="4">
        <f t="shared" si="100"/>
        <v>1</v>
      </c>
      <c r="P1295" s="4">
        <f t="shared" si="101"/>
        <v>0.2</v>
      </c>
    </row>
    <row r="1296" spans="1:16">
      <c r="A1296" s="11">
        <v>5013101</v>
      </c>
      <c r="B1296" s="11" t="s">
        <v>297</v>
      </c>
      <c r="C1296" s="11">
        <v>0</v>
      </c>
      <c r="D1296" s="11">
        <f>A1296*10+1</f>
        <v>50131011</v>
      </c>
      <c r="E1296" s="11">
        <v>100</v>
      </c>
      <c r="F1296" s="11" t="s">
        <v>297</v>
      </c>
      <c r="G1296" s="11">
        <v>0</v>
      </c>
      <c r="H1296" s="11">
        <v>100</v>
      </c>
      <c r="I1296" s="11" t="e" cm="1">
        <f t="array" ref="I1296">_xlfn.IFS(K1296=2,CONCATENATE("比特币-",M1296),K1296=3,CONCATENATE("钞票-",M1296),K1296=4,CONCATENATE("玩家经验-",M1296),K1296=5,CONCATENATE(_xlfn.XLOOKUP(L1296,'[1]item|道具'!$A:$A,'[1]item|道具'!$B:$B),"-",M1296),K1296=11,CONCATENATE(INDEX('[4]equip_data|装备数据'!$B:$B,MATCH(1,('[4]equip_data|装备数据'!$A:$A=ROUNDDOWN(L1296/100,0))*('[4]equip_data|装备数据'!$D:$D=MOD(L1296,100)),0)),"-",M1296,"件"))</f>
        <v>#N/A</v>
      </c>
      <c r="J1296" s="11" t="str">
        <f t="shared" si="97"/>
        <v>11;10104;1</v>
      </c>
      <c r="K1296" s="11">
        <v>11</v>
      </c>
      <c r="L1296" s="11">
        <v>10104</v>
      </c>
      <c r="M1296" s="11">
        <v>1</v>
      </c>
      <c r="N1296" s="4">
        <f t="shared" si="99"/>
        <v>0.2</v>
      </c>
      <c r="O1296" s="4">
        <f t="shared" si="100"/>
        <v>1</v>
      </c>
      <c r="P1296" s="4">
        <f t="shared" si="101"/>
        <v>0.2</v>
      </c>
    </row>
    <row r="1297" spans="1:16">
      <c r="A1297" s="11">
        <v>5013101</v>
      </c>
      <c r="B1297" s="11" t="s">
        <v>297</v>
      </c>
      <c r="C1297" s="11">
        <v>0</v>
      </c>
      <c r="D1297" s="11">
        <f t="shared" ref="D1297:D1300" si="102">D1296+1</f>
        <v>50131012</v>
      </c>
      <c r="E1297" s="11">
        <v>100</v>
      </c>
      <c r="F1297" s="11" t="s">
        <v>297</v>
      </c>
      <c r="G1297" s="11">
        <v>0</v>
      </c>
      <c r="H1297" s="11">
        <v>100</v>
      </c>
      <c r="I1297" s="11" t="e" cm="1">
        <f t="array" ref="I1297">_xlfn.IFS(K1297=2,CONCATENATE("比特币-",M1297),K1297=3,CONCATENATE("钞票-",M1297),K1297=4,CONCATENATE("玩家经验-",M1297),K1297=5,CONCATENATE(_xlfn.XLOOKUP(L1297,'[1]item|道具'!$A:$A,'[1]item|道具'!$B:$B),"-",M1297),K1297=11,CONCATENATE(INDEX('[4]equip_data|装备数据'!$B:$B,MATCH(1,('[4]equip_data|装备数据'!$A:$A=ROUNDDOWN(L1297/100,0))*('[4]equip_data|装备数据'!$D:$D=MOD(L1297,100)),0)),"-",M1297,"件"))</f>
        <v>#N/A</v>
      </c>
      <c r="J1297" s="11" t="str">
        <f t="shared" si="97"/>
        <v>11;10204;1</v>
      </c>
      <c r="K1297" s="11">
        <v>11</v>
      </c>
      <c r="L1297" s="11">
        <v>10204</v>
      </c>
      <c r="M1297" s="11">
        <v>1</v>
      </c>
      <c r="N1297" s="4">
        <f t="shared" si="99"/>
        <v>0.2</v>
      </c>
      <c r="O1297" s="4">
        <f t="shared" si="100"/>
        <v>1</v>
      </c>
      <c r="P1297" s="4">
        <f t="shared" si="101"/>
        <v>0.2</v>
      </c>
    </row>
    <row r="1298" spans="1:16">
      <c r="A1298" s="11">
        <v>5013101</v>
      </c>
      <c r="B1298" s="11" t="s">
        <v>297</v>
      </c>
      <c r="C1298" s="11">
        <v>0</v>
      </c>
      <c r="D1298" s="11">
        <f t="shared" si="102"/>
        <v>50131013</v>
      </c>
      <c r="E1298" s="11">
        <v>100</v>
      </c>
      <c r="F1298" s="11" t="s">
        <v>297</v>
      </c>
      <c r="G1298" s="11">
        <v>0</v>
      </c>
      <c r="H1298" s="11">
        <v>100</v>
      </c>
      <c r="I1298" s="11" t="e" cm="1">
        <f t="array" ref="I1298">_xlfn.IFS(K1298=2,CONCATENATE("比特币-",M1298),K1298=3,CONCATENATE("钞票-",M1298),K1298=4,CONCATENATE("玩家经验-",M1298),K1298=5,CONCATENATE(_xlfn.XLOOKUP(L1298,'[1]item|道具'!$A:$A,'[1]item|道具'!$B:$B),"-",M1298),K1298=11,CONCATENATE(INDEX('[4]equip_data|装备数据'!$B:$B,MATCH(1,('[4]equip_data|装备数据'!$A:$A=ROUNDDOWN(L1298/100,0))*('[4]equip_data|装备数据'!$D:$D=MOD(L1298,100)),0)),"-",M1298,"件"))</f>
        <v>#N/A</v>
      </c>
      <c r="J1298" s="11" t="str">
        <f t="shared" si="97"/>
        <v>11;10304;1</v>
      </c>
      <c r="K1298" s="11">
        <v>11</v>
      </c>
      <c r="L1298" s="11">
        <v>10304</v>
      </c>
      <c r="M1298" s="11">
        <v>1</v>
      </c>
      <c r="N1298" s="4">
        <f t="shared" si="99"/>
        <v>0.2</v>
      </c>
      <c r="O1298" s="4">
        <f t="shared" si="100"/>
        <v>1</v>
      </c>
      <c r="P1298" s="4">
        <f t="shared" si="101"/>
        <v>0.2</v>
      </c>
    </row>
    <row r="1299" spans="1:16">
      <c r="A1299" s="11">
        <v>5013101</v>
      </c>
      <c r="B1299" s="11" t="s">
        <v>297</v>
      </c>
      <c r="C1299" s="11">
        <v>0</v>
      </c>
      <c r="D1299" s="11">
        <f t="shared" si="102"/>
        <v>50131014</v>
      </c>
      <c r="E1299" s="11">
        <v>100</v>
      </c>
      <c r="F1299" s="11" t="s">
        <v>297</v>
      </c>
      <c r="G1299" s="11">
        <v>0</v>
      </c>
      <c r="H1299" s="11">
        <v>100</v>
      </c>
      <c r="I1299" s="11" t="e" cm="1">
        <f t="array" ref="I1299">_xlfn.IFS(K1299=2,CONCATENATE("比特币-",M1299),K1299=3,CONCATENATE("钞票-",M1299),K1299=4,CONCATENATE("玩家经验-",M1299),K1299=5,CONCATENATE(_xlfn.XLOOKUP(L1299,'[1]item|道具'!$A:$A,'[1]item|道具'!$B:$B),"-",M1299),K1299=11,CONCATENATE(INDEX('[4]equip_data|装备数据'!$B:$B,MATCH(1,('[4]equip_data|装备数据'!$A:$A=ROUNDDOWN(L1299/100,0))*('[4]equip_data|装备数据'!$D:$D=MOD(L1299,100)),0)),"-",M1299,"件"))</f>
        <v>#N/A</v>
      </c>
      <c r="J1299" s="11" t="str">
        <f t="shared" si="97"/>
        <v>11;10404;1</v>
      </c>
      <c r="K1299" s="11">
        <v>11</v>
      </c>
      <c r="L1299" s="11">
        <v>10404</v>
      </c>
      <c r="M1299" s="11">
        <v>1</v>
      </c>
      <c r="N1299" s="4">
        <f t="shared" si="99"/>
        <v>0.2</v>
      </c>
      <c r="O1299" s="4">
        <f t="shared" si="100"/>
        <v>1</v>
      </c>
      <c r="P1299" s="4">
        <f t="shared" si="101"/>
        <v>0.2</v>
      </c>
    </row>
    <row r="1300" spans="1:16">
      <c r="A1300" s="11">
        <v>5013101</v>
      </c>
      <c r="B1300" s="11" t="s">
        <v>297</v>
      </c>
      <c r="C1300" s="11">
        <v>0</v>
      </c>
      <c r="D1300" s="11">
        <f t="shared" si="102"/>
        <v>50131015</v>
      </c>
      <c r="E1300" s="11">
        <v>100</v>
      </c>
      <c r="F1300" s="11" t="s">
        <v>297</v>
      </c>
      <c r="G1300" s="11">
        <v>0</v>
      </c>
      <c r="H1300" s="11">
        <v>100</v>
      </c>
      <c r="I1300" s="11" t="e" cm="1">
        <f t="array" ref="I1300">_xlfn.IFS(K1300=2,CONCATENATE("比特币-",M1300),K1300=3,CONCATENATE("钞票-",M1300),K1300=4,CONCATENATE("玩家经验-",M1300),K1300=5,CONCATENATE(_xlfn.XLOOKUP(L1300,'[1]item|道具'!$A:$A,'[1]item|道具'!$B:$B),"-",M1300),K1300=11,CONCATENATE(INDEX('[4]equip_data|装备数据'!$B:$B,MATCH(1,('[4]equip_data|装备数据'!$A:$A=ROUNDDOWN(L1300/100,0))*('[4]equip_data|装备数据'!$D:$D=MOD(L1300,100)),0)),"-",M1300,"件"))</f>
        <v>#N/A</v>
      </c>
      <c r="J1300" s="11" t="str">
        <f t="shared" si="97"/>
        <v>11;10504;1</v>
      </c>
      <c r="K1300" s="11">
        <v>11</v>
      </c>
      <c r="L1300" s="11">
        <v>10504</v>
      </c>
      <c r="M1300" s="11">
        <v>1</v>
      </c>
      <c r="N1300" s="4">
        <f t="shared" si="99"/>
        <v>0.2</v>
      </c>
      <c r="O1300" s="4">
        <f t="shared" si="100"/>
        <v>1</v>
      </c>
      <c r="P1300" s="4">
        <f t="shared" si="101"/>
        <v>0.2</v>
      </c>
    </row>
    <row r="1301" spans="1:16">
      <c r="A1301" s="11">
        <v>5013102</v>
      </c>
      <c r="B1301" s="11" t="s">
        <v>298</v>
      </c>
      <c r="C1301" s="11">
        <v>0</v>
      </c>
      <c r="D1301" s="11">
        <f>A1301*10+1</f>
        <v>50131021</v>
      </c>
      <c r="E1301" s="11">
        <v>100</v>
      </c>
      <c r="F1301" s="11" t="s">
        <v>298</v>
      </c>
      <c r="G1301" s="11">
        <v>0</v>
      </c>
      <c r="H1301" s="11">
        <v>100</v>
      </c>
      <c r="I1301" s="11" t="e" cm="1">
        <f t="array" ref="I1301">_xlfn.IFS(K1301=2,CONCATENATE("比特币-",M1301),K1301=3,CONCATENATE("钞票-",M1301),K1301=4,CONCATENATE("玩家经验-",M1301),K1301=5,CONCATENATE(_xlfn.XLOOKUP(L1301,'[1]item|道具'!$A:$A,'[1]item|道具'!$B:$B),"-",M1301),K1301=11,CONCATENATE(INDEX('[4]equip_data|装备数据'!$B:$B,MATCH(1,('[4]equip_data|装备数据'!$A:$A=ROUNDDOWN(L1301/100,0))*('[4]equip_data|装备数据'!$D:$D=MOD(L1301,100)),0)),"-",M1301,"件"))</f>
        <v>#N/A</v>
      </c>
      <c r="J1301" s="11" t="str">
        <f t="shared" si="97"/>
        <v>11;20104;1</v>
      </c>
      <c r="K1301" s="11">
        <v>11</v>
      </c>
      <c r="L1301" s="11">
        <v>20104</v>
      </c>
      <c r="M1301" s="11">
        <v>1</v>
      </c>
      <c r="N1301" s="4">
        <f t="shared" si="99"/>
        <v>0.2</v>
      </c>
      <c r="O1301" s="4">
        <f t="shared" si="100"/>
        <v>1</v>
      </c>
      <c r="P1301" s="4">
        <f t="shared" si="101"/>
        <v>0.2</v>
      </c>
    </row>
    <row r="1302" spans="1:16">
      <c r="A1302" s="11">
        <v>5013102</v>
      </c>
      <c r="B1302" s="11" t="s">
        <v>298</v>
      </c>
      <c r="C1302" s="11">
        <v>0</v>
      </c>
      <c r="D1302" s="11">
        <f t="shared" ref="D1302:D1305" si="103">D1301+1</f>
        <v>50131022</v>
      </c>
      <c r="E1302" s="11">
        <v>100</v>
      </c>
      <c r="F1302" s="11" t="s">
        <v>298</v>
      </c>
      <c r="G1302" s="11">
        <v>0</v>
      </c>
      <c r="H1302" s="11">
        <v>100</v>
      </c>
      <c r="I1302" s="11" t="e" cm="1">
        <f t="array" ref="I1302">_xlfn.IFS(K1302=2,CONCATENATE("比特币-",M1302),K1302=3,CONCATENATE("钞票-",M1302),K1302=4,CONCATENATE("玩家经验-",M1302),K1302=5,CONCATENATE(_xlfn.XLOOKUP(L1302,'[1]item|道具'!$A:$A,'[1]item|道具'!$B:$B),"-",M1302),K1302=11,CONCATENATE(INDEX('[4]equip_data|装备数据'!$B:$B,MATCH(1,('[4]equip_data|装备数据'!$A:$A=ROUNDDOWN(L1302/100,0))*('[4]equip_data|装备数据'!$D:$D=MOD(L1302,100)),0)),"-",M1302,"件"))</f>
        <v>#N/A</v>
      </c>
      <c r="J1302" s="11" t="str">
        <f t="shared" si="97"/>
        <v>11;20204;1</v>
      </c>
      <c r="K1302" s="11">
        <v>11</v>
      </c>
      <c r="L1302" s="11">
        <v>20204</v>
      </c>
      <c r="M1302" s="11">
        <v>1</v>
      </c>
      <c r="N1302" s="4">
        <f t="shared" si="99"/>
        <v>0.2</v>
      </c>
      <c r="O1302" s="4">
        <f t="shared" si="100"/>
        <v>1</v>
      </c>
      <c r="P1302" s="4">
        <f t="shared" si="101"/>
        <v>0.2</v>
      </c>
    </row>
    <row r="1303" spans="1:16">
      <c r="A1303" s="11">
        <v>5013102</v>
      </c>
      <c r="B1303" s="11" t="s">
        <v>298</v>
      </c>
      <c r="C1303" s="11">
        <v>0</v>
      </c>
      <c r="D1303" s="11">
        <f t="shared" si="103"/>
        <v>50131023</v>
      </c>
      <c r="E1303" s="11">
        <v>100</v>
      </c>
      <c r="F1303" s="11" t="s">
        <v>298</v>
      </c>
      <c r="G1303" s="11">
        <v>0</v>
      </c>
      <c r="H1303" s="11">
        <v>100</v>
      </c>
      <c r="I1303" s="11" t="e" cm="1">
        <f t="array" ref="I1303">_xlfn.IFS(K1303=2,CONCATENATE("比特币-",M1303),K1303=3,CONCATENATE("钞票-",M1303),K1303=4,CONCATENATE("玩家经验-",M1303),K1303=5,CONCATENATE(_xlfn.XLOOKUP(L1303,'[1]item|道具'!$A:$A,'[1]item|道具'!$B:$B),"-",M1303),K1303=11,CONCATENATE(INDEX('[4]equip_data|装备数据'!$B:$B,MATCH(1,('[4]equip_data|装备数据'!$A:$A=ROUNDDOWN(L1303/100,0))*('[4]equip_data|装备数据'!$D:$D=MOD(L1303,100)),0)),"-",M1303,"件"))</f>
        <v>#N/A</v>
      </c>
      <c r="J1303" s="11" t="str">
        <f t="shared" si="97"/>
        <v>11;20304;1</v>
      </c>
      <c r="K1303" s="11">
        <v>11</v>
      </c>
      <c r="L1303" s="11">
        <v>20304</v>
      </c>
      <c r="M1303" s="11">
        <v>1</v>
      </c>
      <c r="N1303" s="4">
        <f t="shared" si="99"/>
        <v>0.2</v>
      </c>
      <c r="O1303" s="4">
        <f t="shared" si="100"/>
        <v>1</v>
      </c>
      <c r="P1303" s="4">
        <f t="shared" si="101"/>
        <v>0.2</v>
      </c>
    </row>
    <row r="1304" spans="1:16">
      <c r="A1304" s="11">
        <v>5013102</v>
      </c>
      <c r="B1304" s="11" t="s">
        <v>298</v>
      </c>
      <c r="C1304" s="11">
        <v>0</v>
      </c>
      <c r="D1304" s="11">
        <f t="shared" si="103"/>
        <v>50131024</v>
      </c>
      <c r="E1304" s="11">
        <v>100</v>
      </c>
      <c r="F1304" s="11" t="s">
        <v>298</v>
      </c>
      <c r="G1304" s="11">
        <v>0</v>
      </c>
      <c r="H1304" s="11">
        <v>100</v>
      </c>
      <c r="I1304" s="11" t="e" cm="1">
        <f t="array" ref="I1304">_xlfn.IFS(K1304=2,CONCATENATE("比特币-",M1304),K1304=3,CONCATENATE("钞票-",M1304),K1304=4,CONCATENATE("玩家经验-",M1304),K1304=5,CONCATENATE(_xlfn.XLOOKUP(L1304,'[1]item|道具'!$A:$A,'[1]item|道具'!$B:$B),"-",M1304),K1304=11,CONCATENATE(INDEX('[4]equip_data|装备数据'!$B:$B,MATCH(1,('[4]equip_data|装备数据'!$A:$A=ROUNDDOWN(L1304/100,0))*('[4]equip_data|装备数据'!$D:$D=MOD(L1304,100)),0)),"-",M1304,"件"))</f>
        <v>#N/A</v>
      </c>
      <c r="J1304" s="11" t="str">
        <f t="shared" si="97"/>
        <v>11;20404;1</v>
      </c>
      <c r="K1304" s="11">
        <v>11</v>
      </c>
      <c r="L1304" s="11">
        <v>20404</v>
      </c>
      <c r="M1304" s="11">
        <v>1</v>
      </c>
      <c r="N1304" s="4">
        <f t="shared" si="99"/>
        <v>0.2</v>
      </c>
      <c r="O1304" s="4">
        <f t="shared" si="100"/>
        <v>1</v>
      </c>
      <c r="P1304" s="4">
        <f t="shared" si="101"/>
        <v>0.2</v>
      </c>
    </row>
    <row r="1305" spans="1:16">
      <c r="A1305" s="11">
        <v>5013102</v>
      </c>
      <c r="B1305" s="11" t="s">
        <v>298</v>
      </c>
      <c r="C1305" s="11">
        <v>0</v>
      </c>
      <c r="D1305" s="11">
        <f t="shared" si="103"/>
        <v>50131025</v>
      </c>
      <c r="E1305" s="11">
        <v>100</v>
      </c>
      <c r="F1305" s="11" t="s">
        <v>298</v>
      </c>
      <c r="G1305" s="11">
        <v>0</v>
      </c>
      <c r="H1305" s="11">
        <v>100</v>
      </c>
      <c r="I1305" s="11" t="e" cm="1">
        <f t="array" ref="I1305">_xlfn.IFS(K1305=2,CONCATENATE("比特币-",M1305),K1305=3,CONCATENATE("钞票-",M1305),K1305=4,CONCATENATE("玩家经验-",M1305),K1305=5,CONCATENATE(_xlfn.XLOOKUP(L1305,'[1]item|道具'!$A:$A,'[1]item|道具'!$B:$B),"-",M1305),K1305=11,CONCATENATE(INDEX('[4]equip_data|装备数据'!$B:$B,MATCH(1,('[4]equip_data|装备数据'!$A:$A=ROUNDDOWN(L1305/100,0))*('[4]equip_data|装备数据'!$D:$D=MOD(L1305,100)),0)),"-",M1305,"件"))</f>
        <v>#N/A</v>
      </c>
      <c r="J1305" s="11" t="str">
        <f t="shared" si="97"/>
        <v>11;20504;1</v>
      </c>
      <c r="K1305" s="11">
        <v>11</v>
      </c>
      <c r="L1305" s="11">
        <v>20504</v>
      </c>
      <c r="M1305" s="11">
        <v>1</v>
      </c>
      <c r="N1305" s="4">
        <f t="shared" si="99"/>
        <v>0.2</v>
      </c>
      <c r="O1305" s="4">
        <f t="shared" si="100"/>
        <v>1</v>
      </c>
      <c r="P1305" s="4">
        <f t="shared" si="101"/>
        <v>0.2</v>
      </c>
    </row>
    <row r="1306" spans="1:16">
      <c r="A1306" s="11">
        <v>5013103</v>
      </c>
      <c r="B1306" s="11" t="s">
        <v>299</v>
      </c>
      <c r="C1306" s="11">
        <v>0</v>
      </c>
      <c r="D1306" s="11">
        <f>A1306*10+1</f>
        <v>50131031</v>
      </c>
      <c r="E1306" s="11">
        <v>100</v>
      </c>
      <c r="F1306" s="11" t="s">
        <v>299</v>
      </c>
      <c r="G1306" s="11">
        <v>0</v>
      </c>
      <c r="H1306" s="11">
        <v>100</v>
      </c>
      <c r="I1306" s="11" t="e" cm="1">
        <f t="array" ref="I1306">_xlfn.IFS(K1306=2,CONCATENATE("比特币-",M1306),K1306=3,CONCATENATE("钞票-",M1306),K1306=4,CONCATENATE("玩家经验-",M1306),K1306=5,CONCATENATE(_xlfn.XLOOKUP(L1306,'[1]item|道具'!$A:$A,'[1]item|道具'!$B:$B),"-",M1306),K1306=11,CONCATENATE(INDEX('[4]equip_data|装备数据'!$B:$B,MATCH(1,('[4]equip_data|装备数据'!$A:$A=ROUNDDOWN(L1306/100,0))*('[4]equip_data|装备数据'!$D:$D=MOD(L1306,100)),0)),"-",M1306,"件"))</f>
        <v>#N/A</v>
      </c>
      <c r="J1306" s="11" t="str">
        <f t="shared" si="97"/>
        <v>11;30104;1</v>
      </c>
      <c r="K1306" s="11">
        <v>11</v>
      </c>
      <c r="L1306" s="11">
        <v>30104</v>
      </c>
      <c r="M1306" s="11">
        <v>1</v>
      </c>
      <c r="N1306" s="4">
        <f t="shared" si="99"/>
        <v>0.2</v>
      </c>
      <c r="O1306" s="4">
        <f t="shared" si="100"/>
        <v>1</v>
      </c>
      <c r="P1306" s="4">
        <f t="shared" si="101"/>
        <v>0.2</v>
      </c>
    </row>
    <row r="1307" spans="1:16">
      <c r="A1307" s="11">
        <v>5013103</v>
      </c>
      <c r="B1307" s="11" t="s">
        <v>299</v>
      </c>
      <c r="C1307" s="11">
        <v>0</v>
      </c>
      <c r="D1307" s="11">
        <f t="shared" ref="D1307:D1310" si="104">D1306+1</f>
        <v>50131032</v>
      </c>
      <c r="E1307" s="11">
        <v>100</v>
      </c>
      <c r="F1307" s="11" t="s">
        <v>299</v>
      </c>
      <c r="G1307" s="11">
        <v>0</v>
      </c>
      <c r="H1307" s="11">
        <v>100</v>
      </c>
      <c r="I1307" s="11" t="e" cm="1">
        <f t="array" ref="I1307">_xlfn.IFS(K1307=2,CONCATENATE("比特币-",M1307),K1307=3,CONCATENATE("钞票-",M1307),K1307=4,CONCATENATE("玩家经验-",M1307),K1307=5,CONCATENATE(_xlfn.XLOOKUP(L1307,'[1]item|道具'!$A:$A,'[1]item|道具'!$B:$B),"-",M1307),K1307=11,CONCATENATE(INDEX('[4]equip_data|装备数据'!$B:$B,MATCH(1,('[4]equip_data|装备数据'!$A:$A=ROUNDDOWN(L1307/100,0))*('[4]equip_data|装备数据'!$D:$D=MOD(L1307,100)),0)),"-",M1307,"件"))</f>
        <v>#N/A</v>
      </c>
      <c r="J1307" s="11" t="str">
        <f t="shared" si="97"/>
        <v>11;30204;1</v>
      </c>
      <c r="K1307" s="11">
        <v>11</v>
      </c>
      <c r="L1307" s="11">
        <v>30204</v>
      </c>
      <c r="M1307" s="11">
        <v>1</v>
      </c>
      <c r="N1307" s="4">
        <f t="shared" si="99"/>
        <v>0.2</v>
      </c>
      <c r="O1307" s="4">
        <f t="shared" si="100"/>
        <v>1</v>
      </c>
      <c r="P1307" s="4">
        <f t="shared" si="101"/>
        <v>0.2</v>
      </c>
    </row>
    <row r="1308" spans="1:16">
      <c r="A1308" s="11">
        <v>5013103</v>
      </c>
      <c r="B1308" s="11" t="s">
        <v>299</v>
      </c>
      <c r="C1308" s="11">
        <v>0</v>
      </c>
      <c r="D1308" s="11">
        <f t="shared" si="104"/>
        <v>50131033</v>
      </c>
      <c r="E1308" s="11">
        <v>100</v>
      </c>
      <c r="F1308" s="11" t="s">
        <v>299</v>
      </c>
      <c r="G1308" s="11">
        <v>0</v>
      </c>
      <c r="H1308" s="11">
        <v>100</v>
      </c>
      <c r="I1308" s="11" t="e" cm="1">
        <f t="array" ref="I1308">_xlfn.IFS(K1308=2,CONCATENATE("比特币-",M1308),K1308=3,CONCATENATE("钞票-",M1308),K1308=4,CONCATENATE("玩家经验-",M1308),K1308=5,CONCATENATE(_xlfn.XLOOKUP(L1308,'[1]item|道具'!$A:$A,'[1]item|道具'!$B:$B),"-",M1308),K1308=11,CONCATENATE(INDEX('[4]equip_data|装备数据'!$B:$B,MATCH(1,('[4]equip_data|装备数据'!$A:$A=ROUNDDOWN(L1308/100,0))*('[4]equip_data|装备数据'!$D:$D=MOD(L1308,100)),0)),"-",M1308,"件"))</f>
        <v>#N/A</v>
      </c>
      <c r="J1308" s="11" t="str">
        <f t="shared" si="97"/>
        <v>11;30304;1</v>
      </c>
      <c r="K1308" s="11">
        <v>11</v>
      </c>
      <c r="L1308" s="11">
        <v>30304</v>
      </c>
      <c r="M1308" s="11">
        <v>1</v>
      </c>
      <c r="N1308" s="4">
        <f t="shared" si="99"/>
        <v>0.2</v>
      </c>
      <c r="O1308" s="4">
        <f t="shared" si="100"/>
        <v>1</v>
      </c>
      <c r="P1308" s="4">
        <f t="shared" si="101"/>
        <v>0.2</v>
      </c>
    </row>
    <row r="1309" spans="1:16">
      <c r="A1309" s="11">
        <v>5013103</v>
      </c>
      <c r="B1309" s="11" t="s">
        <v>299</v>
      </c>
      <c r="C1309" s="11">
        <v>0</v>
      </c>
      <c r="D1309" s="11">
        <f t="shared" si="104"/>
        <v>50131034</v>
      </c>
      <c r="E1309" s="11">
        <v>100</v>
      </c>
      <c r="F1309" s="11" t="s">
        <v>299</v>
      </c>
      <c r="G1309" s="11">
        <v>0</v>
      </c>
      <c r="H1309" s="11">
        <v>100</v>
      </c>
      <c r="I1309" s="11" t="e" cm="1">
        <f t="array" ref="I1309">_xlfn.IFS(K1309=2,CONCATENATE("比特币-",M1309),K1309=3,CONCATENATE("钞票-",M1309),K1309=4,CONCATENATE("玩家经验-",M1309),K1309=5,CONCATENATE(_xlfn.XLOOKUP(L1309,'[1]item|道具'!$A:$A,'[1]item|道具'!$B:$B),"-",M1309),K1309=11,CONCATENATE(INDEX('[4]equip_data|装备数据'!$B:$B,MATCH(1,('[4]equip_data|装备数据'!$A:$A=ROUNDDOWN(L1309/100,0))*('[4]equip_data|装备数据'!$D:$D=MOD(L1309,100)),0)),"-",M1309,"件"))</f>
        <v>#N/A</v>
      </c>
      <c r="J1309" s="11" t="str">
        <f t="shared" si="97"/>
        <v>11;30404;1</v>
      </c>
      <c r="K1309" s="11">
        <v>11</v>
      </c>
      <c r="L1309" s="11">
        <v>30404</v>
      </c>
      <c r="M1309" s="11">
        <v>1</v>
      </c>
      <c r="N1309" s="4">
        <f t="shared" si="99"/>
        <v>0.2</v>
      </c>
      <c r="O1309" s="4">
        <f t="shared" si="100"/>
        <v>1</v>
      </c>
      <c r="P1309" s="4">
        <f t="shared" si="101"/>
        <v>0.2</v>
      </c>
    </row>
    <row r="1310" spans="1:16">
      <c r="A1310" s="11">
        <v>5013103</v>
      </c>
      <c r="B1310" s="11" t="s">
        <v>299</v>
      </c>
      <c r="C1310" s="11">
        <v>0</v>
      </c>
      <c r="D1310" s="11">
        <f t="shared" si="104"/>
        <v>50131035</v>
      </c>
      <c r="E1310" s="11">
        <v>100</v>
      </c>
      <c r="F1310" s="11" t="s">
        <v>299</v>
      </c>
      <c r="G1310" s="11">
        <v>0</v>
      </c>
      <c r="H1310" s="11">
        <v>100</v>
      </c>
      <c r="I1310" s="11" t="e" cm="1">
        <f t="array" ref="I1310">_xlfn.IFS(K1310=2,CONCATENATE("比特币-",M1310),K1310=3,CONCATENATE("钞票-",M1310),K1310=4,CONCATENATE("玩家经验-",M1310),K1310=5,CONCATENATE(_xlfn.XLOOKUP(L1310,'[1]item|道具'!$A:$A,'[1]item|道具'!$B:$B),"-",M1310),K1310=11,CONCATENATE(INDEX('[4]equip_data|装备数据'!$B:$B,MATCH(1,('[4]equip_data|装备数据'!$A:$A=ROUNDDOWN(L1310/100,0))*('[4]equip_data|装备数据'!$D:$D=MOD(L1310,100)),0)),"-",M1310,"件"))</f>
        <v>#N/A</v>
      </c>
      <c r="J1310" s="11" t="str">
        <f t="shared" si="97"/>
        <v>11;30504;1</v>
      </c>
      <c r="K1310" s="11">
        <v>11</v>
      </c>
      <c r="L1310" s="11">
        <v>30504</v>
      </c>
      <c r="M1310" s="11">
        <v>1</v>
      </c>
      <c r="N1310" s="4">
        <f t="shared" si="99"/>
        <v>0.2</v>
      </c>
      <c r="O1310" s="4">
        <f t="shared" si="100"/>
        <v>1</v>
      </c>
      <c r="P1310" s="4">
        <f t="shared" si="101"/>
        <v>0.2</v>
      </c>
    </row>
    <row r="1311" spans="1:16">
      <c r="A1311" s="11">
        <v>5013104</v>
      </c>
      <c r="B1311" s="11" t="s">
        <v>300</v>
      </c>
      <c r="C1311" s="11">
        <v>0</v>
      </c>
      <c r="D1311" s="11">
        <f>A1311*10+1</f>
        <v>50131041</v>
      </c>
      <c r="E1311" s="11">
        <v>100</v>
      </c>
      <c r="F1311" s="11" t="s">
        <v>300</v>
      </c>
      <c r="G1311" s="11">
        <v>0</v>
      </c>
      <c r="H1311" s="11">
        <v>100</v>
      </c>
      <c r="I1311" s="11" t="e" cm="1">
        <f t="array" ref="I1311">_xlfn.IFS(K1311=2,CONCATENATE("比特币-",M1311),K1311=3,CONCATENATE("钞票-",M1311),K1311=4,CONCATENATE("玩家经验-",M1311),K1311=5,CONCATENATE(_xlfn.XLOOKUP(L1311,'[1]item|道具'!$A:$A,'[1]item|道具'!$B:$B),"-",M1311),K1311=11,CONCATENATE(INDEX('[4]equip_data|装备数据'!$B:$B,MATCH(1,('[4]equip_data|装备数据'!$A:$A=ROUNDDOWN(L1311/100,0))*('[4]equip_data|装备数据'!$D:$D=MOD(L1311,100)),0)),"-",M1311,"件"))</f>
        <v>#N/A</v>
      </c>
      <c r="J1311" s="11" t="str">
        <f t="shared" si="97"/>
        <v>11;40104;1</v>
      </c>
      <c r="K1311" s="11">
        <v>11</v>
      </c>
      <c r="L1311" s="11">
        <v>40104</v>
      </c>
      <c r="M1311" s="11">
        <v>1</v>
      </c>
      <c r="N1311" s="4">
        <f t="shared" si="99"/>
        <v>0.2</v>
      </c>
      <c r="O1311" s="4">
        <f t="shared" si="100"/>
        <v>1</v>
      </c>
      <c r="P1311" s="4">
        <f t="shared" si="101"/>
        <v>0.2</v>
      </c>
    </row>
    <row r="1312" spans="1:16">
      <c r="A1312" s="11">
        <v>5013104</v>
      </c>
      <c r="B1312" s="11" t="s">
        <v>300</v>
      </c>
      <c r="C1312" s="11">
        <v>0</v>
      </c>
      <c r="D1312" s="11">
        <f t="shared" ref="D1312:D1315" si="105">D1311+1</f>
        <v>50131042</v>
      </c>
      <c r="E1312" s="11">
        <v>100</v>
      </c>
      <c r="F1312" s="11" t="s">
        <v>300</v>
      </c>
      <c r="G1312" s="11">
        <v>0</v>
      </c>
      <c r="H1312" s="11">
        <v>100</v>
      </c>
      <c r="I1312" s="11" t="e" cm="1">
        <f t="array" ref="I1312">_xlfn.IFS(K1312=2,CONCATENATE("比特币-",M1312),K1312=3,CONCATENATE("钞票-",M1312),K1312=4,CONCATENATE("玩家经验-",M1312),K1312=5,CONCATENATE(_xlfn.XLOOKUP(L1312,'[1]item|道具'!$A:$A,'[1]item|道具'!$B:$B),"-",M1312),K1312=11,CONCATENATE(INDEX('[4]equip_data|装备数据'!$B:$B,MATCH(1,('[4]equip_data|装备数据'!$A:$A=ROUNDDOWN(L1312/100,0))*('[4]equip_data|装备数据'!$D:$D=MOD(L1312,100)),0)),"-",M1312,"件"))</f>
        <v>#N/A</v>
      </c>
      <c r="J1312" s="11" t="str">
        <f t="shared" si="97"/>
        <v>11;40204;1</v>
      </c>
      <c r="K1312" s="11">
        <v>11</v>
      </c>
      <c r="L1312" s="11">
        <v>40204</v>
      </c>
      <c r="M1312" s="11">
        <v>1</v>
      </c>
      <c r="N1312" s="4">
        <f t="shared" si="99"/>
        <v>0.2</v>
      </c>
      <c r="O1312" s="4">
        <f t="shared" si="100"/>
        <v>1</v>
      </c>
      <c r="P1312" s="4">
        <f t="shared" si="101"/>
        <v>0.2</v>
      </c>
    </row>
    <row r="1313" spans="1:16">
      <c r="A1313" s="11">
        <v>5013104</v>
      </c>
      <c r="B1313" s="11" t="s">
        <v>300</v>
      </c>
      <c r="C1313" s="11">
        <v>0</v>
      </c>
      <c r="D1313" s="11">
        <f t="shared" si="105"/>
        <v>50131043</v>
      </c>
      <c r="E1313" s="11">
        <v>100</v>
      </c>
      <c r="F1313" s="11" t="s">
        <v>300</v>
      </c>
      <c r="G1313" s="11">
        <v>0</v>
      </c>
      <c r="H1313" s="11">
        <v>100</v>
      </c>
      <c r="I1313" s="11" t="e" cm="1">
        <f t="array" ref="I1313">_xlfn.IFS(K1313=2,CONCATENATE("比特币-",M1313),K1313=3,CONCATENATE("钞票-",M1313),K1313=4,CONCATENATE("玩家经验-",M1313),K1313=5,CONCATENATE(_xlfn.XLOOKUP(L1313,'[1]item|道具'!$A:$A,'[1]item|道具'!$B:$B),"-",M1313),K1313=11,CONCATENATE(INDEX('[4]equip_data|装备数据'!$B:$B,MATCH(1,('[4]equip_data|装备数据'!$A:$A=ROUNDDOWN(L1313/100,0))*('[4]equip_data|装备数据'!$D:$D=MOD(L1313,100)),0)),"-",M1313,"件"))</f>
        <v>#N/A</v>
      </c>
      <c r="J1313" s="11" t="str">
        <f t="shared" si="97"/>
        <v>11;40304;1</v>
      </c>
      <c r="K1313" s="11">
        <v>11</v>
      </c>
      <c r="L1313" s="11">
        <v>40304</v>
      </c>
      <c r="M1313" s="11">
        <v>1</v>
      </c>
      <c r="N1313" s="4">
        <f t="shared" si="99"/>
        <v>0.2</v>
      </c>
      <c r="O1313" s="4">
        <f t="shared" si="100"/>
        <v>1</v>
      </c>
      <c r="P1313" s="4">
        <f t="shared" si="101"/>
        <v>0.2</v>
      </c>
    </row>
    <row r="1314" spans="1:16">
      <c r="A1314" s="11">
        <v>5013104</v>
      </c>
      <c r="B1314" s="11" t="s">
        <v>300</v>
      </c>
      <c r="C1314" s="11">
        <v>0</v>
      </c>
      <c r="D1314" s="11">
        <f t="shared" si="105"/>
        <v>50131044</v>
      </c>
      <c r="E1314" s="11">
        <v>100</v>
      </c>
      <c r="F1314" s="11" t="s">
        <v>300</v>
      </c>
      <c r="G1314" s="11">
        <v>0</v>
      </c>
      <c r="H1314" s="11">
        <v>100</v>
      </c>
      <c r="I1314" s="11" t="e" cm="1">
        <f t="array" ref="I1314">_xlfn.IFS(K1314=2,CONCATENATE("比特币-",M1314),K1314=3,CONCATENATE("钞票-",M1314),K1314=4,CONCATENATE("玩家经验-",M1314),K1314=5,CONCATENATE(_xlfn.XLOOKUP(L1314,'[1]item|道具'!$A:$A,'[1]item|道具'!$B:$B),"-",M1314),K1314=11,CONCATENATE(INDEX('[4]equip_data|装备数据'!$B:$B,MATCH(1,('[4]equip_data|装备数据'!$A:$A=ROUNDDOWN(L1314/100,0))*('[4]equip_data|装备数据'!$D:$D=MOD(L1314,100)),0)),"-",M1314,"件"))</f>
        <v>#N/A</v>
      </c>
      <c r="J1314" s="11" t="str">
        <f t="shared" si="97"/>
        <v>11;40404;1</v>
      </c>
      <c r="K1314" s="11">
        <v>11</v>
      </c>
      <c r="L1314" s="11">
        <v>40404</v>
      </c>
      <c r="M1314" s="11">
        <v>1</v>
      </c>
      <c r="N1314" s="4">
        <f t="shared" si="99"/>
        <v>0.2</v>
      </c>
      <c r="O1314" s="4">
        <f t="shared" si="100"/>
        <v>1</v>
      </c>
      <c r="P1314" s="4">
        <f t="shared" si="101"/>
        <v>0.2</v>
      </c>
    </row>
    <row r="1315" spans="1:16">
      <c r="A1315" s="11">
        <v>5013104</v>
      </c>
      <c r="B1315" s="11" t="s">
        <v>300</v>
      </c>
      <c r="C1315" s="11">
        <v>0</v>
      </c>
      <c r="D1315" s="11">
        <f t="shared" si="105"/>
        <v>50131045</v>
      </c>
      <c r="E1315" s="11">
        <v>100</v>
      </c>
      <c r="F1315" s="11" t="s">
        <v>300</v>
      </c>
      <c r="G1315" s="11">
        <v>0</v>
      </c>
      <c r="H1315" s="11">
        <v>100</v>
      </c>
      <c r="I1315" s="11" t="e" cm="1">
        <f t="array" ref="I1315">_xlfn.IFS(K1315=2,CONCATENATE("比特币-",M1315),K1315=3,CONCATENATE("钞票-",M1315),K1315=4,CONCATENATE("玩家经验-",M1315),K1315=5,CONCATENATE(_xlfn.XLOOKUP(L1315,'[1]item|道具'!$A:$A,'[1]item|道具'!$B:$B),"-",M1315),K1315=11,CONCATENATE(INDEX('[4]equip_data|装备数据'!$B:$B,MATCH(1,('[4]equip_data|装备数据'!$A:$A=ROUNDDOWN(L1315/100,0))*('[4]equip_data|装备数据'!$D:$D=MOD(L1315,100)),0)),"-",M1315,"件"))</f>
        <v>#N/A</v>
      </c>
      <c r="J1315" s="11" t="str">
        <f t="shared" si="97"/>
        <v>11;40504;1</v>
      </c>
      <c r="K1315" s="11">
        <v>11</v>
      </c>
      <c r="L1315" s="11">
        <v>40504</v>
      </c>
      <c r="M1315" s="11">
        <v>1</v>
      </c>
      <c r="N1315" s="4">
        <f t="shared" si="99"/>
        <v>0.2</v>
      </c>
      <c r="O1315" s="4">
        <f t="shared" si="100"/>
        <v>1</v>
      </c>
      <c r="P1315" s="4">
        <f t="shared" si="101"/>
        <v>0.2</v>
      </c>
    </row>
    <row r="1316" spans="1:16">
      <c r="A1316" s="11">
        <v>5013105</v>
      </c>
      <c r="B1316" s="11" t="s">
        <v>301</v>
      </c>
      <c r="C1316" s="11">
        <v>0</v>
      </c>
      <c r="D1316" s="11">
        <f>A1316*10+1</f>
        <v>50131051</v>
      </c>
      <c r="E1316" s="11">
        <v>100</v>
      </c>
      <c r="F1316" s="11" t="s">
        <v>301</v>
      </c>
      <c r="G1316" s="11">
        <v>0</v>
      </c>
      <c r="H1316" s="11">
        <v>100</v>
      </c>
      <c r="I1316" s="11" t="e" cm="1">
        <f t="array" ref="I1316">_xlfn.IFS(K1316=2,CONCATENATE("比特币-",M1316),K1316=3,CONCATENATE("钞票-",M1316),K1316=4,CONCATENATE("玩家经验-",M1316),K1316=5,CONCATENATE(_xlfn.XLOOKUP(L1316,'[1]item|道具'!$A:$A,'[1]item|道具'!$B:$B),"-",M1316),K1316=11,CONCATENATE(INDEX('[4]equip_data|装备数据'!$B:$B,MATCH(1,('[4]equip_data|装备数据'!$A:$A=ROUNDDOWN(L1316/100,0))*('[4]equip_data|装备数据'!$D:$D=MOD(L1316,100)),0)),"-",M1316,"件"))</f>
        <v>#N/A</v>
      </c>
      <c r="J1316" s="11" t="str">
        <f t="shared" si="97"/>
        <v>11;50104;1</v>
      </c>
      <c r="K1316" s="11">
        <v>11</v>
      </c>
      <c r="L1316" s="11">
        <v>50104</v>
      </c>
      <c r="M1316" s="11">
        <v>1</v>
      </c>
      <c r="N1316" s="4">
        <f t="shared" si="99"/>
        <v>0.2</v>
      </c>
      <c r="O1316" s="4">
        <f t="shared" si="100"/>
        <v>1</v>
      </c>
      <c r="P1316" s="4">
        <f t="shared" si="101"/>
        <v>0.2</v>
      </c>
    </row>
    <row r="1317" spans="1:16">
      <c r="A1317" s="11">
        <v>5013105</v>
      </c>
      <c r="B1317" s="11" t="s">
        <v>301</v>
      </c>
      <c r="C1317" s="11">
        <v>0</v>
      </c>
      <c r="D1317" s="11">
        <f t="shared" ref="D1317:D1320" si="106">D1316+1</f>
        <v>50131052</v>
      </c>
      <c r="E1317" s="11">
        <v>100</v>
      </c>
      <c r="F1317" s="11" t="s">
        <v>301</v>
      </c>
      <c r="G1317" s="11">
        <v>0</v>
      </c>
      <c r="H1317" s="11">
        <v>100</v>
      </c>
      <c r="I1317" s="11" t="e" cm="1">
        <f t="array" ref="I1317">_xlfn.IFS(K1317=2,CONCATENATE("比特币-",M1317),K1317=3,CONCATENATE("钞票-",M1317),K1317=4,CONCATENATE("玩家经验-",M1317),K1317=5,CONCATENATE(_xlfn.XLOOKUP(L1317,'[1]item|道具'!$A:$A,'[1]item|道具'!$B:$B),"-",M1317),K1317=11,CONCATENATE(INDEX('[4]equip_data|装备数据'!$B:$B,MATCH(1,('[4]equip_data|装备数据'!$A:$A=ROUNDDOWN(L1317/100,0))*('[4]equip_data|装备数据'!$D:$D=MOD(L1317,100)),0)),"-",M1317,"件"))</f>
        <v>#N/A</v>
      </c>
      <c r="J1317" s="11" t="str">
        <f t="shared" si="97"/>
        <v>11;50204;1</v>
      </c>
      <c r="K1317" s="11">
        <v>11</v>
      </c>
      <c r="L1317" s="11">
        <v>50204</v>
      </c>
      <c r="M1317" s="11">
        <v>1</v>
      </c>
      <c r="N1317" s="4">
        <f t="shared" si="99"/>
        <v>0.2</v>
      </c>
      <c r="O1317" s="4">
        <f t="shared" si="100"/>
        <v>1</v>
      </c>
      <c r="P1317" s="4">
        <f t="shared" si="101"/>
        <v>0.2</v>
      </c>
    </row>
    <row r="1318" spans="1:16">
      <c r="A1318" s="11">
        <v>5013105</v>
      </c>
      <c r="B1318" s="11" t="s">
        <v>301</v>
      </c>
      <c r="C1318" s="11">
        <v>0</v>
      </c>
      <c r="D1318" s="11">
        <f t="shared" si="106"/>
        <v>50131053</v>
      </c>
      <c r="E1318" s="11">
        <v>100</v>
      </c>
      <c r="F1318" s="11" t="s">
        <v>301</v>
      </c>
      <c r="G1318" s="11">
        <v>0</v>
      </c>
      <c r="H1318" s="11">
        <v>100</v>
      </c>
      <c r="I1318" s="11" t="e" cm="1">
        <f t="array" ref="I1318">_xlfn.IFS(K1318=2,CONCATENATE("比特币-",M1318),K1318=3,CONCATENATE("钞票-",M1318),K1318=4,CONCATENATE("玩家经验-",M1318),K1318=5,CONCATENATE(_xlfn.XLOOKUP(L1318,'[1]item|道具'!$A:$A,'[1]item|道具'!$B:$B),"-",M1318),K1318=11,CONCATENATE(INDEX('[4]equip_data|装备数据'!$B:$B,MATCH(1,('[4]equip_data|装备数据'!$A:$A=ROUNDDOWN(L1318/100,0))*('[4]equip_data|装备数据'!$D:$D=MOD(L1318,100)),0)),"-",M1318,"件"))</f>
        <v>#N/A</v>
      </c>
      <c r="J1318" s="11" t="str">
        <f t="shared" si="97"/>
        <v>11;50304;1</v>
      </c>
      <c r="K1318" s="11">
        <v>11</v>
      </c>
      <c r="L1318" s="11">
        <v>50304</v>
      </c>
      <c r="M1318" s="11">
        <v>1</v>
      </c>
      <c r="N1318" s="4">
        <f t="shared" si="99"/>
        <v>0.2</v>
      </c>
      <c r="O1318" s="4">
        <f t="shared" si="100"/>
        <v>1</v>
      </c>
      <c r="P1318" s="4">
        <f t="shared" si="101"/>
        <v>0.2</v>
      </c>
    </row>
    <row r="1319" spans="1:16">
      <c r="A1319" s="11">
        <v>5013105</v>
      </c>
      <c r="B1319" s="11" t="s">
        <v>301</v>
      </c>
      <c r="C1319" s="11">
        <v>0</v>
      </c>
      <c r="D1319" s="11">
        <f t="shared" si="106"/>
        <v>50131054</v>
      </c>
      <c r="E1319" s="11">
        <v>100</v>
      </c>
      <c r="F1319" s="11" t="s">
        <v>301</v>
      </c>
      <c r="G1319" s="11">
        <v>0</v>
      </c>
      <c r="H1319" s="11">
        <v>100</v>
      </c>
      <c r="I1319" s="11" t="e" cm="1">
        <f t="array" ref="I1319">_xlfn.IFS(K1319=2,CONCATENATE("比特币-",M1319),K1319=3,CONCATENATE("钞票-",M1319),K1319=4,CONCATENATE("玩家经验-",M1319),K1319=5,CONCATENATE(_xlfn.XLOOKUP(L1319,'[1]item|道具'!$A:$A,'[1]item|道具'!$B:$B),"-",M1319),K1319=11,CONCATENATE(INDEX('[4]equip_data|装备数据'!$B:$B,MATCH(1,('[4]equip_data|装备数据'!$A:$A=ROUNDDOWN(L1319/100,0))*('[4]equip_data|装备数据'!$D:$D=MOD(L1319,100)),0)),"-",M1319,"件"))</f>
        <v>#N/A</v>
      </c>
      <c r="J1319" s="11" t="str">
        <f t="shared" si="97"/>
        <v>11;50404;1</v>
      </c>
      <c r="K1319" s="11">
        <v>11</v>
      </c>
      <c r="L1319" s="11">
        <v>50404</v>
      </c>
      <c r="M1319" s="11">
        <v>1</v>
      </c>
      <c r="N1319" s="4">
        <f t="shared" si="99"/>
        <v>0.2</v>
      </c>
      <c r="O1319" s="4">
        <f t="shared" si="100"/>
        <v>1</v>
      </c>
      <c r="P1319" s="4">
        <f t="shared" si="101"/>
        <v>0.2</v>
      </c>
    </row>
    <row r="1320" spans="1:16">
      <c r="A1320" s="11">
        <v>5013105</v>
      </c>
      <c r="B1320" s="11" t="s">
        <v>301</v>
      </c>
      <c r="C1320" s="11">
        <v>0</v>
      </c>
      <c r="D1320" s="11">
        <f t="shared" si="106"/>
        <v>50131055</v>
      </c>
      <c r="E1320" s="11">
        <v>100</v>
      </c>
      <c r="F1320" s="11" t="s">
        <v>301</v>
      </c>
      <c r="G1320" s="11">
        <v>0</v>
      </c>
      <c r="H1320" s="11">
        <v>100</v>
      </c>
      <c r="I1320" s="11" t="e" cm="1">
        <f t="array" ref="I1320">_xlfn.IFS(K1320=2,CONCATENATE("比特币-",M1320),K1320=3,CONCATENATE("钞票-",M1320),K1320=4,CONCATENATE("玩家经验-",M1320),K1320=5,CONCATENATE(_xlfn.XLOOKUP(L1320,'[1]item|道具'!$A:$A,'[1]item|道具'!$B:$B),"-",M1320),K1320=11,CONCATENATE(INDEX('[4]equip_data|装备数据'!$B:$B,MATCH(1,('[4]equip_data|装备数据'!$A:$A=ROUNDDOWN(L1320/100,0))*('[4]equip_data|装备数据'!$D:$D=MOD(L1320,100)),0)),"-",M1320,"件"))</f>
        <v>#N/A</v>
      </c>
      <c r="J1320" s="11" t="str">
        <f t="shared" si="97"/>
        <v>11;50504;1</v>
      </c>
      <c r="K1320" s="11">
        <v>11</v>
      </c>
      <c r="L1320" s="11">
        <v>50504</v>
      </c>
      <c r="M1320" s="11">
        <v>1</v>
      </c>
      <c r="N1320" s="4">
        <f t="shared" si="99"/>
        <v>0.2</v>
      </c>
      <c r="O1320" s="4">
        <f t="shared" si="100"/>
        <v>1</v>
      </c>
      <c r="P1320" s="4">
        <f t="shared" si="101"/>
        <v>0.2</v>
      </c>
    </row>
    <row r="1321" spans="1:16">
      <c r="A1321" s="11">
        <v>5013106</v>
      </c>
      <c r="B1321" s="11" t="s">
        <v>302</v>
      </c>
      <c r="C1321" s="11">
        <v>0</v>
      </c>
      <c r="D1321" s="11">
        <f>A1321*10+1</f>
        <v>50131061</v>
      </c>
      <c r="E1321" s="11">
        <v>100</v>
      </c>
      <c r="F1321" s="11" t="s">
        <v>302</v>
      </c>
      <c r="G1321" s="11">
        <v>0</v>
      </c>
      <c r="H1321" s="11">
        <v>100</v>
      </c>
      <c r="I1321" s="11" t="e" cm="1">
        <f t="array" ref="I1321">_xlfn.IFS(K1321=2,CONCATENATE("比特币-",M1321),K1321=3,CONCATENATE("钞票-",M1321),K1321=4,CONCATENATE("玩家经验-",M1321),K1321=5,CONCATENATE(_xlfn.XLOOKUP(L1321,'[1]item|道具'!$A:$A,'[1]item|道具'!$B:$B),"-",M1321),K1321=11,CONCATENATE(INDEX('[4]equip_data|装备数据'!$B:$B,MATCH(1,('[4]equip_data|装备数据'!$A:$A=ROUNDDOWN(L1321/100,0))*('[4]equip_data|装备数据'!$D:$D=MOD(L1321,100)),0)),"-",M1321,"件"))</f>
        <v>#N/A</v>
      </c>
      <c r="J1321" s="11" t="str">
        <f t="shared" si="97"/>
        <v>11;60104;1</v>
      </c>
      <c r="K1321" s="11">
        <v>11</v>
      </c>
      <c r="L1321" s="11">
        <v>60104</v>
      </c>
      <c r="M1321" s="11">
        <v>1</v>
      </c>
      <c r="N1321" s="4">
        <f t="shared" si="99"/>
        <v>0.2</v>
      </c>
      <c r="O1321" s="4">
        <f t="shared" si="100"/>
        <v>1</v>
      </c>
      <c r="P1321" s="4">
        <f t="shared" si="101"/>
        <v>0.2</v>
      </c>
    </row>
    <row r="1322" spans="1:16">
      <c r="A1322" s="11">
        <v>5013106</v>
      </c>
      <c r="B1322" s="11" t="s">
        <v>302</v>
      </c>
      <c r="C1322" s="11">
        <v>0</v>
      </c>
      <c r="D1322" s="11">
        <f t="shared" ref="D1322:D1325" si="107">D1321+1</f>
        <v>50131062</v>
      </c>
      <c r="E1322" s="11">
        <v>100</v>
      </c>
      <c r="F1322" s="11" t="s">
        <v>302</v>
      </c>
      <c r="G1322" s="11">
        <v>0</v>
      </c>
      <c r="H1322" s="11">
        <v>100</v>
      </c>
      <c r="I1322" s="11" t="e" cm="1">
        <f t="array" ref="I1322">_xlfn.IFS(K1322=2,CONCATENATE("比特币-",M1322),K1322=3,CONCATENATE("钞票-",M1322),K1322=4,CONCATENATE("玩家经验-",M1322),K1322=5,CONCATENATE(_xlfn.XLOOKUP(L1322,'[1]item|道具'!$A:$A,'[1]item|道具'!$B:$B),"-",M1322),K1322=11,CONCATENATE(INDEX('[4]equip_data|装备数据'!$B:$B,MATCH(1,('[4]equip_data|装备数据'!$A:$A=ROUNDDOWN(L1322/100,0))*('[4]equip_data|装备数据'!$D:$D=MOD(L1322,100)),0)),"-",M1322,"件"))</f>
        <v>#N/A</v>
      </c>
      <c r="J1322" s="11" t="str">
        <f t="shared" si="97"/>
        <v>11;60204;1</v>
      </c>
      <c r="K1322" s="11">
        <v>11</v>
      </c>
      <c r="L1322" s="11">
        <v>60204</v>
      </c>
      <c r="M1322" s="11">
        <v>1</v>
      </c>
      <c r="N1322" s="4">
        <f t="shared" si="99"/>
        <v>0.2</v>
      </c>
      <c r="O1322" s="4">
        <f t="shared" si="100"/>
        <v>1</v>
      </c>
      <c r="P1322" s="4">
        <f t="shared" si="101"/>
        <v>0.2</v>
      </c>
    </row>
    <row r="1323" spans="1:16">
      <c r="A1323" s="11">
        <v>5013106</v>
      </c>
      <c r="B1323" s="11" t="s">
        <v>302</v>
      </c>
      <c r="C1323" s="11">
        <v>0</v>
      </c>
      <c r="D1323" s="11">
        <f t="shared" si="107"/>
        <v>50131063</v>
      </c>
      <c r="E1323" s="11">
        <v>100</v>
      </c>
      <c r="F1323" s="11" t="s">
        <v>302</v>
      </c>
      <c r="G1323" s="11">
        <v>0</v>
      </c>
      <c r="H1323" s="11">
        <v>100</v>
      </c>
      <c r="I1323" s="11" t="e" cm="1">
        <f t="array" ref="I1323">_xlfn.IFS(K1323=2,CONCATENATE("比特币-",M1323),K1323=3,CONCATENATE("钞票-",M1323),K1323=4,CONCATENATE("玩家经验-",M1323),K1323=5,CONCATENATE(_xlfn.XLOOKUP(L1323,'[1]item|道具'!$A:$A,'[1]item|道具'!$B:$B),"-",M1323),K1323=11,CONCATENATE(INDEX('[4]equip_data|装备数据'!$B:$B,MATCH(1,('[4]equip_data|装备数据'!$A:$A=ROUNDDOWN(L1323/100,0))*('[4]equip_data|装备数据'!$D:$D=MOD(L1323,100)),0)),"-",M1323,"件"))</f>
        <v>#N/A</v>
      </c>
      <c r="J1323" s="11" t="str">
        <f t="shared" si="97"/>
        <v>11;60304;1</v>
      </c>
      <c r="K1323" s="11">
        <v>11</v>
      </c>
      <c r="L1323" s="11">
        <v>60304</v>
      </c>
      <c r="M1323" s="11">
        <v>1</v>
      </c>
      <c r="N1323" s="4">
        <f t="shared" si="99"/>
        <v>0.2</v>
      </c>
      <c r="O1323" s="4">
        <f t="shared" si="100"/>
        <v>1</v>
      </c>
      <c r="P1323" s="4">
        <f t="shared" si="101"/>
        <v>0.2</v>
      </c>
    </row>
    <row r="1324" spans="1:16">
      <c r="A1324" s="11">
        <v>5013106</v>
      </c>
      <c r="B1324" s="11" t="s">
        <v>302</v>
      </c>
      <c r="C1324" s="11">
        <v>0</v>
      </c>
      <c r="D1324" s="11">
        <f t="shared" si="107"/>
        <v>50131064</v>
      </c>
      <c r="E1324" s="11">
        <v>100</v>
      </c>
      <c r="F1324" s="11" t="s">
        <v>302</v>
      </c>
      <c r="G1324" s="11">
        <v>0</v>
      </c>
      <c r="H1324" s="11">
        <v>100</v>
      </c>
      <c r="I1324" s="11" t="e" cm="1">
        <f t="array" ref="I1324">_xlfn.IFS(K1324=2,CONCATENATE("比特币-",M1324),K1324=3,CONCATENATE("钞票-",M1324),K1324=4,CONCATENATE("玩家经验-",M1324),K1324=5,CONCATENATE(_xlfn.XLOOKUP(L1324,'[1]item|道具'!$A:$A,'[1]item|道具'!$B:$B),"-",M1324),K1324=11,CONCATENATE(INDEX('[4]equip_data|装备数据'!$B:$B,MATCH(1,('[4]equip_data|装备数据'!$A:$A=ROUNDDOWN(L1324/100,0))*('[4]equip_data|装备数据'!$D:$D=MOD(L1324,100)),0)),"-",M1324,"件"))</f>
        <v>#N/A</v>
      </c>
      <c r="J1324" s="11" t="str">
        <f t="shared" si="97"/>
        <v>11;60404;1</v>
      </c>
      <c r="K1324" s="11">
        <v>11</v>
      </c>
      <c r="L1324" s="11">
        <v>60404</v>
      </c>
      <c r="M1324" s="11">
        <v>1</v>
      </c>
      <c r="N1324" s="4">
        <f>_xlfn.IFS(C1324=0,E1324/SUMIFS(E:E,A:A,A1324,C:C,0),C1324=1,E1324/1000000,C1324=2,1)</f>
        <v>0.2</v>
      </c>
      <c r="O1324" s="4">
        <f>IF(C1324=2,1,H1324/SUMIF(D:D,D1324,H:H))</f>
        <v>1</v>
      </c>
      <c r="P1324" s="4">
        <f t="shared" si="101"/>
        <v>0.2</v>
      </c>
    </row>
    <row r="1325" spans="1:16">
      <c r="A1325" s="11">
        <v>5013106</v>
      </c>
      <c r="B1325" s="11" t="s">
        <v>302</v>
      </c>
      <c r="C1325" s="11">
        <v>0</v>
      </c>
      <c r="D1325" s="11">
        <f t="shared" si="107"/>
        <v>50131065</v>
      </c>
      <c r="E1325" s="11">
        <v>100</v>
      </c>
      <c r="F1325" s="11" t="s">
        <v>302</v>
      </c>
      <c r="G1325" s="11">
        <v>0</v>
      </c>
      <c r="H1325" s="11">
        <v>100</v>
      </c>
      <c r="I1325" s="11" t="e" cm="1">
        <f t="array" ref="I1325">_xlfn.IFS(K1325=2,CONCATENATE("比特币-",M1325),K1325=3,CONCATENATE("钞票-",M1325),K1325=4,CONCATENATE("玩家经验-",M1325),K1325=5,CONCATENATE(_xlfn.XLOOKUP(L1325,'[1]item|道具'!$A:$A,'[1]item|道具'!$B:$B),"-",M1325),K1325=11,CONCATENATE(INDEX('[4]equip_data|装备数据'!$B:$B,MATCH(1,('[4]equip_data|装备数据'!$A:$A=ROUNDDOWN(L1325/100,0))*('[4]equip_data|装备数据'!$D:$D=MOD(L1325,100)),0)),"-",M1325,"件"))</f>
        <v>#N/A</v>
      </c>
      <c r="J1325" s="11" t="str">
        <f t="shared" si="97"/>
        <v>11;60504;1</v>
      </c>
      <c r="K1325" s="11">
        <v>11</v>
      </c>
      <c r="L1325" s="11">
        <v>60504</v>
      </c>
      <c r="M1325" s="11">
        <v>1</v>
      </c>
      <c r="N1325" s="4">
        <f>_xlfn.IFS(C1325=0,E1325/SUMIFS(E:E,A:A,A1325,C:C,0),C1325=1,E1325/1000000,C1325=2,1)</f>
        <v>0.2</v>
      </c>
      <c r="O1325" s="4">
        <f>IF(C1325=2,1,H1325/SUMIF(D:D,D1325,H:H))</f>
        <v>1</v>
      </c>
      <c r="P1325" s="4">
        <f t="shared" si="101"/>
        <v>0.2</v>
      </c>
    </row>
    <row r="1326" spans="1:16">
      <c r="A1326" s="29">
        <v>10001</v>
      </c>
      <c r="B1326" s="29" t="str">
        <f t="shared" ref="B1326:B1389" si="108">CONCATENATE("关卡-",MOD(A1326,10000),"-地盘")</f>
        <v>关卡-1-地盘</v>
      </c>
      <c r="C1326" s="29">
        <v>1</v>
      </c>
      <c r="D1326" s="29">
        <f>A1326*10+1</f>
        <v>100011</v>
      </c>
      <c r="E1326" s="29">
        <f>_xlfn.IFS(K1326=3,1000000,K1326=4,1000000,K1326=5,_xlfn.IFS(L1326=1020000,_xlfn.XLOOKUP(MOD(A1326,10000),[3]地盘!$B:$B,[3]地盘!$R:$R),L1326&gt;5000000,_xlfn.XLOOKUP(MOD(A1326,10000),[3]地盘!$B:$B,[3]地盘!$S:$S),L1326=1030002,_xlfn.XLOOKUP(MOD(A1326,10000),[3]地盘!$B:$B,[3]地盘!$T:$T)))</f>
        <v>166666</v>
      </c>
      <c r="F1326" s="30" t="str">
        <f>CONCATENATE("关卡-",MOD(A1326,10000),"-",_xlfn.IFS(K1326=3,"钞票",K1326=4,"玩家经验",K1326=5,_xlfn.XLOOKUP(L1326,'[1]item|道具'!$A:$A,'[1]item|道具'!$B:$B)))</f>
        <v>关卡-1-随机零件</v>
      </c>
      <c r="G1326" s="29">
        <v>0</v>
      </c>
      <c r="H1326" s="29">
        <v>100</v>
      </c>
      <c r="I1326" s="29" t="str" cm="1">
        <f t="array" ref="I1326">_xlfn.IFS(K1326=2,CONCATENATE("比特币-",M1326),K1326=3,CONCATENATE("钞票-",M1326),K1326=4,CONCATENATE("玩家经验-",M1326),K1326=5,CONCATENATE(_xlfn.XLOOKUP(L1326,'[1]item|道具'!$A:$A,'[1]item|道具'!$B:$B),"-",M1326),K1326=11,CONCATENATE(INDEX('[4]equip_data|装备数据'!$B:$B,MATCH(1,('[4]equip_data|装备数据'!$A:$A=ROUNDDOWN(L1326/100,0))*('[4]equip_data|装备数据'!$D:$D=MOD(L1326,100)),0)),"-",M1326,"件"))</f>
        <v>随机零件-1</v>
      </c>
      <c r="J1326" s="29" t="str">
        <f t="shared" ref="J1326:J1354" si="109">CONCATENATE(K1326,";",L1326,";",M1326)</f>
        <v>5;1020000;1</v>
      </c>
      <c r="K1326" s="29">
        <v>5</v>
      </c>
      <c r="L1326" s="29">
        <v>1020000</v>
      </c>
      <c r="M1326" s="29">
        <f>_xlfn.IFS(K1326=3,_xlfn.XLOOKUP(MOD(A1326,10000),#REF!,#REF!),K1326=4,_xlfn.XLOOKUP(MOD(A1326,10000),#REF!,#REF!),K1326=5,1)</f>
        <v>1</v>
      </c>
      <c r="N1326" s="4">
        <f>_xlfn.IFS(C1326=0,E1326/SUMIFS(E:E,A:A,A1326,C:C,0),C1326=1,E1326/1000000,C1326=2,1)</f>
        <v>0.166666</v>
      </c>
      <c r="O1326" s="4">
        <f>IF(C1326=2,1,H1326/SUMIF(D:D,D1326,H:H))</f>
        <v>1</v>
      </c>
      <c r="P1326" s="4">
        <f t="shared" si="101"/>
        <v>0.166666</v>
      </c>
    </row>
    <row r="1327" spans="1:16">
      <c r="A1327" s="29">
        <f>A1326</f>
        <v>10001</v>
      </c>
      <c r="B1327" s="29" t="str">
        <f t="shared" si="108"/>
        <v>关卡-1-地盘</v>
      </c>
      <c r="C1327" s="29">
        <v>1</v>
      </c>
      <c r="D1327" s="29">
        <f>D1326+1</f>
        <v>100012</v>
      </c>
      <c r="E1327" s="29">
        <f>_xlfn.IFS(K1327=3,1000000,K1327=4,1000000,K1327=5,_xlfn.IFS(L1327=1020000,_xlfn.XLOOKUP(MOD(A1327,10000),[3]地盘!$B:$B,[3]地盘!$R:$R),L1327&gt;5000000,_xlfn.XLOOKUP(MOD(A1327,10000),[3]地盘!$B:$B,[3]地盘!$S:$S),L1327=1030002,_xlfn.XLOOKUP(MOD(A1327,10000),[3]地盘!$B:$B,[3]地盘!$T:$T)))</f>
        <v>33333</v>
      </c>
      <c r="F1327" s="30" t="str">
        <f>CONCATENATE("关卡-",MOD(A1327,10000),"-",_xlfn.IFS(K1327=3,"钞票",K1327=4,"玩家经验",K1327=5,_xlfn.XLOOKUP(L1327,'[1]item|道具'!$A:$A,'[1]item|道具'!$B:$B)))</f>
        <v>关卡-1-D阶战利品</v>
      </c>
      <c r="G1327" s="29">
        <v>0</v>
      </c>
      <c r="H1327" s="29">
        <v>100</v>
      </c>
      <c r="I1327" s="29" t="str" cm="1">
        <f t="array" ref="I1327">_xlfn.IFS(K1327=2,CONCATENATE("比特币-",M1327),K1327=3,CONCATENATE("钞票-",M1327),K1327=4,CONCATENATE("玩家经验-",M1327),K1327=5,CONCATENATE(_xlfn.XLOOKUP(L1327,'[1]item|道具'!$A:$A,'[1]item|道具'!$B:$B),"-",M1327),K1327=11,CONCATENATE(INDEX('[4]equip_data|装备数据'!$B:$B,MATCH(1,('[4]equip_data|装备数据'!$A:$A=ROUNDDOWN(L1327/100,0))*('[4]equip_data|装备数据'!$D:$D=MOD(L1327,100)),0)),"-",M1327,"件"))</f>
        <v>D阶战利品-1</v>
      </c>
      <c r="J1327" s="29" t="str">
        <f t="shared" si="109"/>
        <v>5;5012001;1</v>
      </c>
      <c r="K1327" s="29">
        <v>5</v>
      </c>
      <c r="L1327" s="29">
        <v>5012001</v>
      </c>
      <c r="M1327" s="29">
        <f>_xlfn.IFS(K1327=3,_xlfn.XLOOKUP(MOD(A1327,10000),#REF!,#REF!),K1327=4,_xlfn.XLOOKUP(MOD(A1327,10000),#REF!,#REF!),K1327=5,1)</f>
        <v>1</v>
      </c>
      <c r="N1327" s="4">
        <f>_xlfn.IFS(C1327=0,E1327/SUMIFS(E:E,A:A,A1327,C:C,0),C1327=1,E1327/1000000,C1327=2,1)</f>
        <v>0.033333</v>
      </c>
      <c r="O1327" s="4">
        <f>IF(C1327=2,1,H1327/SUMIF(D:D,D1327,H:H))</f>
        <v>1</v>
      </c>
      <c r="P1327" s="4">
        <f t="shared" si="101"/>
        <v>0.033333</v>
      </c>
    </row>
    <row r="1328" spans="1:16">
      <c r="A1328" s="29">
        <f>A1326+1</f>
        <v>10002</v>
      </c>
      <c r="B1328" s="29" t="str">
        <f t="shared" si="108"/>
        <v>关卡-2-地盘</v>
      </c>
      <c r="C1328" s="29">
        <v>1</v>
      </c>
      <c r="D1328" s="29">
        <f>A1328*10+1</f>
        <v>100021</v>
      </c>
      <c r="E1328" s="29">
        <f>_xlfn.IFS(K1328=3,1000000,K1328=4,1000000,K1328=5,_xlfn.IFS(L1328=1020000,_xlfn.XLOOKUP(MOD(A1328,10000),[3]地盘!$B:$B,[3]地盘!$R:$R),L1328&gt;5000000,_xlfn.XLOOKUP(MOD(A1328,10000),[3]地盘!$B:$B,[3]地盘!$S:$S),L1328=1030002,_xlfn.XLOOKUP(MOD(A1328,10000),[3]地盘!$B:$B,[3]地盘!$T:$T)))</f>
        <v>166666</v>
      </c>
      <c r="F1328" s="30" t="str">
        <f>CONCATENATE("关卡-",MOD(A1328,10000),"-",_xlfn.IFS(K1328=3,"钞票",K1328=4,"玩家经验",K1328=5,_xlfn.XLOOKUP(L1328,'[1]item|道具'!$A:$A,'[1]item|道具'!$B:$B)))</f>
        <v>关卡-2-随机零件</v>
      </c>
      <c r="G1328" s="29">
        <v>0</v>
      </c>
      <c r="H1328" s="29">
        <v>100</v>
      </c>
      <c r="I1328" s="29" t="str" cm="1">
        <f t="array" ref="I1328">_xlfn.IFS(K1328=2,CONCATENATE("比特币-",M1328),K1328=3,CONCATENATE("钞票-",M1328),K1328=4,CONCATENATE("玩家经验-",M1328),K1328=5,CONCATENATE(_xlfn.XLOOKUP(L1328,'[1]item|道具'!$A:$A,'[1]item|道具'!$B:$B),"-",M1328),K1328=11,CONCATENATE(INDEX('[4]equip_data|装备数据'!$B:$B,MATCH(1,('[4]equip_data|装备数据'!$A:$A=ROUNDDOWN(L1328/100,0))*('[4]equip_data|装备数据'!$D:$D=MOD(L1328,100)),0)),"-",M1328,"件"))</f>
        <v>随机零件-1</v>
      </c>
      <c r="J1328" s="29" t="str">
        <f t="shared" si="109"/>
        <v>5;1020000;1</v>
      </c>
      <c r="K1328" s="29">
        <v>5</v>
      </c>
      <c r="L1328" s="29">
        <v>1020000</v>
      </c>
      <c r="M1328" s="29">
        <f>_xlfn.IFS(K1328=3,_xlfn.XLOOKUP(MOD(A1328,10000),#REF!,#REF!),K1328=4,_xlfn.XLOOKUP(MOD(A1328,10000),#REF!,#REF!),K1328=5,1)</f>
        <v>1</v>
      </c>
      <c r="N1328" s="4">
        <f t="shared" ref="N1326:N1389" si="110">_xlfn.IFS(C1328=0,E1328/SUMIFS(E:E,A:A,A1328,C:C,0),C1328=1,E1328/1000000,C1328=2,1)</f>
        <v>0.166666</v>
      </c>
      <c r="O1328" s="4">
        <f t="shared" ref="O1326:O1389" si="111">IF(C1328=2,1,H1328/SUMIF(D:D,D1328,H:H))</f>
        <v>1</v>
      </c>
      <c r="P1328" s="4">
        <f t="shared" ref="P1326:P1389" si="112">N1328*O1328</f>
        <v>0.166666</v>
      </c>
    </row>
    <row r="1329" spans="1:16">
      <c r="A1329" s="29">
        <f>A1328</f>
        <v>10002</v>
      </c>
      <c r="B1329" s="29" t="str">
        <f t="shared" si="108"/>
        <v>关卡-2-地盘</v>
      </c>
      <c r="C1329" s="29">
        <v>1</v>
      </c>
      <c r="D1329" s="29">
        <f>D1328+1</f>
        <v>100022</v>
      </c>
      <c r="E1329" s="29">
        <f>_xlfn.IFS(K1329=3,1000000,K1329=4,1000000,K1329=5,_xlfn.IFS(L1329=1020000,_xlfn.XLOOKUP(MOD(A1329,10000),[3]地盘!$B:$B,[3]地盘!$R:$R),L1329&gt;5000000,_xlfn.XLOOKUP(MOD(A1329,10000),[3]地盘!$B:$B,[3]地盘!$S:$S),L1329=1030002,_xlfn.XLOOKUP(MOD(A1329,10000),[3]地盘!$B:$B,[3]地盘!$T:$T)))</f>
        <v>33333</v>
      </c>
      <c r="F1329" s="30" t="str">
        <f>CONCATENATE("关卡-",MOD(A1329,10000),"-",_xlfn.IFS(K1329=3,"钞票",K1329=4,"玩家经验",K1329=5,_xlfn.XLOOKUP(L1329,'[1]item|道具'!$A:$A,'[1]item|道具'!$B:$B)))</f>
        <v>关卡-2-D阶战利品</v>
      </c>
      <c r="G1329" s="29">
        <v>0</v>
      </c>
      <c r="H1329" s="29">
        <v>100</v>
      </c>
      <c r="I1329" s="29" t="str" cm="1">
        <f t="array" ref="I1329">_xlfn.IFS(K1329=2,CONCATENATE("比特币-",M1329),K1329=3,CONCATENATE("钞票-",M1329),K1329=4,CONCATENATE("玩家经验-",M1329),K1329=5,CONCATENATE(_xlfn.XLOOKUP(L1329,'[1]item|道具'!$A:$A,'[1]item|道具'!$B:$B),"-",M1329),K1329=11,CONCATENATE(INDEX('[4]equip_data|装备数据'!$B:$B,MATCH(1,('[4]equip_data|装备数据'!$A:$A=ROUNDDOWN(L1329/100,0))*('[4]equip_data|装备数据'!$D:$D=MOD(L1329,100)),0)),"-",M1329,"件"))</f>
        <v>D阶战利品-1</v>
      </c>
      <c r="J1329" s="29" t="str">
        <f t="shared" si="109"/>
        <v>5;5012001;1</v>
      </c>
      <c r="K1329" s="29">
        <v>5</v>
      </c>
      <c r="L1329" s="29">
        <v>5012001</v>
      </c>
      <c r="M1329" s="29">
        <f>_xlfn.IFS(K1329=3,_xlfn.XLOOKUP(MOD(A1329,10000),#REF!,#REF!),K1329=4,_xlfn.XLOOKUP(MOD(A1329,10000),#REF!,#REF!),K1329=5,1)</f>
        <v>1</v>
      </c>
      <c r="N1329" s="4">
        <f t="shared" si="110"/>
        <v>0.033333</v>
      </c>
      <c r="O1329" s="4">
        <f t="shared" si="111"/>
        <v>1</v>
      </c>
      <c r="P1329" s="4">
        <f t="shared" si="112"/>
        <v>0.033333</v>
      </c>
    </row>
    <row r="1330" spans="1:16">
      <c r="A1330" s="29">
        <f>A1328+1</f>
        <v>10003</v>
      </c>
      <c r="B1330" s="29" t="str">
        <f t="shared" si="108"/>
        <v>关卡-3-地盘</v>
      </c>
      <c r="C1330" s="29">
        <v>1</v>
      </c>
      <c r="D1330" s="29">
        <f>A1330*10+1</f>
        <v>100031</v>
      </c>
      <c r="E1330" s="29">
        <f>_xlfn.IFS(K1330=3,1000000,K1330=4,1000000,K1330=5,_xlfn.IFS(L1330=1020000,_xlfn.XLOOKUP(MOD(A1330,10000),[3]地盘!$B:$B,[3]地盘!$R:$R),L1330&gt;5000000,_xlfn.XLOOKUP(MOD(A1330,10000),[3]地盘!$B:$B,[3]地盘!$S:$S),L1330=1030002,_xlfn.XLOOKUP(MOD(A1330,10000),[3]地盘!$B:$B,[3]地盘!$T:$T)))</f>
        <v>166666</v>
      </c>
      <c r="F1330" s="30" t="str">
        <f>CONCATENATE("关卡-",MOD(A1330,10000),"-",_xlfn.IFS(K1330=3,"钞票",K1330=4,"玩家经验",K1330=5,_xlfn.XLOOKUP(L1330,'[1]item|道具'!$A:$A,'[1]item|道具'!$B:$B)))</f>
        <v>关卡-3-随机零件</v>
      </c>
      <c r="G1330" s="29">
        <v>0</v>
      </c>
      <c r="H1330" s="29">
        <v>100</v>
      </c>
      <c r="I1330" s="29" t="str" cm="1">
        <f t="array" ref="I1330">_xlfn.IFS(K1330=2,CONCATENATE("比特币-",M1330),K1330=3,CONCATENATE("钞票-",M1330),K1330=4,CONCATENATE("玩家经验-",M1330),K1330=5,CONCATENATE(_xlfn.XLOOKUP(L1330,'[1]item|道具'!$A:$A,'[1]item|道具'!$B:$B),"-",M1330),K1330=11,CONCATENATE(INDEX('[4]equip_data|装备数据'!$B:$B,MATCH(1,('[4]equip_data|装备数据'!$A:$A=ROUNDDOWN(L1330/100,0))*('[4]equip_data|装备数据'!$D:$D=MOD(L1330,100)),0)),"-",M1330,"件"))</f>
        <v>随机零件-1</v>
      </c>
      <c r="J1330" s="29" t="str">
        <f t="shared" si="109"/>
        <v>5;1020000;1</v>
      </c>
      <c r="K1330" s="29">
        <v>5</v>
      </c>
      <c r="L1330" s="29">
        <v>1020000</v>
      </c>
      <c r="M1330" s="29">
        <f>_xlfn.IFS(K1330=3,_xlfn.XLOOKUP(MOD(A1330,10000),#REF!,#REF!),K1330=4,_xlfn.XLOOKUP(MOD(A1330,10000),#REF!,#REF!),K1330=5,1)</f>
        <v>1</v>
      </c>
      <c r="N1330" s="4">
        <f t="shared" si="110"/>
        <v>0.166666</v>
      </c>
      <c r="O1330" s="4">
        <f t="shared" si="111"/>
        <v>1</v>
      </c>
      <c r="P1330" s="4">
        <f t="shared" si="112"/>
        <v>0.166666</v>
      </c>
    </row>
    <row r="1331" spans="1:16">
      <c r="A1331" s="29">
        <f>A1330</f>
        <v>10003</v>
      </c>
      <c r="B1331" s="29" t="str">
        <f t="shared" si="108"/>
        <v>关卡-3-地盘</v>
      </c>
      <c r="C1331" s="29">
        <v>1</v>
      </c>
      <c r="D1331" s="29">
        <f>D1330+1</f>
        <v>100032</v>
      </c>
      <c r="E1331" s="29">
        <f>_xlfn.IFS(K1331=3,1000000,K1331=4,1000000,K1331=5,_xlfn.IFS(L1331=1020000,_xlfn.XLOOKUP(MOD(A1331,10000),[3]地盘!$B:$B,[3]地盘!$R:$R),L1331&gt;5000000,_xlfn.XLOOKUP(MOD(A1331,10000),[3]地盘!$B:$B,[3]地盘!$S:$S),L1331=1030002,_xlfn.XLOOKUP(MOD(A1331,10000),[3]地盘!$B:$B,[3]地盘!$T:$T)))</f>
        <v>33333</v>
      </c>
      <c r="F1331" s="30" t="str">
        <f>CONCATENATE("关卡-",MOD(A1331,10000),"-",_xlfn.IFS(K1331=3,"钞票",K1331=4,"玩家经验",K1331=5,_xlfn.XLOOKUP(L1331,'[1]item|道具'!$A:$A,'[1]item|道具'!$B:$B)))</f>
        <v>关卡-3-D阶战利品</v>
      </c>
      <c r="G1331" s="29">
        <v>0</v>
      </c>
      <c r="H1331" s="29">
        <v>100</v>
      </c>
      <c r="I1331" s="29" t="str" cm="1">
        <f t="array" ref="I1331">_xlfn.IFS(K1331=2,CONCATENATE("比特币-",M1331),K1331=3,CONCATENATE("钞票-",M1331),K1331=4,CONCATENATE("玩家经验-",M1331),K1331=5,CONCATENATE(_xlfn.XLOOKUP(L1331,'[1]item|道具'!$A:$A,'[1]item|道具'!$B:$B),"-",M1331),K1331=11,CONCATENATE(INDEX('[4]equip_data|装备数据'!$B:$B,MATCH(1,('[4]equip_data|装备数据'!$A:$A=ROUNDDOWN(L1331/100,0))*('[4]equip_data|装备数据'!$D:$D=MOD(L1331,100)),0)),"-",M1331,"件"))</f>
        <v>D阶战利品-1</v>
      </c>
      <c r="J1331" s="29" t="str">
        <f t="shared" si="109"/>
        <v>5;5012001;1</v>
      </c>
      <c r="K1331" s="29">
        <v>5</v>
      </c>
      <c r="L1331" s="29">
        <v>5012001</v>
      </c>
      <c r="M1331" s="29">
        <f>_xlfn.IFS(K1331=3,_xlfn.XLOOKUP(MOD(A1331,10000),#REF!,#REF!),K1331=4,_xlfn.XLOOKUP(MOD(A1331,10000),#REF!,#REF!),K1331=5,1)</f>
        <v>1</v>
      </c>
      <c r="N1331" s="4">
        <f t="shared" si="110"/>
        <v>0.033333</v>
      </c>
      <c r="O1331" s="4">
        <f t="shared" si="111"/>
        <v>1</v>
      </c>
      <c r="P1331" s="4">
        <f t="shared" si="112"/>
        <v>0.033333</v>
      </c>
    </row>
    <row r="1332" spans="1:16">
      <c r="A1332" s="29">
        <f>A1330+1</f>
        <v>10004</v>
      </c>
      <c r="B1332" s="29" t="str">
        <f t="shared" si="108"/>
        <v>关卡-4-地盘</v>
      </c>
      <c r="C1332" s="29">
        <v>1</v>
      </c>
      <c r="D1332" s="29">
        <f>A1332*10+1</f>
        <v>100041</v>
      </c>
      <c r="E1332" s="29">
        <f>_xlfn.IFS(K1332=3,1000000,K1332=4,1000000,K1332=5,_xlfn.IFS(L1332=1020000,_xlfn.XLOOKUP(MOD(A1332,10000),[3]地盘!$B:$B,[3]地盘!$R:$R),L1332&gt;5000000,_xlfn.XLOOKUP(MOD(A1332,10000),[3]地盘!$B:$B,[3]地盘!$S:$S),L1332=1030002,_xlfn.XLOOKUP(MOD(A1332,10000),[3]地盘!$B:$B,[3]地盘!$T:$T)))</f>
        <v>166666</v>
      </c>
      <c r="F1332" s="30" t="str">
        <f>CONCATENATE("关卡-",MOD(A1332,10000),"-",_xlfn.IFS(K1332=3,"钞票",K1332=4,"玩家经验",K1332=5,_xlfn.XLOOKUP(L1332,'[1]item|道具'!$A:$A,'[1]item|道具'!$B:$B)))</f>
        <v>关卡-4-随机零件</v>
      </c>
      <c r="G1332" s="29">
        <v>0</v>
      </c>
      <c r="H1332" s="29">
        <v>100</v>
      </c>
      <c r="I1332" s="29" t="str" cm="1">
        <f t="array" ref="I1332">_xlfn.IFS(K1332=2,CONCATENATE("比特币-",M1332),K1332=3,CONCATENATE("钞票-",M1332),K1332=4,CONCATENATE("玩家经验-",M1332),K1332=5,CONCATENATE(_xlfn.XLOOKUP(L1332,'[1]item|道具'!$A:$A,'[1]item|道具'!$B:$B),"-",M1332),K1332=11,CONCATENATE(INDEX('[4]equip_data|装备数据'!$B:$B,MATCH(1,('[4]equip_data|装备数据'!$A:$A=ROUNDDOWN(L1332/100,0))*('[4]equip_data|装备数据'!$D:$D=MOD(L1332,100)),0)),"-",M1332,"件"))</f>
        <v>随机零件-1</v>
      </c>
      <c r="J1332" s="29" t="str">
        <f t="shared" si="109"/>
        <v>5;1020000;1</v>
      </c>
      <c r="K1332" s="29">
        <v>5</v>
      </c>
      <c r="L1332" s="29">
        <v>1020000</v>
      </c>
      <c r="M1332" s="29">
        <f>_xlfn.IFS(K1332=3,_xlfn.XLOOKUP(MOD(A1332,10000),#REF!,#REF!),K1332=4,_xlfn.XLOOKUP(MOD(A1332,10000),#REF!,#REF!),K1332=5,1)</f>
        <v>1</v>
      </c>
      <c r="N1332" s="4">
        <f t="shared" si="110"/>
        <v>0.166666</v>
      </c>
      <c r="O1332" s="4">
        <f t="shared" si="111"/>
        <v>1</v>
      </c>
      <c r="P1332" s="4">
        <f t="shared" si="112"/>
        <v>0.166666</v>
      </c>
    </row>
    <row r="1333" spans="1:16">
      <c r="A1333" s="29">
        <f>A1332</f>
        <v>10004</v>
      </c>
      <c r="B1333" s="29" t="str">
        <f t="shared" si="108"/>
        <v>关卡-4-地盘</v>
      </c>
      <c r="C1333" s="29">
        <v>1</v>
      </c>
      <c r="D1333" s="29">
        <f>D1332+1</f>
        <v>100042</v>
      </c>
      <c r="E1333" s="29">
        <f>_xlfn.IFS(K1333=3,1000000,K1333=4,1000000,K1333=5,_xlfn.IFS(L1333=1020000,_xlfn.XLOOKUP(MOD(A1333,10000),[3]地盘!$B:$B,[3]地盘!$R:$R),L1333&gt;5000000,_xlfn.XLOOKUP(MOD(A1333,10000),[3]地盘!$B:$B,[3]地盘!$S:$S),L1333=1030002,_xlfn.XLOOKUP(MOD(A1333,10000),[3]地盘!$B:$B,[3]地盘!$T:$T)))</f>
        <v>33333</v>
      </c>
      <c r="F1333" s="30" t="str">
        <f>CONCATENATE("关卡-",MOD(A1333,10000),"-",_xlfn.IFS(K1333=3,"钞票",K1333=4,"玩家经验",K1333=5,_xlfn.XLOOKUP(L1333,'[1]item|道具'!$A:$A,'[1]item|道具'!$B:$B)))</f>
        <v>关卡-4-D阶战利品</v>
      </c>
      <c r="G1333" s="29">
        <v>0</v>
      </c>
      <c r="H1333" s="29">
        <v>100</v>
      </c>
      <c r="I1333" s="29" t="str" cm="1">
        <f t="array" ref="I1333">_xlfn.IFS(K1333=2,CONCATENATE("比特币-",M1333),K1333=3,CONCATENATE("钞票-",M1333),K1333=4,CONCATENATE("玩家经验-",M1333),K1333=5,CONCATENATE(_xlfn.XLOOKUP(L1333,'[1]item|道具'!$A:$A,'[1]item|道具'!$B:$B),"-",M1333),K1333=11,CONCATENATE(INDEX('[4]equip_data|装备数据'!$B:$B,MATCH(1,('[4]equip_data|装备数据'!$A:$A=ROUNDDOWN(L1333/100,0))*('[4]equip_data|装备数据'!$D:$D=MOD(L1333,100)),0)),"-",M1333,"件"))</f>
        <v>D阶战利品-1</v>
      </c>
      <c r="J1333" s="29" t="str">
        <f t="shared" si="109"/>
        <v>5;5012001;1</v>
      </c>
      <c r="K1333" s="29">
        <v>5</v>
      </c>
      <c r="L1333" s="29">
        <v>5012001</v>
      </c>
      <c r="M1333" s="29">
        <f>_xlfn.IFS(K1333=3,_xlfn.XLOOKUP(MOD(A1333,10000),#REF!,#REF!),K1333=4,_xlfn.XLOOKUP(MOD(A1333,10000),#REF!,#REF!),K1333=5,1)</f>
        <v>1</v>
      </c>
      <c r="N1333" s="4">
        <f t="shared" si="110"/>
        <v>0.033333</v>
      </c>
      <c r="O1333" s="4">
        <f t="shared" si="111"/>
        <v>1</v>
      </c>
      <c r="P1333" s="4">
        <f t="shared" si="112"/>
        <v>0.033333</v>
      </c>
    </row>
    <row r="1334" spans="1:16">
      <c r="A1334" s="29">
        <f>A1332+1</f>
        <v>10005</v>
      </c>
      <c r="B1334" s="29" t="str">
        <f t="shared" si="108"/>
        <v>关卡-5-地盘</v>
      </c>
      <c r="C1334" s="29">
        <v>1</v>
      </c>
      <c r="D1334" s="29">
        <f>A1334*10+1</f>
        <v>100051</v>
      </c>
      <c r="E1334" s="29">
        <f>_xlfn.IFS(K1334=3,1000000,K1334=4,1000000,K1334=5,_xlfn.IFS(L1334=1020000,_xlfn.XLOOKUP(MOD(A1334,10000),[3]地盘!$B:$B,[3]地盘!$R:$R),L1334&gt;5000000,_xlfn.XLOOKUP(MOD(A1334,10000),[3]地盘!$B:$B,[3]地盘!$S:$S),L1334=1030002,_xlfn.XLOOKUP(MOD(A1334,10000),[3]地盘!$B:$B,[3]地盘!$T:$T)))</f>
        <v>200000</v>
      </c>
      <c r="F1334" s="30" t="str">
        <f>CONCATENATE("关卡-",MOD(A1334,10000),"-",_xlfn.IFS(K1334=3,"钞票",K1334=4,"玩家经验",K1334=5,_xlfn.XLOOKUP(L1334,'[1]item|道具'!$A:$A,'[1]item|道具'!$B:$B)))</f>
        <v>关卡-5-随机零件</v>
      </c>
      <c r="G1334" s="29">
        <v>0</v>
      </c>
      <c r="H1334" s="29">
        <v>100</v>
      </c>
      <c r="I1334" s="29" t="str" cm="1">
        <f t="array" ref="I1334">_xlfn.IFS(K1334=2,CONCATENATE("比特币-",M1334),K1334=3,CONCATENATE("钞票-",M1334),K1334=4,CONCATENATE("玩家经验-",M1334),K1334=5,CONCATENATE(_xlfn.XLOOKUP(L1334,'[1]item|道具'!$A:$A,'[1]item|道具'!$B:$B),"-",M1334),K1334=11,CONCATENATE(INDEX('[4]equip_data|装备数据'!$B:$B,MATCH(1,('[4]equip_data|装备数据'!$A:$A=ROUNDDOWN(L1334/100,0))*('[4]equip_data|装备数据'!$D:$D=MOD(L1334,100)),0)),"-",M1334,"件"))</f>
        <v>随机零件-1</v>
      </c>
      <c r="J1334" s="29" t="str">
        <f t="shared" si="109"/>
        <v>5;1020000;1</v>
      </c>
      <c r="K1334" s="29">
        <v>5</v>
      </c>
      <c r="L1334" s="29">
        <v>1020000</v>
      </c>
      <c r="M1334" s="29">
        <f>_xlfn.IFS(K1334=3,_xlfn.XLOOKUP(MOD(A1334,10000),#REF!,#REF!),K1334=4,_xlfn.XLOOKUP(MOD(A1334,10000),#REF!,#REF!),K1334=5,1)</f>
        <v>1</v>
      </c>
      <c r="N1334" s="4">
        <f t="shared" si="110"/>
        <v>0.2</v>
      </c>
      <c r="O1334" s="4">
        <f t="shared" si="111"/>
        <v>1</v>
      </c>
      <c r="P1334" s="4">
        <f t="shared" si="112"/>
        <v>0.2</v>
      </c>
    </row>
    <row r="1335" spans="1:16">
      <c r="A1335" s="29">
        <f>A1334</f>
        <v>10005</v>
      </c>
      <c r="B1335" s="29" t="str">
        <f t="shared" si="108"/>
        <v>关卡-5-地盘</v>
      </c>
      <c r="C1335" s="29">
        <v>1</v>
      </c>
      <c r="D1335" s="29">
        <f>D1334+1</f>
        <v>100052</v>
      </c>
      <c r="E1335" s="29">
        <f>_xlfn.IFS(K1335=3,1000000,K1335=4,1000000,K1335=5,_xlfn.IFS(L1335=1020000,_xlfn.XLOOKUP(MOD(A1335,10000),[3]地盘!$B:$B,[3]地盘!$R:$R),L1335&gt;5000000,_xlfn.XLOOKUP(MOD(A1335,10000),[3]地盘!$B:$B,[3]地盘!$S:$S),L1335=1030002,_xlfn.XLOOKUP(MOD(A1335,10000),[3]地盘!$B:$B,[3]地盘!$T:$T)))</f>
        <v>33333</v>
      </c>
      <c r="F1335" s="30" t="str">
        <f>CONCATENATE("关卡-",MOD(A1335,10000),"-",_xlfn.IFS(K1335=3,"钞票",K1335=4,"玩家经验",K1335=5,_xlfn.XLOOKUP(L1335,'[1]item|道具'!$A:$A,'[1]item|道具'!$B:$B)))</f>
        <v>关卡-5-D阶战利品</v>
      </c>
      <c r="G1335" s="29">
        <v>0</v>
      </c>
      <c r="H1335" s="29">
        <v>100</v>
      </c>
      <c r="I1335" s="29" t="str" cm="1">
        <f t="array" ref="I1335">_xlfn.IFS(K1335=2,CONCATENATE("比特币-",M1335),K1335=3,CONCATENATE("钞票-",M1335),K1335=4,CONCATENATE("玩家经验-",M1335),K1335=5,CONCATENATE(_xlfn.XLOOKUP(L1335,'[1]item|道具'!$A:$A,'[1]item|道具'!$B:$B),"-",M1335),K1335=11,CONCATENATE(INDEX('[4]equip_data|装备数据'!$B:$B,MATCH(1,('[4]equip_data|装备数据'!$A:$A=ROUNDDOWN(L1335/100,0))*('[4]equip_data|装备数据'!$D:$D=MOD(L1335,100)),0)),"-",M1335,"件"))</f>
        <v>D阶战利品-1</v>
      </c>
      <c r="J1335" s="29" t="str">
        <f t="shared" si="109"/>
        <v>5;5012001;1</v>
      </c>
      <c r="K1335" s="29">
        <v>5</v>
      </c>
      <c r="L1335" s="29">
        <v>5012001</v>
      </c>
      <c r="M1335" s="29">
        <f>_xlfn.IFS(K1335=3,_xlfn.XLOOKUP(MOD(A1335,10000),#REF!,#REF!),K1335=4,_xlfn.XLOOKUP(MOD(A1335,10000),#REF!,#REF!),K1335=5,1)</f>
        <v>1</v>
      </c>
      <c r="N1335" s="4">
        <f t="shared" si="110"/>
        <v>0.033333</v>
      </c>
      <c r="O1335" s="4">
        <f t="shared" si="111"/>
        <v>1</v>
      </c>
      <c r="P1335" s="4">
        <f t="shared" si="112"/>
        <v>0.033333</v>
      </c>
    </row>
    <row r="1336" spans="1:16">
      <c r="A1336" s="29">
        <f>A1334+1</f>
        <v>10006</v>
      </c>
      <c r="B1336" s="29" t="str">
        <f t="shared" si="108"/>
        <v>关卡-6-地盘</v>
      </c>
      <c r="C1336" s="29">
        <v>1</v>
      </c>
      <c r="D1336" s="29">
        <f>A1336*10+1</f>
        <v>100061</v>
      </c>
      <c r="E1336" s="29">
        <f>_xlfn.IFS(K1336=3,1000000,K1336=4,1000000,K1336=5,_xlfn.IFS(L1336=1020000,_xlfn.XLOOKUP(MOD(A1336,10000),[3]地盘!$B:$B,[3]地盘!$R:$R),L1336&gt;5000000,_xlfn.XLOOKUP(MOD(A1336,10000),[3]地盘!$B:$B,[3]地盘!$S:$S),L1336=1030002,_xlfn.XLOOKUP(MOD(A1336,10000),[3]地盘!$B:$B,[3]地盘!$T:$T)))</f>
        <v>200000</v>
      </c>
      <c r="F1336" s="30" t="str">
        <f>CONCATENATE("关卡-",MOD(A1336,10000),"-",_xlfn.IFS(K1336=3,"钞票",K1336=4,"玩家经验",K1336=5,_xlfn.XLOOKUP(L1336,'[1]item|道具'!$A:$A,'[1]item|道具'!$B:$B)))</f>
        <v>关卡-6-随机零件</v>
      </c>
      <c r="G1336" s="29">
        <v>0</v>
      </c>
      <c r="H1336" s="29">
        <v>100</v>
      </c>
      <c r="I1336" s="29" t="str" cm="1">
        <f t="array" ref="I1336">_xlfn.IFS(K1336=2,CONCATENATE("比特币-",M1336),K1336=3,CONCATENATE("钞票-",M1336),K1336=4,CONCATENATE("玩家经验-",M1336),K1336=5,CONCATENATE(_xlfn.XLOOKUP(L1336,'[1]item|道具'!$A:$A,'[1]item|道具'!$B:$B),"-",M1336),K1336=11,CONCATENATE(INDEX('[4]equip_data|装备数据'!$B:$B,MATCH(1,('[4]equip_data|装备数据'!$A:$A=ROUNDDOWN(L1336/100,0))*('[4]equip_data|装备数据'!$D:$D=MOD(L1336,100)),0)),"-",M1336,"件"))</f>
        <v>随机零件-1</v>
      </c>
      <c r="J1336" s="29" t="str">
        <f t="shared" si="109"/>
        <v>5;1020000;1</v>
      </c>
      <c r="K1336" s="29">
        <v>5</v>
      </c>
      <c r="L1336" s="29">
        <v>1020000</v>
      </c>
      <c r="M1336" s="29">
        <f>_xlfn.IFS(K1336=3,_xlfn.XLOOKUP(MOD(A1336,10000),#REF!,#REF!),K1336=4,_xlfn.XLOOKUP(MOD(A1336,10000),#REF!,#REF!),K1336=5,1)</f>
        <v>1</v>
      </c>
      <c r="N1336" s="4">
        <f t="shared" si="110"/>
        <v>0.2</v>
      </c>
      <c r="O1336" s="4">
        <f t="shared" si="111"/>
        <v>1</v>
      </c>
      <c r="P1336" s="4">
        <f t="shared" si="112"/>
        <v>0.2</v>
      </c>
    </row>
    <row r="1337" spans="1:16">
      <c r="A1337" s="29">
        <f>A1336</f>
        <v>10006</v>
      </c>
      <c r="B1337" s="29" t="str">
        <f t="shared" si="108"/>
        <v>关卡-6-地盘</v>
      </c>
      <c r="C1337" s="29">
        <v>1</v>
      </c>
      <c r="D1337" s="29">
        <f>D1336+1</f>
        <v>100062</v>
      </c>
      <c r="E1337" s="29">
        <f>_xlfn.IFS(K1337=3,1000000,K1337=4,1000000,K1337=5,_xlfn.IFS(L1337=1020000,_xlfn.XLOOKUP(MOD(A1337,10000),[3]地盘!$B:$B,[3]地盘!$R:$R),L1337&gt;5000000,_xlfn.XLOOKUP(MOD(A1337,10000),[3]地盘!$B:$B,[3]地盘!$S:$S),L1337=1030002,_xlfn.XLOOKUP(MOD(A1337,10000),[3]地盘!$B:$B,[3]地盘!$T:$T)))</f>
        <v>33333</v>
      </c>
      <c r="F1337" s="30" t="str">
        <f>CONCATENATE("关卡-",MOD(A1337,10000),"-",_xlfn.IFS(K1337=3,"钞票",K1337=4,"玩家经验",K1337=5,_xlfn.XLOOKUP(L1337,'[1]item|道具'!$A:$A,'[1]item|道具'!$B:$B)))</f>
        <v>关卡-6-D阶战利品</v>
      </c>
      <c r="G1337" s="29">
        <v>0</v>
      </c>
      <c r="H1337" s="29">
        <v>100</v>
      </c>
      <c r="I1337" s="29" t="str" cm="1">
        <f t="array" ref="I1337">_xlfn.IFS(K1337=2,CONCATENATE("比特币-",M1337),K1337=3,CONCATENATE("钞票-",M1337),K1337=4,CONCATENATE("玩家经验-",M1337),K1337=5,CONCATENATE(_xlfn.XLOOKUP(L1337,'[1]item|道具'!$A:$A,'[1]item|道具'!$B:$B),"-",M1337),K1337=11,CONCATENATE(INDEX('[4]equip_data|装备数据'!$B:$B,MATCH(1,('[4]equip_data|装备数据'!$A:$A=ROUNDDOWN(L1337/100,0))*('[4]equip_data|装备数据'!$D:$D=MOD(L1337,100)),0)),"-",M1337,"件"))</f>
        <v>D阶战利品-1</v>
      </c>
      <c r="J1337" s="29" t="str">
        <f t="shared" si="109"/>
        <v>5;5012001;1</v>
      </c>
      <c r="K1337" s="29">
        <v>5</v>
      </c>
      <c r="L1337" s="29">
        <v>5012001</v>
      </c>
      <c r="M1337" s="29">
        <f>_xlfn.IFS(K1337=3,_xlfn.XLOOKUP(MOD(A1337,10000),#REF!,#REF!),K1337=4,_xlfn.XLOOKUP(MOD(A1337,10000),#REF!,#REF!),K1337=5,1)</f>
        <v>1</v>
      </c>
      <c r="N1337" s="4">
        <f t="shared" si="110"/>
        <v>0.033333</v>
      </c>
      <c r="O1337" s="4">
        <f t="shared" si="111"/>
        <v>1</v>
      </c>
      <c r="P1337" s="4">
        <f t="shared" si="112"/>
        <v>0.033333</v>
      </c>
    </row>
    <row r="1338" spans="1:16">
      <c r="A1338" s="29">
        <f>A1336+1</f>
        <v>10007</v>
      </c>
      <c r="B1338" s="29" t="str">
        <f t="shared" si="108"/>
        <v>关卡-7-地盘</v>
      </c>
      <c r="C1338" s="29">
        <v>1</v>
      </c>
      <c r="D1338" s="29">
        <f>A1338*10+1</f>
        <v>100071</v>
      </c>
      <c r="E1338" s="29">
        <f>_xlfn.IFS(K1338=3,1000000,K1338=4,1000000,K1338=5,_xlfn.IFS(L1338=1020000,_xlfn.XLOOKUP(MOD(A1338,10000),[3]地盘!$B:$B,[3]地盘!$R:$R),L1338&gt;5000000,_xlfn.XLOOKUP(MOD(A1338,10000),[3]地盘!$B:$B,[3]地盘!$S:$S),L1338=1030002,_xlfn.XLOOKUP(MOD(A1338,10000),[3]地盘!$B:$B,[3]地盘!$T:$T)))</f>
        <v>233333</v>
      </c>
      <c r="F1338" s="30" t="str">
        <f>CONCATENATE("关卡-",MOD(A1338,10000),"-",_xlfn.IFS(K1338=3,"钞票",K1338=4,"玩家经验",K1338=5,_xlfn.XLOOKUP(L1338,'[1]item|道具'!$A:$A,'[1]item|道具'!$B:$B)))</f>
        <v>关卡-7-随机零件</v>
      </c>
      <c r="G1338" s="29">
        <v>0</v>
      </c>
      <c r="H1338" s="29">
        <v>100</v>
      </c>
      <c r="I1338" s="29" t="str" cm="1">
        <f t="array" ref="I1338">_xlfn.IFS(K1338=2,CONCATENATE("比特币-",M1338),K1338=3,CONCATENATE("钞票-",M1338),K1338=4,CONCATENATE("玩家经验-",M1338),K1338=5,CONCATENATE(_xlfn.XLOOKUP(L1338,'[1]item|道具'!$A:$A,'[1]item|道具'!$B:$B),"-",M1338),K1338=11,CONCATENATE(INDEX('[4]equip_data|装备数据'!$B:$B,MATCH(1,('[4]equip_data|装备数据'!$A:$A=ROUNDDOWN(L1338/100,0))*('[4]equip_data|装备数据'!$D:$D=MOD(L1338,100)),0)),"-",M1338,"件"))</f>
        <v>随机零件-1</v>
      </c>
      <c r="J1338" s="29" t="str">
        <f t="shared" si="109"/>
        <v>5;1020000;1</v>
      </c>
      <c r="K1338" s="29">
        <v>5</v>
      </c>
      <c r="L1338" s="29">
        <v>1020000</v>
      </c>
      <c r="M1338" s="29">
        <f>_xlfn.IFS(K1338=3,_xlfn.XLOOKUP(MOD(A1338,10000),#REF!,#REF!),K1338=4,_xlfn.XLOOKUP(MOD(A1338,10000),#REF!,#REF!),K1338=5,1)</f>
        <v>1</v>
      </c>
      <c r="N1338" s="4">
        <f t="shared" si="110"/>
        <v>0.233333</v>
      </c>
      <c r="O1338" s="4">
        <f t="shared" si="111"/>
        <v>1</v>
      </c>
      <c r="P1338" s="4">
        <f t="shared" si="112"/>
        <v>0.233333</v>
      </c>
    </row>
    <row r="1339" spans="1:16">
      <c r="A1339" s="29">
        <f>A1338</f>
        <v>10007</v>
      </c>
      <c r="B1339" s="29" t="str">
        <f t="shared" si="108"/>
        <v>关卡-7-地盘</v>
      </c>
      <c r="C1339" s="29">
        <v>1</v>
      </c>
      <c r="D1339" s="29">
        <f>D1338+1</f>
        <v>100072</v>
      </c>
      <c r="E1339" s="29">
        <f>_xlfn.IFS(K1339=3,1000000,K1339=4,1000000,K1339=5,_xlfn.IFS(L1339=1020000,_xlfn.XLOOKUP(MOD(A1339,10000),[3]地盘!$B:$B,[3]地盘!$R:$R),L1339&gt;5000000,_xlfn.XLOOKUP(MOD(A1339,10000),[3]地盘!$B:$B,[3]地盘!$S:$S),L1339=1030002,_xlfn.XLOOKUP(MOD(A1339,10000),[3]地盘!$B:$B,[3]地盘!$T:$T)))</f>
        <v>33333</v>
      </c>
      <c r="F1339" s="30" t="str">
        <f>CONCATENATE("关卡-",MOD(A1339,10000),"-",_xlfn.IFS(K1339=3,"钞票",K1339=4,"玩家经验",K1339=5,_xlfn.XLOOKUP(L1339,'[1]item|道具'!$A:$A,'[1]item|道具'!$B:$B)))</f>
        <v>关卡-7-D阶战利品</v>
      </c>
      <c r="G1339" s="29">
        <v>0</v>
      </c>
      <c r="H1339" s="29">
        <v>100</v>
      </c>
      <c r="I1339" s="29" t="str" cm="1">
        <f t="array" ref="I1339">_xlfn.IFS(K1339=2,CONCATENATE("比特币-",M1339),K1339=3,CONCATENATE("钞票-",M1339),K1339=4,CONCATENATE("玩家经验-",M1339),K1339=5,CONCATENATE(_xlfn.XLOOKUP(L1339,'[1]item|道具'!$A:$A,'[1]item|道具'!$B:$B),"-",M1339),K1339=11,CONCATENATE(INDEX('[4]equip_data|装备数据'!$B:$B,MATCH(1,('[4]equip_data|装备数据'!$A:$A=ROUNDDOWN(L1339/100,0))*('[4]equip_data|装备数据'!$D:$D=MOD(L1339,100)),0)),"-",M1339,"件"))</f>
        <v>D阶战利品-1</v>
      </c>
      <c r="J1339" s="29" t="str">
        <f t="shared" si="109"/>
        <v>5;5012001;1</v>
      </c>
      <c r="K1339" s="29">
        <v>5</v>
      </c>
      <c r="L1339" s="29">
        <v>5012001</v>
      </c>
      <c r="M1339" s="29">
        <f>_xlfn.IFS(K1339=3,_xlfn.XLOOKUP(MOD(A1339,10000),#REF!,#REF!),K1339=4,_xlfn.XLOOKUP(MOD(A1339,10000),#REF!,#REF!),K1339=5,1)</f>
        <v>1</v>
      </c>
      <c r="N1339" s="4">
        <f t="shared" si="110"/>
        <v>0.033333</v>
      </c>
      <c r="O1339" s="4">
        <f t="shared" si="111"/>
        <v>1</v>
      </c>
      <c r="P1339" s="4">
        <f t="shared" si="112"/>
        <v>0.033333</v>
      </c>
    </row>
    <row r="1340" spans="1:16">
      <c r="A1340" s="29">
        <f>A1338+1</f>
        <v>10008</v>
      </c>
      <c r="B1340" s="29" t="str">
        <f t="shared" si="108"/>
        <v>关卡-8-地盘</v>
      </c>
      <c r="C1340" s="29">
        <v>1</v>
      </c>
      <c r="D1340" s="29">
        <f>A1340*10+1</f>
        <v>100081</v>
      </c>
      <c r="E1340" s="29">
        <f>_xlfn.IFS(K1340=3,1000000,K1340=4,1000000,K1340=5,_xlfn.IFS(L1340=1020000,_xlfn.XLOOKUP(MOD(A1340,10000),[3]地盘!$B:$B,[3]地盘!$R:$R),L1340&gt;5000000,_xlfn.XLOOKUP(MOD(A1340,10000),[3]地盘!$B:$B,[3]地盘!$S:$S),L1340=1030002,_xlfn.XLOOKUP(MOD(A1340,10000),[3]地盘!$B:$B,[3]地盘!$T:$T)))</f>
        <v>233333</v>
      </c>
      <c r="F1340" s="30" t="str">
        <f>CONCATENATE("关卡-",MOD(A1340,10000),"-",_xlfn.IFS(K1340=3,"钞票",K1340=4,"玩家经验",K1340=5,_xlfn.XLOOKUP(L1340,'[1]item|道具'!$A:$A,'[1]item|道具'!$B:$B)))</f>
        <v>关卡-8-随机零件</v>
      </c>
      <c r="G1340" s="29">
        <v>0</v>
      </c>
      <c r="H1340" s="29">
        <v>100</v>
      </c>
      <c r="I1340" s="29" t="str" cm="1">
        <f t="array" ref="I1340">_xlfn.IFS(K1340=2,CONCATENATE("比特币-",M1340),K1340=3,CONCATENATE("钞票-",M1340),K1340=4,CONCATENATE("玩家经验-",M1340),K1340=5,CONCATENATE(_xlfn.XLOOKUP(L1340,'[1]item|道具'!$A:$A,'[1]item|道具'!$B:$B),"-",M1340),K1340=11,CONCATENATE(INDEX('[4]equip_data|装备数据'!$B:$B,MATCH(1,('[4]equip_data|装备数据'!$A:$A=ROUNDDOWN(L1340/100,0))*('[4]equip_data|装备数据'!$D:$D=MOD(L1340,100)),0)),"-",M1340,"件"))</f>
        <v>随机零件-1</v>
      </c>
      <c r="J1340" s="29" t="str">
        <f t="shared" si="109"/>
        <v>5;1020000;1</v>
      </c>
      <c r="K1340" s="29">
        <v>5</v>
      </c>
      <c r="L1340" s="29">
        <v>1020000</v>
      </c>
      <c r="M1340" s="29">
        <f>_xlfn.IFS(K1340=3,_xlfn.XLOOKUP(MOD(A1340,10000),#REF!,#REF!),K1340=4,_xlfn.XLOOKUP(MOD(A1340,10000),#REF!,#REF!),K1340=5,1)</f>
        <v>1</v>
      </c>
      <c r="N1340" s="4">
        <f t="shared" si="110"/>
        <v>0.233333</v>
      </c>
      <c r="O1340" s="4">
        <f t="shared" si="111"/>
        <v>1</v>
      </c>
      <c r="P1340" s="4">
        <f t="shared" si="112"/>
        <v>0.233333</v>
      </c>
    </row>
    <row r="1341" spans="1:16">
      <c r="A1341" s="29">
        <f>A1340</f>
        <v>10008</v>
      </c>
      <c r="B1341" s="29" t="str">
        <f t="shared" si="108"/>
        <v>关卡-8-地盘</v>
      </c>
      <c r="C1341" s="29">
        <v>1</v>
      </c>
      <c r="D1341" s="29">
        <f>D1340+1</f>
        <v>100082</v>
      </c>
      <c r="E1341" s="29">
        <f>_xlfn.IFS(K1341=3,1000000,K1341=4,1000000,K1341=5,_xlfn.IFS(L1341=1020000,_xlfn.XLOOKUP(MOD(A1341,10000),[3]地盘!$B:$B,[3]地盘!$R:$R),L1341&gt;5000000,_xlfn.XLOOKUP(MOD(A1341,10000),[3]地盘!$B:$B,[3]地盘!$S:$S),L1341=1030002,_xlfn.XLOOKUP(MOD(A1341,10000),[3]地盘!$B:$B,[3]地盘!$T:$T)))</f>
        <v>33333</v>
      </c>
      <c r="F1341" s="30" t="str">
        <f>CONCATENATE("关卡-",MOD(A1341,10000),"-",_xlfn.IFS(K1341=3,"钞票",K1341=4,"玩家经验",K1341=5,_xlfn.XLOOKUP(L1341,'[1]item|道具'!$A:$A,'[1]item|道具'!$B:$B)))</f>
        <v>关卡-8-D阶战利品</v>
      </c>
      <c r="G1341" s="29">
        <v>0</v>
      </c>
      <c r="H1341" s="29">
        <v>100</v>
      </c>
      <c r="I1341" s="29" t="str" cm="1">
        <f t="array" ref="I1341">_xlfn.IFS(K1341=2,CONCATENATE("比特币-",M1341),K1341=3,CONCATENATE("钞票-",M1341),K1341=4,CONCATENATE("玩家经验-",M1341),K1341=5,CONCATENATE(_xlfn.XLOOKUP(L1341,'[1]item|道具'!$A:$A,'[1]item|道具'!$B:$B),"-",M1341),K1341=11,CONCATENATE(INDEX('[4]equip_data|装备数据'!$B:$B,MATCH(1,('[4]equip_data|装备数据'!$A:$A=ROUNDDOWN(L1341/100,0))*('[4]equip_data|装备数据'!$D:$D=MOD(L1341,100)),0)),"-",M1341,"件"))</f>
        <v>D阶战利品-1</v>
      </c>
      <c r="J1341" s="29" t="str">
        <f t="shared" si="109"/>
        <v>5;5012001;1</v>
      </c>
      <c r="K1341" s="29">
        <v>5</v>
      </c>
      <c r="L1341" s="29">
        <v>5012001</v>
      </c>
      <c r="M1341" s="29">
        <f>_xlfn.IFS(K1341=3,_xlfn.XLOOKUP(MOD(A1341,10000),#REF!,#REF!),K1341=4,_xlfn.XLOOKUP(MOD(A1341,10000),#REF!,#REF!),K1341=5,1)</f>
        <v>1</v>
      </c>
      <c r="N1341" s="4">
        <f t="shared" si="110"/>
        <v>0.033333</v>
      </c>
      <c r="O1341" s="4">
        <f t="shared" si="111"/>
        <v>1</v>
      </c>
      <c r="P1341" s="4">
        <f t="shared" si="112"/>
        <v>0.033333</v>
      </c>
    </row>
    <row r="1342" spans="1:16">
      <c r="A1342" s="29">
        <f>A1340+1</f>
        <v>10009</v>
      </c>
      <c r="B1342" s="29" t="str">
        <f t="shared" si="108"/>
        <v>关卡-9-地盘</v>
      </c>
      <c r="C1342" s="29">
        <v>1</v>
      </c>
      <c r="D1342" s="29">
        <f>A1342*10+1</f>
        <v>100091</v>
      </c>
      <c r="E1342" s="29">
        <f>_xlfn.IFS(K1342=3,1000000,K1342=4,1000000,K1342=5,_xlfn.IFS(L1342=1020000,_xlfn.XLOOKUP(MOD(A1342,10000),[3]地盘!$B:$B,[3]地盘!$R:$R),L1342&gt;5000000,_xlfn.XLOOKUP(MOD(A1342,10000),[3]地盘!$B:$B,[3]地盘!$S:$S),L1342=1030002,_xlfn.XLOOKUP(MOD(A1342,10000),[3]地盘!$B:$B,[3]地盘!$T:$T)))</f>
        <v>233333</v>
      </c>
      <c r="F1342" s="30" t="str">
        <f>CONCATENATE("关卡-",MOD(A1342,10000),"-",_xlfn.IFS(K1342=3,"钞票",K1342=4,"玩家经验",K1342=5,_xlfn.XLOOKUP(L1342,'[1]item|道具'!$A:$A,'[1]item|道具'!$B:$B)))</f>
        <v>关卡-9-随机零件</v>
      </c>
      <c r="G1342" s="29">
        <v>0</v>
      </c>
      <c r="H1342" s="29">
        <v>100</v>
      </c>
      <c r="I1342" s="29" t="str" cm="1">
        <f t="array" ref="I1342">_xlfn.IFS(K1342=2,CONCATENATE("比特币-",M1342),K1342=3,CONCATENATE("钞票-",M1342),K1342=4,CONCATENATE("玩家经验-",M1342),K1342=5,CONCATENATE(_xlfn.XLOOKUP(L1342,'[1]item|道具'!$A:$A,'[1]item|道具'!$B:$B),"-",M1342),K1342=11,CONCATENATE(INDEX('[4]equip_data|装备数据'!$B:$B,MATCH(1,('[4]equip_data|装备数据'!$A:$A=ROUNDDOWN(L1342/100,0))*('[4]equip_data|装备数据'!$D:$D=MOD(L1342,100)),0)),"-",M1342,"件"))</f>
        <v>随机零件-1</v>
      </c>
      <c r="J1342" s="29" t="str">
        <f t="shared" si="109"/>
        <v>5;1020000;1</v>
      </c>
      <c r="K1342" s="29">
        <v>5</v>
      </c>
      <c r="L1342" s="29">
        <v>1020000</v>
      </c>
      <c r="M1342" s="29">
        <f>_xlfn.IFS(K1342=3,_xlfn.XLOOKUP(MOD(A1342,10000),#REF!,#REF!),K1342=4,_xlfn.XLOOKUP(MOD(A1342,10000),#REF!,#REF!),K1342=5,1)</f>
        <v>1</v>
      </c>
      <c r="N1342" s="4">
        <f t="shared" si="110"/>
        <v>0.233333</v>
      </c>
      <c r="O1342" s="4">
        <f t="shared" si="111"/>
        <v>1</v>
      </c>
      <c r="P1342" s="4">
        <f t="shared" si="112"/>
        <v>0.233333</v>
      </c>
    </row>
    <row r="1343" spans="1:16">
      <c r="A1343" s="29">
        <f>A1342</f>
        <v>10009</v>
      </c>
      <c r="B1343" s="29" t="str">
        <f t="shared" si="108"/>
        <v>关卡-9-地盘</v>
      </c>
      <c r="C1343" s="29">
        <v>1</v>
      </c>
      <c r="D1343" s="29">
        <f>D1342+1</f>
        <v>100092</v>
      </c>
      <c r="E1343" s="29">
        <f>_xlfn.IFS(K1343=3,1000000,K1343=4,1000000,K1343=5,_xlfn.IFS(L1343=1020000,_xlfn.XLOOKUP(MOD(A1343,10000),[3]地盘!$B:$B,[3]地盘!$R:$R),L1343&gt;5000000,_xlfn.XLOOKUP(MOD(A1343,10000),[3]地盘!$B:$B,[3]地盘!$S:$S),L1343=1030002,_xlfn.XLOOKUP(MOD(A1343,10000),[3]地盘!$B:$B,[3]地盘!$T:$T)))</f>
        <v>33333</v>
      </c>
      <c r="F1343" s="30" t="str">
        <f>CONCATENATE("关卡-",MOD(A1343,10000),"-",_xlfn.IFS(K1343=3,"钞票",K1343=4,"玩家经验",K1343=5,_xlfn.XLOOKUP(L1343,'[1]item|道具'!$A:$A,'[1]item|道具'!$B:$B)))</f>
        <v>关卡-9-D阶战利品</v>
      </c>
      <c r="G1343" s="29">
        <v>0</v>
      </c>
      <c r="H1343" s="29">
        <v>100</v>
      </c>
      <c r="I1343" s="29" t="str" cm="1">
        <f t="array" ref="I1343">_xlfn.IFS(K1343=2,CONCATENATE("比特币-",M1343),K1343=3,CONCATENATE("钞票-",M1343),K1343=4,CONCATENATE("玩家经验-",M1343),K1343=5,CONCATENATE(_xlfn.XLOOKUP(L1343,'[1]item|道具'!$A:$A,'[1]item|道具'!$B:$B),"-",M1343),K1343=11,CONCATENATE(INDEX('[4]equip_data|装备数据'!$B:$B,MATCH(1,('[4]equip_data|装备数据'!$A:$A=ROUNDDOWN(L1343/100,0))*('[4]equip_data|装备数据'!$D:$D=MOD(L1343,100)),0)),"-",M1343,"件"))</f>
        <v>D阶战利品-1</v>
      </c>
      <c r="J1343" s="29" t="str">
        <f t="shared" si="109"/>
        <v>5;5012001;1</v>
      </c>
      <c r="K1343" s="29">
        <v>5</v>
      </c>
      <c r="L1343" s="29">
        <v>5012001</v>
      </c>
      <c r="M1343" s="29">
        <f>_xlfn.IFS(K1343=3,_xlfn.XLOOKUP(MOD(A1343,10000),#REF!,#REF!),K1343=4,_xlfn.XLOOKUP(MOD(A1343,10000),#REF!,#REF!),K1343=5,1)</f>
        <v>1</v>
      </c>
      <c r="N1343" s="4">
        <f t="shared" si="110"/>
        <v>0.033333</v>
      </c>
      <c r="O1343" s="4">
        <f t="shared" si="111"/>
        <v>1</v>
      </c>
      <c r="P1343" s="4">
        <f t="shared" si="112"/>
        <v>0.033333</v>
      </c>
    </row>
    <row r="1344" spans="1:16">
      <c r="A1344" s="29">
        <f>A1342+1</f>
        <v>10010</v>
      </c>
      <c r="B1344" s="29" t="str">
        <f t="shared" si="108"/>
        <v>关卡-10-地盘</v>
      </c>
      <c r="C1344" s="29">
        <v>1</v>
      </c>
      <c r="D1344" s="29">
        <f>A1344*10+1</f>
        <v>100101</v>
      </c>
      <c r="E1344" s="29">
        <f>_xlfn.IFS(K1344=3,1000000,K1344=4,1000000,K1344=5,_xlfn.IFS(L1344=1020000,_xlfn.XLOOKUP(MOD(A1344,10000),[3]地盘!$B:$B,[3]地盘!$R:$R),L1344&gt;5000000,_xlfn.XLOOKUP(MOD(A1344,10000),[3]地盘!$B:$B,[3]地盘!$S:$S),L1344=1030002,_xlfn.XLOOKUP(MOD(A1344,10000),[3]地盘!$B:$B,[3]地盘!$T:$T)))</f>
        <v>266666</v>
      </c>
      <c r="F1344" s="30" t="str">
        <f>CONCATENATE("关卡-",MOD(A1344,10000),"-",_xlfn.IFS(K1344=3,"钞票",K1344=4,"玩家经验",K1344=5,_xlfn.XLOOKUP(L1344,'[1]item|道具'!$A:$A,'[1]item|道具'!$B:$B)))</f>
        <v>关卡-10-随机零件</v>
      </c>
      <c r="G1344" s="29">
        <v>0</v>
      </c>
      <c r="H1344" s="29">
        <v>100</v>
      </c>
      <c r="I1344" s="29" t="str" cm="1">
        <f t="array" ref="I1344">_xlfn.IFS(K1344=2,CONCATENATE("比特币-",M1344),K1344=3,CONCATENATE("钞票-",M1344),K1344=4,CONCATENATE("玩家经验-",M1344),K1344=5,CONCATENATE(_xlfn.XLOOKUP(L1344,'[1]item|道具'!$A:$A,'[1]item|道具'!$B:$B),"-",M1344),K1344=11,CONCATENATE(INDEX('[4]equip_data|装备数据'!$B:$B,MATCH(1,('[4]equip_data|装备数据'!$A:$A=ROUNDDOWN(L1344/100,0))*('[4]equip_data|装备数据'!$D:$D=MOD(L1344,100)),0)),"-",M1344,"件"))</f>
        <v>随机零件-1</v>
      </c>
      <c r="J1344" s="29" t="str">
        <f t="shared" si="109"/>
        <v>5;1020000;1</v>
      </c>
      <c r="K1344" s="29">
        <v>5</v>
      </c>
      <c r="L1344" s="29">
        <v>1020000</v>
      </c>
      <c r="M1344" s="29">
        <f>_xlfn.IFS(K1344=3,_xlfn.XLOOKUP(MOD(A1344,10000),#REF!,#REF!),K1344=4,_xlfn.XLOOKUP(MOD(A1344,10000),#REF!,#REF!),K1344=5,1)</f>
        <v>1</v>
      </c>
      <c r="N1344" s="4">
        <f t="shared" si="110"/>
        <v>0.266666</v>
      </c>
      <c r="O1344" s="4">
        <f t="shared" si="111"/>
        <v>1</v>
      </c>
      <c r="P1344" s="4">
        <f t="shared" si="112"/>
        <v>0.266666</v>
      </c>
    </row>
    <row r="1345" spans="1:16">
      <c r="A1345" s="29">
        <f>A1344</f>
        <v>10010</v>
      </c>
      <c r="B1345" s="29" t="str">
        <f t="shared" si="108"/>
        <v>关卡-10-地盘</v>
      </c>
      <c r="C1345" s="29">
        <v>1</v>
      </c>
      <c r="D1345" s="29">
        <f>D1344+1</f>
        <v>100102</v>
      </c>
      <c r="E1345" s="29">
        <f>_xlfn.IFS(K1345=3,1000000,K1345=4,1000000,K1345=5,_xlfn.IFS(L1345=1020000,_xlfn.XLOOKUP(MOD(A1345,10000),[3]地盘!$B:$B,[3]地盘!$R:$R),L1345&gt;5000000,_xlfn.XLOOKUP(MOD(A1345,10000),[3]地盘!$B:$B,[3]地盘!$S:$S),L1345=1030002,_xlfn.XLOOKUP(MOD(A1345,10000),[3]地盘!$B:$B,[3]地盘!$T:$T)))</f>
        <v>33333</v>
      </c>
      <c r="F1345" s="30" t="str">
        <f>CONCATENATE("关卡-",MOD(A1345,10000),"-",_xlfn.IFS(K1345=3,"钞票",K1345=4,"玩家经验",K1345=5,_xlfn.XLOOKUP(L1345,'[1]item|道具'!$A:$A,'[1]item|道具'!$B:$B)))</f>
        <v>关卡-10-D阶战利品</v>
      </c>
      <c r="G1345" s="29">
        <v>0</v>
      </c>
      <c r="H1345" s="29">
        <v>100</v>
      </c>
      <c r="I1345" s="29" t="str" cm="1">
        <f t="array" ref="I1345">_xlfn.IFS(K1345=2,CONCATENATE("比特币-",M1345),K1345=3,CONCATENATE("钞票-",M1345),K1345=4,CONCATENATE("玩家经验-",M1345),K1345=5,CONCATENATE(_xlfn.XLOOKUP(L1345,'[1]item|道具'!$A:$A,'[1]item|道具'!$B:$B),"-",M1345),K1345=11,CONCATENATE(INDEX('[4]equip_data|装备数据'!$B:$B,MATCH(1,('[4]equip_data|装备数据'!$A:$A=ROUNDDOWN(L1345/100,0))*('[4]equip_data|装备数据'!$D:$D=MOD(L1345,100)),0)),"-",M1345,"件"))</f>
        <v>D阶战利品-1</v>
      </c>
      <c r="J1345" s="29" t="str">
        <f t="shared" si="109"/>
        <v>5;5012001;1</v>
      </c>
      <c r="K1345" s="29">
        <v>5</v>
      </c>
      <c r="L1345" s="29">
        <v>5012001</v>
      </c>
      <c r="M1345" s="29">
        <f>_xlfn.IFS(K1345=3,_xlfn.XLOOKUP(MOD(A1345,10000),#REF!,#REF!),K1345=4,_xlfn.XLOOKUP(MOD(A1345,10000),#REF!,#REF!),K1345=5,1)</f>
        <v>1</v>
      </c>
      <c r="N1345" s="4">
        <f t="shared" si="110"/>
        <v>0.033333</v>
      </c>
      <c r="O1345" s="4">
        <f t="shared" si="111"/>
        <v>1</v>
      </c>
      <c r="P1345" s="4">
        <f t="shared" si="112"/>
        <v>0.033333</v>
      </c>
    </row>
    <row r="1346" spans="1:16">
      <c r="A1346" s="29">
        <f>A1344+1</f>
        <v>10011</v>
      </c>
      <c r="B1346" s="29" t="str">
        <f t="shared" si="108"/>
        <v>关卡-11-地盘</v>
      </c>
      <c r="C1346" s="29">
        <v>1</v>
      </c>
      <c r="D1346" s="29">
        <f>A1346*10+1</f>
        <v>100111</v>
      </c>
      <c r="E1346" s="29">
        <f>_xlfn.IFS(K1346=3,1000000,K1346=4,1000000,K1346=5,_xlfn.IFS(L1346=1020000,_xlfn.XLOOKUP(MOD(A1346,10000),[3]地盘!$B:$B,[3]地盘!$R:$R),L1346&gt;5000000,_xlfn.XLOOKUP(MOD(A1346,10000),[3]地盘!$B:$B,[3]地盘!$S:$S),L1346=1030002,_xlfn.XLOOKUP(MOD(A1346,10000),[3]地盘!$B:$B,[3]地盘!$T:$T)))</f>
        <v>266666</v>
      </c>
      <c r="F1346" s="30" t="str">
        <f>CONCATENATE("关卡-",MOD(A1346,10000),"-",_xlfn.IFS(K1346=3,"钞票",K1346=4,"玩家经验",K1346=5,_xlfn.XLOOKUP(L1346,'[1]item|道具'!$A:$A,'[1]item|道具'!$B:$B)))</f>
        <v>关卡-11-随机零件</v>
      </c>
      <c r="G1346" s="29">
        <v>0</v>
      </c>
      <c r="H1346" s="29">
        <v>100</v>
      </c>
      <c r="I1346" s="29" t="str" cm="1">
        <f t="array" ref="I1346">_xlfn.IFS(K1346=2,CONCATENATE("比特币-",M1346),K1346=3,CONCATENATE("钞票-",M1346),K1346=4,CONCATENATE("玩家经验-",M1346),K1346=5,CONCATENATE(_xlfn.XLOOKUP(L1346,'[1]item|道具'!$A:$A,'[1]item|道具'!$B:$B),"-",M1346),K1346=11,CONCATENATE(INDEX('[4]equip_data|装备数据'!$B:$B,MATCH(1,('[4]equip_data|装备数据'!$A:$A=ROUNDDOWN(L1346/100,0))*('[4]equip_data|装备数据'!$D:$D=MOD(L1346,100)),0)),"-",M1346,"件"))</f>
        <v>随机零件-1</v>
      </c>
      <c r="J1346" s="29" t="str">
        <f t="shared" si="109"/>
        <v>5;1020000;1</v>
      </c>
      <c r="K1346" s="29">
        <v>5</v>
      </c>
      <c r="L1346" s="29">
        <v>1020000</v>
      </c>
      <c r="M1346" s="29">
        <f>_xlfn.IFS(K1346=3,_xlfn.XLOOKUP(MOD(A1346,10000),#REF!,#REF!),K1346=4,_xlfn.XLOOKUP(MOD(A1346,10000),#REF!,#REF!),K1346=5,1)</f>
        <v>1</v>
      </c>
      <c r="N1346" s="4">
        <f t="shared" si="110"/>
        <v>0.266666</v>
      </c>
      <c r="O1346" s="4">
        <f t="shared" si="111"/>
        <v>1</v>
      </c>
      <c r="P1346" s="4">
        <f t="shared" si="112"/>
        <v>0.266666</v>
      </c>
    </row>
    <row r="1347" spans="1:16">
      <c r="A1347" s="29">
        <f>A1346</f>
        <v>10011</v>
      </c>
      <c r="B1347" s="29" t="str">
        <f t="shared" si="108"/>
        <v>关卡-11-地盘</v>
      </c>
      <c r="C1347" s="29">
        <v>1</v>
      </c>
      <c r="D1347" s="29">
        <f>D1346+1</f>
        <v>100112</v>
      </c>
      <c r="E1347" s="29">
        <f>_xlfn.IFS(K1347=3,1000000,K1347=4,1000000,K1347=5,_xlfn.IFS(L1347=1020000,_xlfn.XLOOKUP(MOD(A1347,10000),[3]地盘!$B:$B,[3]地盘!$R:$R),L1347&gt;5000000,_xlfn.XLOOKUP(MOD(A1347,10000),[3]地盘!$B:$B,[3]地盘!$S:$S),L1347=1030002,_xlfn.XLOOKUP(MOD(A1347,10000),[3]地盘!$B:$B,[3]地盘!$T:$T)))</f>
        <v>33333</v>
      </c>
      <c r="F1347" s="30" t="str">
        <f>CONCATENATE("关卡-",MOD(A1347,10000),"-",_xlfn.IFS(K1347=3,"钞票",K1347=4,"玩家经验",K1347=5,_xlfn.XLOOKUP(L1347,'[1]item|道具'!$A:$A,'[1]item|道具'!$B:$B)))</f>
        <v>关卡-11-D阶战利品</v>
      </c>
      <c r="G1347" s="29">
        <v>0</v>
      </c>
      <c r="H1347" s="29">
        <v>100</v>
      </c>
      <c r="I1347" s="29" t="str" cm="1">
        <f t="array" ref="I1347">_xlfn.IFS(K1347=2,CONCATENATE("比特币-",M1347),K1347=3,CONCATENATE("钞票-",M1347),K1347=4,CONCATENATE("玩家经验-",M1347),K1347=5,CONCATENATE(_xlfn.XLOOKUP(L1347,'[1]item|道具'!$A:$A,'[1]item|道具'!$B:$B),"-",M1347),K1347=11,CONCATENATE(INDEX('[4]equip_data|装备数据'!$B:$B,MATCH(1,('[4]equip_data|装备数据'!$A:$A=ROUNDDOWN(L1347/100,0))*('[4]equip_data|装备数据'!$D:$D=MOD(L1347,100)),0)),"-",M1347,"件"))</f>
        <v>D阶战利品-1</v>
      </c>
      <c r="J1347" s="29" t="str">
        <f t="shared" si="109"/>
        <v>5;5012001;1</v>
      </c>
      <c r="K1347" s="29">
        <v>5</v>
      </c>
      <c r="L1347" s="29">
        <v>5012001</v>
      </c>
      <c r="M1347" s="29">
        <f>_xlfn.IFS(K1347=3,_xlfn.XLOOKUP(MOD(A1347,10000),#REF!,#REF!),K1347=4,_xlfn.XLOOKUP(MOD(A1347,10000),#REF!,#REF!),K1347=5,1)</f>
        <v>1</v>
      </c>
      <c r="N1347" s="4">
        <f t="shared" si="110"/>
        <v>0.033333</v>
      </c>
      <c r="O1347" s="4">
        <f t="shared" si="111"/>
        <v>1</v>
      </c>
      <c r="P1347" s="4">
        <f t="shared" si="112"/>
        <v>0.033333</v>
      </c>
    </row>
    <row r="1348" spans="1:16">
      <c r="A1348" s="29">
        <f>A1346+1</f>
        <v>10012</v>
      </c>
      <c r="B1348" s="29" t="str">
        <f t="shared" si="108"/>
        <v>关卡-12-地盘</v>
      </c>
      <c r="C1348" s="29">
        <v>1</v>
      </c>
      <c r="D1348" s="29">
        <f>A1348*10+1</f>
        <v>100121</v>
      </c>
      <c r="E1348" s="29">
        <f>_xlfn.IFS(K1348=3,1000000,K1348=4,1000000,K1348=5,_xlfn.IFS(L1348=1020000,_xlfn.XLOOKUP(MOD(A1348,10000),[3]地盘!$B:$B,[3]地盘!$R:$R),L1348&gt;5000000,_xlfn.XLOOKUP(MOD(A1348,10000),[3]地盘!$B:$B,[3]地盘!$S:$S),L1348=1030002,_xlfn.XLOOKUP(MOD(A1348,10000),[3]地盘!$B:$B,[3]地盘!$T:$T)))</f>
        <v>266666</v>
      </c>
      <c r="F1348" s="30" t="str">
        <f>CONCATENATE("关卡-",MOD(A1348,10000),"-",_xlfn.IFS(K1348=3,"钞票",K1348=4,"玩家经验",K1348=5,_xlfn.XLOOKUP(L1348,'[1]item|道具'!$A:$A,'[1]item|道具'!$B:$B)))</f>
        <v>关卡-12-随机零件</v>
      </c>
      <c r="G1348" s="29">
        <v>0</v>
      </c>
      <c r="H1348" s="29">
        <v>100</v>
      </c>
      <c r="I1348" s="29" t="str" cm="1">
        <f t="array" ref="I1348">_xlfn.IFS(K1348=2,CONCATENATE("比特币-",M1348),K1348=3,CONCATENATE("钞票-",M1348),K1348=4,CONCATENATE("玩家经验-",M1348),K1348=5,CONCATENATE(_xlfn.XLOOKUP(L1348,'[1]item|道具'!$A:$A,'[1]item|道具'!$B:$B),"-",M1348),K1348=11,CONCATENATE(INDEX('[4]equip_data|装备数据'!$B:$B,MATCH(1,('[4]equip_data|装备数据'!$A:$A=ROUNDDOWN(L1348/100,0))*('[4]equip_data|装备数据'!$D:$D=MOD(L1348,100)),0)),"-",M1348,"件"))</f>
        <v>随机零件-1</v>
      </c>
      <c r="J1348" s="29" t="str">
        <f t="shared" si="109"/>
        <v>5;1020000;1</v>
      </c>
      <c r="K1348" s="29">
        <v>5</v>
      </c>
      <c r="L1348" s="29">
        <v>1020000</v>
      </c>
      <c r="M1348" s="29">
        <f>_xlfn.IFS(K1348=3,_xlfn.XLOOKUP(MOD(A1348,10000),#REF!,#REF!),K1348=4,_xlfn.XLOOKUP(MOD(A1348,10000),#REF!,#REF!),K1348=5,1)</f>
        <v>1</v>
      </c>
      <c r="N1348" s="4">
        <f t="shared" si="110"/>
        <v>0.266666</v>
      </c>
      <c r="O1348" s="4">
        <f t="shared" si="111"/>
        <v>1</v>
      </c>
      <c r="P1348" s="4">
        <f t="shared" si="112"/>
        <v>0.266666</v>
      </c>
    </row>
    <row r="1349" spans="1:16">
      <c r="A1349" s="29">
        <f>A1348</f>
        <v>10012</v>
      </c>
      <c r="B1349" s="29" t="str">
        <f t="shared" si="108"/>
        <v>关卡-12-地盘</v>
      </c>
      <c r="C1349" s="29">
        <v>1</v>
      </c>
      <c r="D1349" s="29">
        <f>D1348+1</f>
        <v>100122</v>
      </c>
      <c r="E1349" s="29">
        <f>_xlfn.IFS(K1349=3,1000000,K1349=4,1000000,K1349=5,_xlfn.IFS(L1349=1020000,_xlfn.XLOOKUP(MOD(A1349,10000),[3]地盘!$B:$B,[3]地盘!$R:$R),L1349&gt;5000000,_xlfn.XLOOKUP(MOD(A1349,10000),[3]地盘!$B:$B,[3]地盘!$S:$S),L1349=1030002,_xlfn.XLOOKUP(MOD(A1349,10000),[3]地盘!$B:$B,[3]地盘!$T:$T)))</f>
        <v>66666</v>
      </c>
      <c r="F1349" s="30" t="str">
        <f>CONCATENATE("关卡-",MOD(A1349,10000),"-",_xlfn.IFS(K1349=3,"钞票",K1349=4,"玩家经验",K1349=5,_xlfn.XLOOKUP(L1349,'[1]item|道具'!$A:$A,'[1]item|道具'!$B:$B)))</f>
        <v>关卡-12-D阶战利品</v>
      </c>
      <c r="G1349" s="29">
        <v>0</v>
      </c>
      <c r="H1349" s="29">
        <v>100</v>
      </c>
      <c r="I1349" s="29" t="str" cm="1">
        <f t="array" ref="I1349">_xlfn.IFS(K1349=2,CONCATENATE("比特币-",M1349),K1349=3,CONCATENATE("钞票-",M1349),K1349=4,CONCATENATE("玩家经验-",M1349),K1349=5,CONCATENATE(_xlfn.XLOOKUP(L1349,'[1]item|道具'!$A:$A,'[1]item|道具'!$B:$B),"-",M1349),K1349=11,CONCATENATE(INDEX('[4]equip_data|装备数据'!$B:$B,MATCH(1,('[4]equip_data|装备数据'!$A:$A=ROUNDDOWN(L1349/100,0))*('[4]equip_data|装备数据'!$D:$D=MOD(L1349,100)),0)),"-",M1349,"件"))</f>
        <v>D阶战利品-1</v>
      </c>
      <c r="J1349" s="29" t="str">
        <f t="shared" si="109"/>
        <v>5;5012001;1</v>
      </c>
      <c r="K1349" s="29">
        <v>5</v>
      </c>
      <c r="L1349" s="29">
        <v>5012001</v>
      </c>
      <c r="M1349" s="29">
        <f>_xlfn.IFS(K1349=3,_xlfn.XLOOKUP(MOD(A1349,10000),#REF!,#REF!),K1349=4,_xlfn.XLOOKUP(MOD(A1349,10000),#REF!,#REF!),K1349=5,1)</f>
        <v>1</v>
      </c>
      <c r="N1349" s="4">
        <f t="shared" si="110"/>
        <v>0.066666</v>
      </c>
      <c r="O1349" s="4">
        <f t="shared" si="111"/>
        <v>1</v>
      </c>
      <c r="P1349" s="4">
        <f t="shared" si="112"/>
        <v>0.066666</v>
      </c>
    </row>
    <row r="1350" spans="1:16">
      <c r="A1350" s="29">
        <f>A1348+1</f>
        <v>10013</v>
      </c>
      <c r="B1350" s="29" t="str">
        <f t="shared" si="108"/>
        <v>关卡-13-地盘</v>
      </c>
      <c r="C1350" s="29">
        <v>1</v>
      </c>
      <c r="D1350" s="29">
        <f>A1350*10+1</f>
        <v>100131</v>
      </c>
      <c r="E1350" s="29">
        <f>_xlfn.IFS(K1350=3,1000000,K1350=4,1000000,K1350=5,_xlfn.IFS(L1350=1020000,_xlfn.XLOOKUP(MOD(A1350,10000),[3]地盘!$B:$B,[3]地盘!$R:$R),L1350&gt;5000000,_xlfn.XLOOKUP(MOD(A1350,10000),[3]地盘!$B:$B,[3]地盘!$S:$S),L1350=1030002,_xlfn.XLOOKUP(MOD(A1350,10000),[3]地盘!$B:$B,[3]地盘!$T:$T)))</f>
        <v>300000</v>
      </c>
      <c r="F1350" s="30" t="str">
        <f>CONCATENATE("关卡-",MOD(A1350,10000),"-",_xlfn.IFS(K1350=3,"钞票",K1350=4,"玩家经验",K1350=5,_xlfn.XLOOKUP(L1350,'[1]item|道具'!$A:$A,'[1]item|道具'!$B:$B)))</f>
        <v>关卡-13-随机零件</v>
      </c>
      <c r="G1350" s="29">
        <v>0</v>
      </c>
      <c r="H1350" s="29">
        <v>100</v>
      </c>
      <c r="I1350" s="29" t="str" cm="1">
        <f t="array" ref="I1350">_xlfn.IFS(K1350=2,CONCATENATE("比特币-",M1350),K1350=3,CONCATENATE("钞票-",M1350),K1350=4,CONCATENATE("玩家经验-",M1350),K1350=5,CONCATENATE(_xlfn.XLOOKUP(L1350,'[1]item|道具'!$A:$A,'[1]item|道具'!$B:$B),"-",M1350),K1350=11,CONCATENATE(INDEX('[4]equip_data|装备数据'!$B:$B,MATCH(1,('[4]equip_data|装备数据'!$A:$A=ROUNDDOWN(L1350/100,0))*('[4]equip_data|装备数据'!$D:$D=MOD(L1350,100)),0)),"-",M1350,"件"))</f>
        <v>随机零件-1</v>
      </c>
      <c r="J1350" s="29" t="str">
        <f t="shared" si="109"/>
        <v>5;1020000;1</v>
      </c>
      <c r="K1350" s="29">
        <v>5</v>
      </c>
      <c r="L1350" s="29">
        <v>1020000</v>
      </c>
      <c r="M1350" s="29">
        <f>_xlfn.IFS(K1350=3,_xlfn.XLOOKUP(MOD(A1350,10000),#REF!,#REF!),K1350=4,_xlfn.XLOOKUP(MOD(A1350,10000),#REF!,#REF!),K1350=5,1)</f>
        <v>1</v>
      </c>
      <c r="N1350" s="4">
        <f t="shared" si="110"/>
        <v>0.3</v>
      </c>
      <c r="O1350" s="4">
        <f t="shared" si="111"/>
        <v>1</v>
      </c>
      <c r="P1350" s="4">
        <f t="shared" si="112"/>
        <v>0.3</v>
      </c>
    </row>
    <row r="1351" spans="1:16">
      <c r="A1351" s="29">
        <f>A1350</f>
        <v>10013</v>
      </c>
      <c r="B1351" s="29" t="str">
        <f t="shared" si="108"/>
        <v>关卡-13-地盘</v>
      </c>
      <c r="C1351" s="29">
        <v>1</v>
      </c>
      <c r="D1351" s="29">
        <f>D1350+1</f>
        <v>100132</v>
      </c>
      <c r="E1351" s="29">
        <f>_xlfn.IFS(K1351=3,1000000,K1351=4,1000000,K1351=5,_xlfn.IFS(L1351=1020000,_xlfn.XLOOKUP(MOD(A1351,10000),[3]地盘!$B:$B,[3]地盘!$R:$R),L1351&gt;5000000,_xlfn.XLOOKUP(MOD(A1351,10000),[3]地盘!$B:$B,[3]地盘!$S:$S),L1351=1030002,_xlfn.XLOOKUP(MOD(A1351,10000),[3]地盘!$B:$B,[3]地盘!$T:$T)))</f>
        <v>66666</v>
      </c>
      <c r="F1351" s="30" t="str">
        <f>CONCATENATE("关卡-",MOD(A1351,10000),"-",_xlfn.IFS(K1351=3,"钞票",K1351=4,"玩家经验",K1351=5,_xlfn.XLOOKUP(L1351,'[1]item|道具'!$A:$A,'[1]item|道具'!$B:$B)))</f>
        <v>关卡-13-D阶战利品</v>
      </c>
      <c r="G1351" s="29">
        <v>0</v>
      </c>
      <c r="H1351" s="29">
        <v>100</v>
      </c>
      <c r="I1351" s="29" t="str" cm="1">
        <f t="array" ref="I1351">_xlfn.IFS(K1351=2,CONCATENATE("比特币-",M1351),K1351=3,CONCATENATE("钞票-",M1351),K1351=4,CONCATENATE("玩家经验-",M1351),K1351=5,CONCATENATE(_xlfn.XLOOKUP(L1351,'[1]item|道具'!$A:$A,'[1]item|道具'!$B:$B),"-",M1351),K1351=11,CONCATENATE(INDEX('[4]equip_data|装备数据'!$B:$B,MATCH(1,('[4]equip_data|装备数据'!$A:$A=ROUNDDOWN(L1351/100,0))*('[4]equip_data|装备数据'!$D:$D=MOD(L1351,100)),0)),"-",M1351,"件"))</f>
        <v>D阶战利品-1</v>
      </c>
      <c r="J1351" s="29" t="str">
        <f t="shared" si="109"/>
        <v>5;5012001;1</v>
      </c>
      <c r="K1351" s="29">
        <v>5</v>
      </c>
      <c r="L1351" s="29">
        <v>5012001</v>
      </c>
      <c r="M1351" s="29">
        <f>_xlfn.IFS(K1351=3,_xlfn.XLOOKUP(MOD(A1351,10000),#REF!,#REF!),K1351=4,_xlfn.XLOOKUP(MOD(A1351,10000),#REF!,#REF!),K1351=5,1)</f>
        <v>1</v>
      </c>
      <c r="N1351" s="4">
        <f t="shared" si="110"/>
        <v>0.066666</v>
      </c>
      <c r="O1351" s="4">
        <f t="shared" si="111"/>
        <v>1</v>
      </c>
      <c r="P1351" s="4">
        <f t="shared" si="112"/>
        <v>0.066666</v>
      </c>
    </row>
    <row r="1352" spans="1:16">
      <c r="A1352" s="29">
        <f>A1350+1</f>
        <v>10014</v>
      </c>
      <c r="B1352" s="29" t="str">
        <f t="shared" si="108"/>
        <v>关卡-14-地盘</v>
      </c>
      <c r="C1352" s="29">
        <v>1</v>
      </c>
      <c r="D1352" s="29">
        <f>A1352*10+1</f>
        <v>100141</v>
      </c>
      <c r="E1352" s="29">
        <f>_xlfn.IFS(K1352=3,1000000,K1352=4,1000000,K1352=5,_xlfn.IFS(L1352=1020000,_xlfn.XLOOKUP(MOD(A1352,10000),[3]地盘!$B:$B,[3]地盘!$R:$R),L1352&gt;5000000,_xlfn.XLOOKUP(MOD(A1352,10000),[3]地盘!$B:$B,[3]地盘!$S:$S),L1352=1030002,_xlfn.XLOOKUP(MOD(A1352,10000),[3]地盘!$B:$B,[3]地盘!$T:$T)))</f>
        <v>300000</v>
      </c>
      <c r="F1352" s="30" t="str">
        <f>CONCATENATE("关卡-",MOD(A1352,10000),"-",_xlfn.IFS(K1352=3,"钞票",K1352=4,"玩家经验",K1352=5,_xlfn.XLOOKUP(L1352,'[1]item|道具'!$A:$A,'[1]item|道具'!$B:$B)))</f>
        <v>关卡-14-随机零件</v>
      </c>
      <c r="G1352" s="29">
        <v>0</v>
      </c>
      <c r="H1352" s="29">
        <v>100</v>
      </c>
      <c r="I1352" s="29" t="str" cm="1">
        <f t="array" ref="I1352">_xlfn.IFS(K1352=2,CONCATENATE("比特币-",M1352),K1352=3,CONCATENATE("钞票-",M1352),K1352=4,CONCATENATE("玩家经验-",M1352),K1352=5,CONCATENATE(_xlfn.XLOOKUP(L1352,'[1]item|道具'!$A:$A,'[1]item|道具'!$B:$B),"-",M1352),K1352=11,CONCATENATE(INDEX('[4]equip_data|装备数据'!$B:$B,MATCH(1,('[4]equip_data|装备数据'!$A:$A=ROUNDDOWN(L1352/100,0))*('[4]equip_data|装备数据'!$D:$D=MOD(L1352,100)),0)),"-",M1352,"件"))</f>
        <v>随机零件-1</v>
      </c>
      <c r="J1352" s="29" t="str">
        <f t="shared" si="109"/>
        <v>5;1020000;1</v>
      </c>
      <c r="K1352" s="29">
        <v>5</v>
      </c>
      <c r="L1352" s="29">
        <v>1020000</v>
      </c>
      <c r="M1352" s="29">
        <f>_xlfn.IFS(K1352=3,_xlfn.XLOOKUP(MOD(A1352,10000),#REF!,#REF!),K1352=4,_xlfn.XLOOKUP(MOD(A1352,10000),#REF!,#REF!),K1352=5,1)</f>
        <v>1</v>
      </c>
      <c r="N1352" s="4">
        <f t="shared" si="110"/>
        <v>0.3</v>
      </c>
      <c r="O1352" s="4">
        <f t="shared" si="111"/>
        <v>1</v>
      </c>
      <c r="P1352" s="4">
        <f t="shared" si="112"/>
        <v>0.3</v>
      </c>
    </row>
    <row r="1353" spans="1:16">
      <c r="A1353" s="29">
        <f>A1352</f>
        <v>10014</v>
      </c>
      <c r="B1353" s="29" t="str">
        <f t="shared" si="108"/>
        <v>关卡-14-地盘</v>
      </c>
      <c r="C1353" s="29">
        <v>1</v>
      </c>
      <c r="D1353" s="29">
        <f>D1352+1</f>
        <v>100142</v>
      </c>
      <c r="E1353" s="29">
        <f>_xlfn.IFS(K1353=3,1000000,K1353=4,1000000,K1353=5,_xlfn.IFS(L1353=1020000,_xlfn.XLOOKUP(MOD(A1353,10000),[3]地盘!$B:$B,[3]地盘!$R:$R),L1353&gt;5000000,_xlfn.XLOOKUP(MOD(A1353,10000),[3]地盘!$B:$B,[3]地盘!$S:$S),L1353=1030002,_xlfn.XLOOKUP(MOD(A1353,10000),[3]地盘!$B:$B,[3]地盘!$T:$T)))</f>
        <v>66666</v>
      </c>
      <c r="F1353" s="30" t="str">
        <f>CONCATENATE("关卡-",MOD(A1353,10000),"-",_xlfn.IFS(K1353=3,"钞票",K1353=4,"玩家经验",K1353=5,_xlfn.XLOOKUP(L1353,'[1]item|道具'!$A:$A,'[1]item|道具'!$B:$B)))</f>
        <v>关卡-14-D阶战利品</v>
      </c>
      <c r="G1353" s="29">
        <v>0</v>
      </c>
      <c r="H1353" s="29">
        <v>100</v>
      </c>
      <c r="I1353" s="29" t="str" cm="1">
        <f t="array" ref="I1353">_xlfn.IFS(K1353=2,CONCATENATE("比特币-",M1353),K1353=3,CONCATENATE("钞票-",M1353),K1353=4,CONCATENATE("玩家经验-",M1353),K1353=5,CONCATENATE(_xlfn.XLOOKUP(L1353,'[1]item|道具'!$A:$A,'[1]item|道具'!$B:$B),"-",M1353),K1353=11,CONCATENATE(INDEX('[4]equip_data|装备数据'!$B:$B,MATCH(1,('[4]equip_data|装备数据'!$A:$A=ROUNDDOWN(L1353/100,0))*('[4]equip_data|装备数据'!$D:$D=MOD(L1353,100)),0)),"-",M1353,"件"))</f>
        <v>D阶战利品-1</v>
      </c>
      <c r="J1353" s="29" t="str">
        <f t="shared" si="109"/>
        <v>5;5012001;1</v>
      </c>
      <c r="K1353" s="29">
        <v>5</v>
      </c>
      <c r="L1353" s="29">
        <v>5012001</v>
      </c>
      <c r="M1353" s="29">
        <f>_xlfn.IFS(K1353=3,_xlfn.XLOOKUP(MOD(A1353,10000),#REF!,#REF!),K1353=4,_xlfn.XLOOKUP(MOD(A1353,10000),#REF!,#REF!),K1353=5,1)</f>
        <v>1</v>
      </c>
      <c r="N1353" s="4">
        <f t="shared" si="110"/>
        <v>0.066666</v>
      </c>
      <c r="O1353" s="4">
        <f t="shared" si="111"/>
        <v>1</v>
      </c>
      <c r="P1353" s="4">
        <f t="shared" si="112"/>
        <v>0.066666</v>
      </c>
    </row>
    <row r="1354" spans="1:16">
      <c r="A1354" s="29">
        <f>A1352+1</f>
        <v>10015</v>
      </c>
      <c r="B1354" s="29" t="str">
        <f t="shared" si="108"/>
        <v>关卡-15-地盘</v>
      </c>
      <c r="C1354" s="29">
        <v>1</v>
      </c>
      <c r="D1354" s="29">
        <f>A1354*10+1</f>
        <v>100151</v>
      </c>
      <c r="E1354" s="29">
        <f>_xlfn.IFS(K1354=3,1000000,K1354=4,1000000,K1354=5,_xlfn.IFS(L1354=1020000,_xlfn.XLOOKUP(MOD(A1354,10000),[3]地盘!$B:$B,[3]地盘!$R:$R),L1354&gt;5000000,_xlfn.XLOOKUP(MOD(A1354,10000),[3]地盘!$B:$B,[3]地盘!$S:$S),L1354=1030002,_xlfn.XLOOKUP(MOD(A1354,10000),[3]地盘!$B:$B,[3]地盘!$T:$T)))</f>
        <v>300000</v>
      </c>
      <c r="F1354" s="30" t="str">
        <f>CONCATENATE("关卡-",MOD(A1354,10000),"-",_xlfn.IFS(K1354=3,"钞票",K1354=4,"玩家经验",K1354=5,_xlfn.XLOOKUP(L1354,'[1]item|道具'!$A:$A,'[1]item|道具'!$B:$B)))</f>
        <v>关卡-15-随机零件</v>
      </c>
      <c r="G1354" s="29">
        <v>0</v>
      </c>
      <c r="H1354" s="29">
        <v>100</v>
      </c>
      <c r="I1354" s="29" t="str" cm="1">
        <f t="array" ref="I1354">_xlfn.IFS(K1354=2,CONCATENATE("比特币-",M1354),K1354=3,CONCATENATE("钞票-",M1354),K1354=4,CONCATENATE("玩家经验-",M1354),K1354=5,CONCATENATE(_xlfn.XLOOKUP(L1354,'[1]item|道具'!$A:$A,'[1]item|道具'!$B:$B),"-",M1354),K1354=11,CONCATENATE(INDEX('[4]equip_data|装备数据'!$B:$B,MATCH(1,('[4]equip_data|装备数据'!$A:$A=ROUNDDOWN(L1354/100,0))*('[4]equip_data|装备数据'!$D:$D=MOD(L1354,100)),0)),"-",M1354,"件"))</f>
        <v>随机零件-1</v>
      </c>
      <c r="J1354" s="29" t="str">
        <f t="shared" si="109"/>
        <v>5;1020000;1</v>
      </c>
      <c r="K1354" s="29">
        <v>5</v>
      </c>
      <c r="L1354" s="29">
        <v>1020000</v>
      </c>
      <c r="M1354" s="29">
        <f>_xlfn.IFS(K1354=3,_xlfn.XLOOKUP(MOD(A1354,10000),#REF!,#REF!),K1354=4,_xlfn.XLOOKUP(MOD(A1354,10000),#REF!,#REF!),K1354=5,1)</f>
        <v>1</v>
      </c>
      <c r="N1354" s="4">
        <f t="shared" si="110"/>
        <v>0.3</v>
      </c>
      <c r="O1354" s="4">
        <f t="shared" si="111"/>
        <v>1</v>
      </c>
      <c r="P1354" s="4">
        <f t="shared" si="112"/>
        <v>0.3</v>
      </c>
    </row>
    <row r="1355" spans="1:16">
      <c r="A1355" s="29">
        <f>A1354</f>
        <v>10015</v>
      </c>
      <c r="B1355" s="29" t="str">
        <f t="shared" si="108"/>
        <v>关卡-15-地盘</v>
      </c>
      <c r="C1355" s="29">
        <v>1</v>
      </c>
      <c r="D1355" s="29">
        <f>D1354+1</f>
        <v>100152</v>
      </c>
      <c r="E1355" s="29">
        <f>_xlfn.IFS(K1355=3,1000000,K1355=4,1000000,K1355=5,_xlfn.IFS(L1355=1020000,_xlfn.XLOOKUP(MOD(A1355,10000),[3]地盘!$B:$B,[3]地盘!$R:$R),L1355&gt;5000000,_xlfn.XLOOKUP(MOD(A1355,10000),[3]地盘!$B:$B,[3]地盘!$S:$S),L1355=1030002,_xlfn.XLOOKUP(MOD(A1355,10000),[3]地盘!$B:$B,[3]地盘!$T:$T)))</f>
        <v>66666</v>
      </c>
      <c r="F1355" s="30" t="str">
        <f>CONCATENATE("关卡-",MOD(A1355,10000),"-",_xlfn.IFS(K1355=3,"钞票",K1355=4,"玩家经验",K1355=5,_xlfn.XLOOKUP(L1355,'[1]item|道具'!$A:$A,'[1]item|道具'!$B:$B)))</f>
        <v>关卡-15-D阶战利品</v>
      </c>
      <c r="G1355" s="29">
        <v>0</v>
      </c>
      <c r="H1355" s="29">
        <v>100</v>
      </c>
      <c r="I1355" s="29" t="str" cm="1">
        <f t="array" ref="I1355">_xlfn.IFS(K1355=2,CONCATENATE("比特币-",M1355),K1355=3,CONCATENATE("钞票-",M1355),K1355=4,CONCATENATE("玩家经验-",M1355),K1355=5,CONCATENATE(_xlfn.XLOOKUP(L1355,'[1]item|道具'!$A:$A,'[1]item|道具'!$B:$B),"-",M1355),K1355=11,CONCATENATE(INDEX('[4]equip_data|装备数据'!$B:$B,MATCH(1,('[4]equip_data|装备数据'!$A:$A=ROUNDDOWN(L1355/100,0))*('[4]equip_data|装备数据'!$D:$D=MOD(L1355,100)),0)),"-",M1355,"件"))</f>
        <v>D阶战利品-1</v>
      </c>
      <c r="J1355" s="29" t="str">
        <f t="shared" ref="J1355:J1418" si="113">CONCATENATE(K1355,";",L1355,";",M1355)</f>
        <v>5;5012001;1</v>
      </c>
      <c r="K1355" s="29">
        <v>5</v>
      </c>
      <c r="L1355" s="29">
        <v>5012001</v>
      </c>
      <c r="M1355" s="29">
        <f>_xlfn.IFS(K1355=3,_xlfn.XLOOKUP(MOD(A1355,10000),#REF!,#REF!),K1355=4,_xlfn.XLOOKUP(MOD(A1355,10000),#REF!,#REF!),K1355=5,1)</f>
        <v>1</v>
      </c>
      <c r="N1355" s="4">
        <f t="shared" si="110"/>
        <v>0.066666</v>
      </c>
      <c r="O1355" s="4">
        <f t="shared" si="111"/>
        <v>1</v>
      </c>
      <c r="P1355" s="4">
        <f t="shared" si="112"/>
        <v>0.066666</v>
      </c>
    </row>
    <row r="1356" spans="1:16">
      <c r="A1356" s="29">
        <f>A1354+1</f>
        <v>10016</v>
      </c>
      <c r="B1356" s="29" t="str">
        <f t="shared" si="108"/>
        <v>关卡-16-地盘</v>
      </c>
      <c r="C1356" s="29">
        <v>1</v>
      </c>
      <c r="D1356" s="29">
        <f>A1356*10+1</f>
        <v>100161</v>
      </c>
      <c r="E1356" s="29">
        <f>_xlfn.IFS(K1356=3,1000000,K1356=4,1000000,K1356=5,_xlfn.IFS(L1356=1020000,_xlfn.XLOOKUP(MOD(A1356,10000),[3]地盘!$B:$B,[3]地盘!$R:$R),L1356&gt;5000000,_xlfn.XLOOKUP(MOD(A1356,10000),[3]地盘!$B:$B,[3]地盘!$S:$S),L1356=1030002,_xlfn.XLOOKUP(MOD(A1356,10000),[3]地盘!$B:$B,[3]地盘!$T:$T)))</f>
        <v>300000</v>
      </c>
      <c r="F1356" s="30" t="str">
        <f>CONCATENATE("关卡-",MOD(A1356,10000),"-",_xlfn.IFS(K1356=3,"钞票",K1356=4,"玩家经验",K1356=5,_xlfn.XLOOKUP(L1356,'[1]item|道具'!$A:$A,'[1]item|道具'!$B:$B)))</f>
        <v>关卡-16-随机零件</v>
      </c>
      <c r="G1356" s="29">
        <v>0</v>
      </c>
      <c r="H1356" s="29">
        <v>100</v>
      </c>
      <c r="I1356" s="29" t="str" cm="1">
        <f t="array" ref="I1356">_xlfn.IFS(K1356=2,CONCATENATE("比特币-",M1356),K1356=3,CONCATENATE("钞票-",M1356),K1356=4,CONCATENATE("玩家经验-",M1356),K1356=5,CONCATENATE(_xlfn.XLOOKUP(L1356,'[1]item|道具'!$A:$A,'[1]item|道具'!$B:$B),"-",M1356),K1356=11,CONCATENATE(INDEX('[4]equip_data|装备数据'!$B:$B,MATCH(1,('[4]equip_data|装备数据'!$A:$A=ROUNDDOWN(L1356/100,0))*('[4]equip_data|装备数据'!$D:$D=MOD(L1356,100)),0)),"-",M1356,"件"))</f>
        <v>随机零件-1</v>
      </c>
      <c r="J1356" s="29" t="str">
        <f t="shared" si="113"/>
        <v>5;1020000;1</v>
      </c>
      <c r="K1356" s="29">
        <v>5</v>
      </c>
      <c r="L1356" s="29">
        <v>1020000</v>
      </c>
      <c r="M1356" s="29">
        <f>_xlfn.IFS(K1356=3,_xlfn.XLOOKUP(MOD(A1356,10000),#REF!,#REF!),K1356=4,_xlfn.XLOOKUP(MOD(A1356,10000),#REF!,#REF!),K1356=5,1)</f>
        <v>1</v>
      </c>
      <c r="N1356" s="4">
        <f t="shared" si="110"/>
        <v>0.3</v>
      </c>
      <c r="O1356" s="4">
        <f t="shared" si="111"/>
        <v>1</v>
      </c>
      <c r="P1356" s="4">
        <f t="shared" si="112"/>
        <v>0.3</v>
      </c>
    </row>
    <row r="1357" spans="1:16">
      <c r="A1357" s="29">
        <f>A1356</f>
        <v>10016</v>
      </c>
      <c r="B1357" s="29" t="str">
        <f t="shared" si="108"/>
        <v>关卡-16-地盘</v>
      </c>
      <c r="C1357" s="29">
        <v>1</v>
      </c>
      <c r="D1357" s="29">
        <f>D1356+1</f>
        <v>100162</v>
      </c>
      <c r="E1357" s="29">
        <f>_xlfn.IFS(K1357=3,1000000,K1357=4,1000000,K1357=5,_xlfn.IFS(L1357=1020000,_xlfn.XLOOKUP(MOD(A1357,10000),[3]地盘!$B:$B,[3]地盘!$R:$R),L1357&gt;5000000,_xlfn.XLOOKUP(MOD(A1357,10000),[3]地盘!$B:$B,[3]地盘!$S:$S),L1357=1030002,_xlfn.XLOOKUP(MOD(A1357,10000),[3]地盘!$B:$B,[3]地盘!$T:$T)))</f>
        <v>66666</v>
      </c>
      <c r="F1357" s="30" t="str">
        <f>CONCATENATE("关卡-",MOD(A1357,10000),"-",_xlfn.IFS(K1357=3,"钞票",K1357=4,"玩家经验",K1357=5,_xlfn.XLOOKUP(L1357,'[1]item|道具'!$A:$A,'[1]item|道具'!$B:$B)))</f>
        <v>关卡-16-D阶战利品</v>
      </c>
      <c r="G1357" s="29">
        <v>0</v>
      </c>
      <c r="H1357" s="29">
        <v>100</v>
      </c>
      <c r="I1357" s="29" t="str" cm="1">
        <f t="array" ref="I1357">_xlfn.IFS(K1357=2,CONCATENATE("比特币-",M1357),K1357=3,CONCATENATE("钞票-",M1357),K1357=4,CONCATENATE("玩家经验-",M1357),K1357=5,CONCATENATE(_xlfn.XLOOKUP(L1357,'[1]item|道具'!$A:$A,'[1]item|道具'!$B:$B),"-",M1357),K1357=11,CONCATENATE(INDEX('[4]equip_data|装备数据'!$B:$B,MATCH(1,('[4]equip_data|装备数据'!$A:$A=ROUNDDOWN(L1357/100,0))*('[4]equip_data|装备数据'!$D:$D=MOD(L1357,100)),0)),"-",M1357,"件"))</f>
        <v>D阶战利品-1</v>
      </c>
      <c r="J1357" s="29" t="str">
        <f t="shared" si="113"/>
        <v>5;5012001;1</v>
      </c>
      <c r="K1357" s="29">
        <v>5</v>
      </c>
      <c r="L1357" s="29">
        <v>5012001</v>
      </c>
      <c r="M1357" s="29">
        <f>_xlfn.IFS(K1357=3,_xlfn.XLOOKUP(MOD(A1357,10000),#REF!,#REF!),K1357=4,_xlfn.XLOOKUP(MOD(A1357,10000),#REF!,#REF!),K1357=5,1)</f>
        <v>1</v>
      </c>
      <c r="N1357" s="4">
        <f t="shared" si="110"/>
        <v>0.066666</v>
      </c>
      <c r="O1357" s="4">
        <f t="shared" si="111"/>
        <v>1</v>
      </c>
      <c r="P1357" s="4">
        <f t="shared" si="112"/>
        <v>0.066666</v>
      </c>
    </row>
    <row r="1358" spans="1:16">
      <c r="A1358" s="29">
        <f>A1356+1</f>
        <v>10017</v>
      </c>
      <c r="B1358" s="29" t="str">
        <f t="shared" si="108"/>
        <v>关卡-17-地盘</v>
      </c>
      <c r="C1358" s="29">
        <v>1</v>
      </c>
      <c r="D1358" s="29">
        <f>A1358*10+1</f>
        <v>100171</v>
      </c>
      <c r="E1358" s="29">
        <f>_xlfn.IFS(K1358=3,1000000,K1358=4,1000000,K1358=5,_xlfn.IFS(L1358=1020000,_xlfn.XLOOKUP(MOD(A1358,10000),[3]地盘!$B:$B,[3]地盘!$R:$R),L1358&gt;5000000,_xlfn.XLOOKUP(MOD(A1358,10000),[3]地盘!$B:$B,[3]地盘!$S:$S),L1358=1030002,_xlfn.XLOOKUP(MOD(A1358,10000),[3]地盘!$B:$B,[3]地盘!$T:$T)))</f>
        <v>333333</v>
      </c>
      <c r="F1358" s="30" t="str">
        <f>CONCATENATE("关卡-",MOD(A1358,10000),"-",_xlfn.IFS(K1358=3,"钞票",K1358=4,"玩家经验",K1358=5,_xlfn.XLOOKUP(L1358,'[1]item|道具'!$A:$A,'[1]item|道具'!$B:$B)))</f>
        <v>关卡-17-随机零件</v>
      </c>
      <c r="G1358" s="29">
        <v>0</v>
      </c>
      <c r="H1358" s="29">
        <v>100</v>
      </c>
      <c r="I1358" s="29" t="str" cm="1">
        <f t="array" ref="I1358">_xlfn.IFS(K1358=2,CONCATENATE("比特币-",M1358),K1358=3,CONCATENATE("钞票-",M1358),K1358=4,CONCATENATE("玩家经验-",M1358),K1358=5,CONCATENATE(_xlfn.XLOOKUP(L1358,'[1]item|道具'!$A:$A,'[1]item|道具'!$B:$B),"-",M1358),K1358=11,CONCATENATE(INDEX('[4]equip_data|装备数据'!$B:$B,MATCH(1,('[4]equip_data|装备数据'!$A:$A=ROUNDDOWN(L1358/100,0))*('[4]equip_data|装备数据'!$D:$D=MOD(L1358,100)),0)),"-",M1358,"件"))</f>
        <v>随机零件-1</v>
      </c>
      <c r="J1358" s="29" t="str">
        <f t="shared" si="113"/>
        <v>5;1020000;1</v>
      </c>
      <c r="K1358" s="29">
        <v>5</v>
      </c>
      <c r="L1358" s="29">
        <v>1020000</v>
      </c>
      <c r="M1358" s="29">
        <f>_xlfn.IFS(K1358=3,_xlfn.XLOOKUP(MOD(A1358,10000),#REF!,#REF!),K1358=4,_xlfn.XLOOKUP(MOD(A1358,10000),#REF!,#REF!),K1358=5,1)</f>
        <v>1</v>
      </c>
      <c r="N1358" s="4">
        <f t="shared" si="110"/>
        <v>0.333333</v>
      </c>
      <c r="O1358" s="4">
        <f t="shared" si="111"/>
        <v>1</v>
      </c>
      <c r="P1358" s="4">
        <f t="shared" si="112"/>
        <v>0.333333</v>
      </c>
    </row>
    <row r="1359" spans="1:16">
      <c r="A1359" s="29">
        <f>A1358</f>
        <v>10017</v>
      </c>
      <c r="B1359" s="29" t="str">
        <f t="shared" si="108"/>
        <v>关卡-17-地盘</v>
      </c>
      <c r="C1359" s="29">
        <v>1</v>
      </c>
      <c r="D1359" s="29">
        <f>D1358+1</f>
        <v>100172</v>
      </c>
      <c r="E1359" s="29">
        <f>_xlfn.IFS(K1359=3,1000000,K1359=4,1000000,K1359=5,_xlfn.IFS(L1359=1020000,_xlfn.XLOOKUP(MOD(A1359,10000),[3]地盘!$B:$B,[3]地盘!$R:$R),L1359&gt;5000000,_xlfn.XLOOKUP(MOD(A1359,10000),[3]地盘!$B:$B,[3]地盘!$S:$S),L1359=1030002,_xlfn.XLOOKUP(MOD(A1359,10000),[3]地盘!$B:$B,[3]地盘!$T:$T)))</f>
        <v>66666</v>
      </c>
      <c r="F1359" s="30" t="str">
        <f>CONCATENATE("关卡-",MOD(A1359,10000),"-",_xlfn.IFS(K1359=3,"钞票",K1359=4,"玩家经验",K1359=5,_xlfn.XLOOKUP(L1359,'[1]item|道具'!$A:$A,'[1]item|道具'!$B:$B)))</f>
        <v>关卡-17-D阶战利品</v>
      </c>
      <c r="G1359" s="29">
        <v>0</v>
      </c>
      <c r="H1359" s="29">
        <v>100</v>
      </c>
      <c r="I1359" s="29" t="str" cm="1">
        <f t="array" ref="I1359">_xlfn.IFS(K1359=2,CONCATENATE("比特币-",M1359),K1359=3,CONCATENATE("钞票-",M1359),K1359=4,CONCATENATE("玩家经验-",M1359),K1359=5,CONCATENATE(_xlfn.XLOOKUP(L1359,'[1]item|道具'!$A:$A,'[1]item|道具'!$B:$B),"-",M1359),K1359=11,CONCATENATE(INDEX('[4]equip_data|装备数据'!$B:$B,MATCH(1,('[4]equip_data|装备数据'!$A:$A=ROUNDDOWN(L1359/100,0))*('[4]equip_data|装备数据'!$D:$D=MOD(L1359,100)),0)),"-",M1359,"件"))</f>
        <v>D阶战利品-1</v>
      </c>
      <c r="J1359" s="29" t="str">
        <f t="shared" si="113"/>
        <v>5;5012001;1</v>
      </c>
      <c r="K1359" s="29">
        <v>5</v>
      </c>
      <c r="L1359" s="29">
        <v>5012001</v>
      </c>
      <c r="M1359" s="29">
        <f>_xlfn.IFS(K1359=3,_xlfn.XLOOKUP(MOD(A1359,10000),#REF!,#REF!),K1359=4,_xlfn.XLOOKUP(MOD(A1359,10000),#REF!,#REF!),K1359=5,1)</f>
        <v>1</v>
      </c>
      <c r="N1359" s="4">
        <f t="shared" si="110"/>
        <v>0.066666</v>
      </c>
      <c r="O1359" s="4">
        <f t="shared" si="111"/>
        <v>1</v>
      </c>
      <c r="P1359" s="4">
        <f t="shared" si="112"/>
        <v>0.066666</v>
      </c>
    </row>
    <row r="1360" spans="1:16">
      <c r="A1360" s="29">
        <f>A1358+1</f>
        <v>10018</v>
      </c>
      <c r="B1360" s="29" t="str">
        <f t="shared" si="108"/>
        <v>关卡-18-地盘</v>
      </c>
      <c r="C1360" s="29">
        <v>1</v>
      </c>
      <c r="D1360" s="29">
        <f>A1360*10+1</f>
        <v>100181</v>
      </c>
      <c r="E1360" s="29">
        <f>_xlfn.IFS(K1360=3,1000000,K1360=4,1000000,K1360=5,_xlfn.IFS(L1360=1020000,_xlfn.XLOOKUP(MOD(A1360,10000),[3]地盘!$B:$B,[3]地盘!$R:$R),L1360&gt;5000000,_xlfn.XLOOKUP(MOD(A1360,10000),[3]地盘!$B:$B,[3]地盘!$S:$S),L1360=1030002,_xlfn.XLOOKUP(MOD(A1360,10000),[3]地盘!$B:$B,[3]地盘!$T:$T)))</f>
        <v>333333</v>
      </c>
      <c r="F1360" s="30" t="str">
        <f>CONCATENATE("关卡-",MOD(A1360,10000),"-",_xlfn.IFS(K1360=3,"钞票",K1360=4,"玩家经验",K1360=5,_xlfn.XLOOKUP(L1360,'[1]item|道具'!$A:$A,'[1]item|道具'!$B:$B)))</f>
        <v>关卡-18-随机零件</v>
      </c>
      <c r="G1360" s="29">
        <v>0</v>
      </c>
      <c r="H1360" s="29">
        <v>100</v>
      </c>
      <c r="I1360" s="29" t="str" cm="1">
        <f t="array" ref="I1360">_xlfn.IFS(K1360=2,CONCATENATE("比特币-",M1360),K1360=3,CONCATENATE("钞票-",M1360),K1360=4,CONCATENATE("玩家经验-",M1360),K1360=5,CONCATENATE(_xlfn.XLOOKUP(L1360,'[1]item|道具'!$A:$A,'[1]item|道具'!$B:$B),"-",M1360),K1360=11,CONCATENATE(INDEX('[4]equip_data|装备数据'!$B:$B,MATCH(1,('[4]equip_data|装备数据'!$A:$A=ROUNDDOWN(L1360/100,0))*('[4]equip_data|装备数据'!$D:$D=MOD(L1360,100)),0)),"-",M1360,"件"))</f>
        <v>随机零件-1</v>
      </c>
      <c r="J1360" s="29" t="str">
        <f t="shared" si="113"/>
        <v>5;1020000;1</v>
      </c>
      <c r="K1360" s="29">
        <v>5</v>
      </c>
      <c r="L1360" s="29">
        <v>1020000</v>
      </c>
      <c r="M1360" s="29">
        <f>_xlfn.IFS(K1360=3,_xlfn.XLOOKUP(MOD(A1360,10000),#REF!,#REF!),K1360=4,_xlfn.XLOOKUP(MOD(A1360,10000),#REF!,#REF!),K1360=5,1)</f>
        <v>1</v>
      </c>
      <c r="N1360" s="4">
        <f t="shared" si="110"/>
        <v>0.333333</v>
      </c>
      <c r="O1360" s="4">
        <f t="shared" si="111"/>
        <v>1</v>
      </c>
      <c r="P1360" s="4">
        <f t="shared" si="112"/>
        <v>0.333333</v>
      </c>
    </row>
    <row r="1361" spans="1:16">
      <c r="A1361" s="29">
        <f>A1360</f>
        <v>10018</v>
      </c>
      <c r="B1361" s="29" t="str">
        <f t="shared" si="108"/>
        <v>关卡-18-地盘</v>
      </c>
      <c r="C1361" s="29">
        <v>1</v>
      </c>
      <c r="D1361" s="29">
        <f>D1360+1</f>
        <v>100182</v>
      </c>
      <c r="E1361" s="29">
        <f>_xlfn.IFS(K1361=3,1000000,K1361=4,1000000,K1361=5,_xlfn.IFS(L1361=1020000,_xlfn.XLOOKUP(MOD(A1361,10000),[3]地盘!$B:$B,[3]地盘!$R:$R),L1361&gt;5000000,_xlfn.XLOOKUP(MOD(A1361,10000),[3]地盘!$B:$B,[3]地盘!$S:$S),L1361=1030002,_xlfn.XLOOKUP(MOD(A1361,10000),[3]地盘!$B:$B,[3]地盘!$T:$T)))</f>
        <v>66666</v>
      </c>
      <c r="F1361" s="30" t="str">
        <f>CONCATENATE("关卡-",MOD(A1361,10000),"-",_xlfn.IFS(K1361=3,"钞票",K1361=4,"玩家经验",K1361=5,_xlfn.XLOOKUP(L1361,'[1]item|道具'!$A:$A,'[1]item|道具'!$B:$B)))</f>
        <v>关卡-18-D阶战利品</v>
      </c>
      <c r="G1361" s="29">
        <v>0</v>
      </c>
      <c r="H1361" s="29">
        <v>100</v>
      </c>
      <c r="I1361" s="29" t="str" cm="1">
        <f t="array" ref="I1361">_xlfn.IFS(K1361=2,CONCATENATE("比特币-",M1361),K1361=3,CONCATENATE("钞票-",M1361),K1361=4,CONCATENATE("玩家经验-",M1361),K1361=5,CONCATENATE(_xlfn.XLOOKUP(L1361,'[1]item|道具'!$A:$A,'[1]item|道具'!$B:$B),"-",M1361),K1361=11,CONCATENATE(INDEX('[4]equip_data|装备数据'!$B:$B,MATCH(1,('[4]equip_data|装备数据'!$A:$A=ROUNDDOWN(L1361/100,0))*('[4]equip_data|装备数据'!$D:$D=MOD(L1361,100)),0)),"-",M1361,"件"))</f>
        <v>D阶战利品-1</v>
      </c>
      <c r="J1361" s="29" t="str">
        <f t="shared" si="113"/>
        <v>5;5012001;1</v>
      </c>
      <c r="K1361" s="29">
        <v>5</v>
      </c>
      <c r="L1361" s="29">
        <v>5012001</v>
      </c>
      <c r="M1361" s="29">
        <f>_xlfn.IFS(K1361=3,_xlfn.XLOOKUP(MOD(A1361,10000),#REF!,#REF!),K1361=4,_xlfn.XLOOKUP(MOD(A1361,10000),#REF!,#REF!),K1361=5,1)</f>
        <v>1</v>
      </c>
      <c r="N1361" s="4">
        <f t="shared" si="110"/>
        <v>0.066666</v>
      </c>
      <c r="O1361" s="4">
        <f t="shared" si="111"/>
        <v>1</v>
      </c>
      <c r="P1361" s="4">
        <f t="shared" si="112"/>
        <v>0.066666</v>
      </c>
    </row>
    <row r="1362" spans="1:16">
      <c r="A1362" s="29">
        <f>A1360+1</f>
        <v>10019</v>
      </c>
      <c r="B1362" s="29" t="str">
        <f t="shared" si="108"/>
        <v>关卡-19-地盘</v>
      </c>
      <c r="C1362" s="29">
        <v>1</v>
      </c>
      <c r="D1362" s="29">
        <f>A1362*10+1</f>
        <v>100191</v>
      </c>
      <c r="E1362" s="29">
        <f>_xlfn.IFS(K1362=3,1000000,K1362=4,1000000,K1362=5,_xlfn.IFS(L1362=1020000,_xlfn.XLOOKUP(MOD(A1362,10000),[3]地盘!$B:$B,[3]地盘!$R:$R),L1362&gt;5000000,_xlfn.XLOOKUP(MOD(A1362,10000),[3]地盘!$B:$B,[3]地盘!$S:$S),L1362=1030002,_xlfn.XLOOKUP(MOD(A1362,10000),[3]地盘!$B:$B,[3]地盘!$T:$T)))</f>
        <v>333333</v>
      </c>
      <c r="F1362" s="30" t="str">
        <f>CONCATENATE("关卡-",MOD(A1362,10000),"-",_xlfn.IFS(K1362=3,"钞票",K1362=4,"玩家经验",K1362=5,_xlfn.XLOOKUP(L1362,'[1]item|道具'!$A:$A,'[1]item|道具'!$B:$B)))</f>
        <v>关卡-19-随机零件</v>
      </c>
      <c r="G1362" s="29">
        <v>0</v>
      </c>
      <c r="H1362" s="29">
        <v>100</v>
      </c>
      <c r="I1362" s="29" t="str" cm="1">
        <f t="array" ref="I1362">_xlfn.IFS(K1362=2,CONCATENATE("比特币-",M1362),K1362=3,CONCATENATE("钞票-",M1362),K1362=4,CONCATENATE("玩家经验-",M1362),K1362=5,CONCATENATE(_xlfn.XLOOKUP(L1362,'[1]item|道具'!$A:$A,'[1]item|道具'!$B:$B),"-",M1362),K1362=11,CONCATENATE(INDEX('[4]equip_data|装备数据'!$B:$B,MATCH(1,('[4]equip_data|装备数据'!$A:$A=ROUNDDOWN(L1362/100,0))*('[4]equip_data|装备数据'!$D:$D=MOD(L1362,100)),0)),"-",M1362,"件"))</f>
        <v>随机零件-1</v>
      </c>
      <c r="J1362" s="29" t="str">
        <f t="shared" si="113"/>
        <v>5;1020000;1</v>
      </c>
      <c r="K1362" s="29">
        <v>5</v>
      </c>
      <c r="L1362" s="29">
        <v>1020000</v>
      </c>
      <c r="M1362" s="29">
        <f>_xlfn.IFS(K1362=3,_xlfn.XLOOKUP(MOD(A1362,10000),#REF!,#REF!),K1362=4,_xlfn.XLOOKUP(MOD(A1362,10000),#REF!,#REF!),K1362=5,1)</f>
        <v>1</v>
      </c>
      <c r="N1362" s="4">
        <f t="shared" si="110"/>
        <v>0.333333</v>
      </c>
      <c r="O1362" s="4">
        <f t="shared" si="111"/>
        <v>1</v>
      </c>
      <c r="P1362" s="4">
        <f t="shared" si="112"/>
        <v>0.333333</v>
      </c>
    </row>
    <row r="1363" spans="1:16">
      <c r="A1363" s="29">
        <f>A1362</f>
        <v>10019</v>
      </c>
      <c r="B1363" s="29" t="str">
        <f t="shared" si="108"/>
        <v>关卡-19-地盘</v>
      </c>
      <c r="C1363" s="29">
        <v>1</v>
      </c>
      <c r="D1363" s="29">
        <f>D1362+1</f>
        <v>100192</v>
      </c>
      <c r="E1363" s="29">
        <f>_xlfn.IFS(K1363=3,1000000,K1363=4,1000000,K1363=5,_xlfn.IFS(L1363=1020000,_xlfn.XLOOKUP(MOD(A1363,10000),[3]地盘!$B:$B,[3]地盘!$R:$R),L1363&gt;5000000,_xlfn.XLOOKUP(MOD(A1363,10000),[3]地盘!$B:$B,[3]地盘!$S:$S),L1363=1030002,_xlfn.XLOOKUP(MOD(A1363,10000),[3]地盘!$B:$B,[3]地盘!$T:$T)))</f>
        <v>66666</v>
      </c>
      <c r="F1363" s="30" t="str">
        <f>CONCATENATE("关卡-",MOD(A1363,10000),"-",_xlfn.IFS(K1363=3,"钞票",K1363=4,"玩家经验",K1363=5,_xlfn.XLOOKUP(L1363,'[1]item|道具'!$A:$A,'[1]item|道具'!$B:$B)))</f>
        <v>关卡-19-D阶战利品</v>
      </c>
      <c r="G1363" s="29">
        <v>0</v>
      </c>
      <c r="H1363" s="29">
        <v>100</v>
      </c>
      <c r="I1363" s="29" t="str" cm="1">
        <f t="array" ref="I1363">_xlfn.IFS(K1363=2,CONCATENATE("比特币-",M1363),K1363=3,CONCATENATE("钞票-",M1363),K1363=4,CONCATENATE("玩家经验-",M1363),K1363=5,CONCATENATE(_xlfn.XLOOKUP(L1363,'[1]item|道具'!$A:$A,'[1]item|道具'!$B:$B),"-",M1363),K1363=11,CONCATENATE(INDEX('[4]equip_data|装备数据'!$B:$B,MATCH(1,('[4]equip_data|装备数据'!$A:$A=ROUNDDOWN(L1363/100,0))*('[4]equip_data|装备数据'!$D:$D=MOD(L1363,100)),0)),"-",M1363,"件"))</f>
        <v>D阶战利品-1</v>
      </c>
      <c r="J1363" s="29" t="str">
        <f t="shared" si="113"/>
        <v>5;5012001;1</v>
      </c>
      <c r="K1363" s="29">
        <v>5</v>
      </c>
      <c r="L1363" s="29">
        <v>5012001</v>
      </c>
      <c r="M1363" s="29">
        <f>_xlfn.IFS(K1363=3,_xlfn.XLOOKUP(MOD(A1363,10000),#REF!,#REF!),K1363=4,_xlfn.XLOOKUP(MOD(A1363,10000),#REF!,#REF!),K1363=5,1)</f>
        <v>1</v>
      </c>
      <c r="N1363" s="4">
        <f t="shared" si="110"/>
        <v>0.066666</v>
      </c>
      <c r="O1363" s="4">
        <f t="shared" si="111"/>
        <v>1</v>
      </c>
      <c r="P1363" s="4">
        <f t="shared" si="112"/>
        <v>0.066666</v>
      </c>
    </row>
    <row r="1364" spans="1:16">
      <c r="A1364" s="29">
        <f>A1362+1</f>
        <v>10020</v>
      </c>
      <c r="B1364" s="29" t="str">
        <f t="shared" si="108"/>
        <v>关卡-20-地盘</v>
      </c>
      <c r="C1364" s="29">
        <v>1</v>
      </c>
      <c r="D1364" s="29">
        <f>A1364*10+1</f>
        <v>100201</v>
      </c>
      <c r="E1364" s="29">
        <f>_xlfn.IFS(K1364=3,1000000,K1364=4,1000000,K1364=5,_xlfn.IFS(L1364=1020000,_xlfn.XLOOKUP(MOD(A1364,10000),[3]地盘!$B:$B,[3]地盘!$R:$R),L1364&gt;5000000,_xlfn.XLOOKUP(MOD(A1364,10000),[3]地盘!$B:$B,[3]地盘!$S:$S),L1364=1030002,_xlfn.XLOOKUP(MOD(A1364,10000),[3]地盘!$B:$B,[3]地盘!$T:$T)))</f>
        <v>333333</v>
      </c>
      <c r="F1364" s="30" t="str">
        <f>CONCATENATE("关卡-",MOD(A1364,10000),"-",_xlfn.IFS(K1364=3,"钞票",K1364=4,"玩家经验",K1364=5,_xlfn.XLOOKUP(L1364,'[1]item|道具'!$A:$A,'[1]item|道具'!$B:$B)))</f>
        <v>关卡-20-随机零件</v>
      </c>
      <c r="G1364" s="29">
        <v>0</v>
      </c>
      <c r="H1364" s="29">
        <v>100</v>
      </c>
      <c r="I1364" s="29" t="str" cm="1">
        <f t="array" ref="I1364">_xlfn.IFS(K1364=2,CONCATENATE("比特币-",M1364),K1364=3,CONCATENATE("钞票-",M1364),K1364=4,CONCATENATE("玩家经验-",M1364),K1364=5,CONCATENATE(_xlfn.XLOOKUP(L1364,'[1]item|道具'!$A:$A,'[1]item|道具'!$B:$B),"-",M1364),K1364=11,CONCATENATE(INDEX('[4]equip_data|装备数据'!$B:$B,MATCH(1,('[4]equip_data|装备数据'!$A:$A=ROUNDDOWN(L1364/100,0))*('[4]equip_data|装备数据'!$D:$D=MOD(L1364,100)),0)),"-",M1364,"件"))</f>
        <v>随机零件-1</v>
      </c>
      <c r="J1364" s="29" t="str">
        <f t="shared" si="113"/>
        <v>5;1020000;1</v>
      </c>
      <c r="K1364" s="29">
        <v>5</v>
      </c>
      <c r="L1364" s="29">
        <v>1020000</v>
      </c>
      <c r="M1364" s="29">
        <f>_xlfn.IFS(K1364=3,_xlfn.XLOOKUP(MOD(A1364,10000),#REF!,#REF!),K1364=4,_xlfn.XLOOKUP(MOD(A1364,10000),#REF!,#REF!),K1364=5,1)</f>
        <v>1</v>
      </c>
      <c r="N1364" s="4">
        <f t="shared" si="110"/>
        <v>0.333333</v>
      </c>
      <c r="O1364" s="4">
        <f t="shared" si="111"/>
        <v>1</v>
      </c>
      <c r="P1364" s="4">
        <f t="shared" si="112"/>
        <v>0.333333</v>
      </c>
    </row>
    <row r="1365" spans="1:16">
      <c r="A1365" s="29">
        <f>A1364</f>
        <v>10020</v>
      </c>
      <c r="B1365" s="29" t="str">
        <f t="shared" si="108"/>
        <v>关卡-20-地盘</v>
      </c>
      <c r="C1365" s="29">
        <v>1</v>
      </c>
      <c r="D1365" s="29">
        <f>D1364+1</f>
        <v>100202</v>
      </c>
      <c r="E1365" s="29">
        <f>_xlfn.IFS(K1365=3,1000000,K1365=4,1000000,K1365=5,_xlfn.IFS(L1365=1020000,_xlfn.XLOOKUP(MOD(A1365,10000),[3]地盘!$B:$B,[3]地盘!$R:$R),L1365&gt;5000000,_xlfn.XLOOKUP(MOD(A1365,10000),[3]地盘!$B:$B,[3]地盘!$S:$S),L1365=1030002,_xlfn.XLOOKUP(MOD(A1365,10000),[3]地盘!$B:$B,[3]地盘!$T:$T)))</f>
        <v>66666</v>
      </c>
      <c r="F1365" s="30" t="str">
        <f>CONCATENATE("关卡-",MOD(A1365,10000),"-",_xlfn.IFS(K1365=3,"钞票",K1365=4,"玩家经验",K1365=5,_xlfn.XLOOKUP(L1365,'[1]item|道具'!$A:$A,'[1]item|道具'!$B:$B)))</f>
        <v>关卡-20-D阶战利品</v>
      </c>
      <c r="G1365" s="29">
        <v>0</v>
      </c>
      <c r="H1365" s="29">
        <v>100</v>
      </c>
      <c r="I1365" s="29" t="str" cm="1">
        <f t="array" ref="I1365">_xlfn.IFS(K1365=2,CONCATENATE("比特币-",M1365),K1365=3,CONCATENATE("钞票-",M1365),K1365=4,CONCATENATE("玩家经验-",M1365),K1365=5,CONCATENATE(_xlfn.XLOOKUP(L1365,'[1]item|道具'!$A:$A,'[1]item|道具'!$B:$B),"-",M1365),K1365=11,CONCATENATE(INDEX('[4]equip_data|装备数据'!$B:$B,MATCH(1,('[4]equip_data|装备数据'!$A:$A=ROUNDDOWN(L1365/100,0))*('[4]equip_data|装备数据'!$D:$D=MOD(L1365,100)),0)),"-",M1365,"件"))</f>
        <v>D阶战利品-1</v>
      </c>
      <c r="J1365" s="29" t="str">
        <f t="shared" si="113"/>
        <v>5;5012001;1</v>
      </c>
      <c r="K1365" s="29">
        <v>5</v>
      </c>
      <c r="L1365" s="29">
        <v>5012001</v>
      </c>
      <c r="M1365" s="29">
        <f>_xlfn.IFS(K1365=3,_xlfn.XLOOKUP(MOD(A1365,10000),#REF!,#REF!),K1365=4,_xlfn.XLOOKUP(MOD(A1365,10000),#REF!,#REF!),K1365=5,1)</f>
        <v>1</v>
      </c>
      <c r="N1365" s="4">
        <f t="shared" si="110"/>
        <v>0.066666</v>
      </c>
      <c r="O1365" s="4">
        <f t="shared" si="111"/>
        <v>1</v>
      </c>
      <c r="P1365" s="4">
        <f t="shared" si="112"/>
        <v>0.066666</v>
      </c>
    </row>
    <row r="1366" spans="1:16">
      <c r="A1366" s="29">
        <f>A1364+1</f>
        <v>10021</v>
      </c>
      <c r="B1366" s="29" t="str">
        <f t="shared" si="108"/>
        <v>关卡-21-地盘</v>
      </c>
      <c r="C1366" s="29">
        <v>1</v>
      </c>
      <c r="D1366" s="29">
        <f>A1366*10+1</f>
        <v>100211</v>
      </c>
      <c r="E1366" s="29">
        <f>_xlfn.IFS(K1366=3,1000000,K1366=4,1000000,K1366=5,_xlfn.IFS(L1366=1020000,_xlfn.XLOOKUP(MOD(A1366,10000),[3]地盘!$B:$B,[3]地盘!$R:$R),L1366&gt;5000000,_xlfn.XLOOKUP(MOD(A1366,10000),[3]地盘!$B:$B,[3]地盘!$S:$S),L1366=1030002,_xlfn.XLOOKUP(MOD(A1366,10000),[3]地盘!$B:$B,[3]地盘!$T:$T)))</f>
        <v>333333</v>
      </c>
      <c r="F1366" s="30" t="str">
        <f>CONCATENATE("关卡-",MOD(A1366,10000),"-",_xlfn.IFS(K1366=3,"钞票",K1366=4,"玩家经验",K1366=5,_xlfn.XLOOKUP(L1366,'[1]item|道具'!$A:$A,'[1]item|道具'!$B:$B)))</f>
        <v>关卡-21-随机零件</v>
      </c>
      <c r="G1366" s="29">
        <v>0</v>
      </c>
      <c r="H1366" s="29">
        <v>100</v>
      </c>
      <c r="I1366" s="29" t="str" cm="1">
        <f t="array" ref="I1366">_xlfn.IFS(K1366=2,CONCATENATE("比特币-",M1366),K1366=3,CONCATENATE("钞票-",M1366),K1366=4,CONCATENATE("玩家经验-",M1366),K1366=5,CONCATENATE(_xlfn.XLOOKUP(L1366,'[1]item|道具'!$A:$A,'[1]item|道具'!$B:$B),"-",M1366),K1366=11,CONCATENATE(INDEX('[4]equip_data|装备数据'!$B:$B,MATCH(1,('[4]equip_data|装备数据'!$A:$A=ROUNDDOWN(L1366/100,0))*('[4]equip_data|装备数据'!$D:$D=MOD(L1366,100)),0)),"-",M1366,"件"))</f>
        <v>随机零件-1</v>
      </c>
      <c r="J1366" s="29" t="str">
        <f t="shared" si="113"/>
        <v>5;1020000;1</v>
      </c>
      <c r="K1366" s="29">
        <v>5</v>
      </c>
      <c r="L1366" s="29">
        <v>1020000</v>
      </c>
      <c r="M1366" s="29">
        <f>_xlfn.IFS(K1366=3,_xlfn.XLOOKUP(MOD(A1366,10000),#REF!,#REF!),K1366=4,_xlfn.XLOOKUP(MOD(A1366,10000),#REF!,#REF!),K1366=5,1)</f>
        <v>1</v>
      </c>
      <c r="N1366" s="4">
        <f t="shared" si="110"/>
        <v>0.333333</v>
      </c>
      <c r="O1366" s="4">
        <f t="shared" si="111"/>
        <v>1</v>
      </c>
      <c r="P1366" s="4">
        <f t="shared" si="112"/>
        <v>0.333333</v>
      </c>
    </row>
    <row r="1367" spans="1:16">
      <c r="A1367" s="29">
        <f>A1366</f>
        <v>10021</v>
      </c>
      <c r="B1367" s="29" t="str">
        <f t="shared" si="108"/>
        <v>关卡-21-地盘</v>
      </c>
      <c r="C1367" s="29">
        <v>1</v>
      </c>
      <c r="D1367" s="29">
        <f>D1366+1</f>
        <v>100212</v>
      </c>
      <c r="E1367" s="29">
        <f>_xlfn.IFS(K1367=3,1000000,K1367=4,1000000,K1367=5,_xlfn.IFS(L1367=1020000,_xlfn.XLOOKUP(MOD(A1367,10000),[3]地盘!$B:$B,[3]地盘!$R:$R),L1367&gt;5000000,_xlfn.XLOOKUP(MOD(A1367,10000),[3]地盘!$B:$B,[3]地盘!$S:$S),L1367=1030002,_xlfn.XLOOKUP(MOD(A1367,10000),[3]地盘!$B:$B,[3]地盘!$T:$T)))</f>
        <v>66666</v>
      </c>
      <c r="F1367" s="30" t="str">
        <f>CONCATENATE("关卡-",MOD(A1367,10000),"-",_xlfn.IFS(K1367=3,"钞票",K1367=4,"玩家经验",K1367=5,_xlfn.XLOOKUP(L1367,'[1]item|道具'!$A:$A,'[1]item|道具'!$B:$B)))</f>
        <v>关卡-21-D阶战利品</v>
      </c>
      <c r="G1367" s="29">
        <v>0</v>
      </c>
      <c r="H1367" s="29">
        <v>100</v>
      </c>
      <c r="I1367" s="29" t="str" cm="1">
        <f t="array" ref="I1367">_xlfn.IFS(K1367=2,CONCATENATE("比特币-",M1367),K1367=3,CONCATENATE("钞票-",M1367),K1367=4,CONCATENATE("玩家经验-",M1367),K1367=5,CONCATENATE(_xlfn.XLOOKUP(L1367,'[1]item|道具'!$A:$A,'[1]item|道具'!$B:$B),"-",M1367),K1367=11,CONCATENATE(INDEX('[4]equip_data|装备数据'!$B:$B,MATCH(1,('[4]equip_data|装备数据'!$A:$A=ROUNDDOWN(L1367/100,0))*('[4]equip_data|装备数据'!$D:$D=MOD(L1367,100)),0)),"-",M1367,"件"))</f>
        <v>D阶战利品-1</v>
      </c>
      <c r="J1367" s="29" t="str">
        <f t="shared" si="113"/>
        <v>5;5012001;1</v>
      </c>
      <c r="K1367" s="29">
        <v>5</v>
      </c>
      <c r="L1367" s="29">
        <v>5012001</v>
      </c>
      <c r="M1367" s="29">
        <f>_xlfn.IFS(K1367=3,_xlfn.XLOOKUP(MOD(A1367,10000),#REF!,#REF!),K1367=4,_xlfn.XLOOKUP(MOD(A1367,10000),#REF!,#REF!),K1367=5,1)</f>
        <v>1</v>
      </c>
      <c r="N1367" s="4">
        <f t="shared" si="110"/>
        <v>0.066666</v>
      </c>
      <c r="O1367" s="4">
        <f t="shared" si="111"/>
        <v>1</v>
      </c>
      <c r="P1367" s="4">
        <f t="shared" si="112"/>
        <v>0.066666</v>
      </c>
    </row>
    <row r="1368" spans="1:16">
      <c r="A1368" s="29">
        <f>A1366+1</f>
        <v>10022</v>
      </c>
      <c r="B1368" s="29" t="str">
        <f t="shared" si="108"/>
        <v>关卡-22-地盘</v>
      </c>
      <c r="C1368" s="29">
        <v>1</v>
      </c>
      <c r="D1368" s="29">
        <f>A1368*10+1</f>
        <v>100221</v>
      </c>
      <c r="E1368" s="29">
        <f>_xlfn.IFS(K1368=3,1000000,K1368=4,1000000,K1368=5,_xlfn.IFS(L1368=1020000,_xlfn.XLOOKUP(MOD(A1368,10000),[3]地盘!$B:$B,[3]地盘!$R:$R),L1368&gt;5000000,_xlfn.XLOOKUP(MOD(A1368,10000),[3]地盘!$B:$B,[3]地盘!$S:$S),L1368=1030002,_xlfn.XLOOKUP(MOD(A1368,10000),[3]地盘!$B:$B,[3]地盘!$T:$T)))</f>
        <v>333333</v>
      </c>
      <c r="F1368" s="30" t="str">
        <f>CONCATENATE("关卡-",MOD(A1368,10000),"-",_xlfn.IFS(K1368=3,"钞票",K1368=4,"玩家经验",K1368=5,_xlfn.XLOOKUP(L1368,'[1]item|道具'!$A:$A,'[1]item|道具'!$B:$B)))</f>
        <v>关卡-22-随机零件</v>
      </c>
      <c r="G1368" s="29">
        <v>0</v>
      </c>
      <c r="H1368" s="29">
        <v>100</v>
      </c>
      <c r="I1368" s="29" t="str" cm="1">
        <f t="array" ref="I1368">_xlfn.IFS(K1368=2,CONCATENATE("比特币-",M1368),K1368=3,CONCATENATE("钞票-",M1368),K1368=4,CONCATENATE("玩家经验-",M1368),K1368=5,CONCATENATE(_xlfn.XLOOKUP(L1368,'[1]item|道具'!$A:$A,'[1]item|道具'!$B:$B),"-",M1368),K1368=11,CONCATENATE(INDEX('[4]equip_data|装备数据'!$B:$B,MATCH(1,('[4]equip_data|装备数据'!$A:$A=ROUNDDOWN(L1368/100,0))*('[4]equip_data|装备数据'!$D:$D=MOD(L1368,100)),0)),"-",M1368,"件"))</f>
        <v>随机零件-1</v>
      </c>
      <c r="J1368" s="29" t="str">
        <f t="shared" si="113"/>
        <v>5;1020000;1</v>
      </c>
      <c r="K1368" s="29">
        <v>5</v>
      </c>
      <c r="L1368" s="29">
        <v>1020000</v>
      </c>
      <c r="M1368" s="29">
        <f>_xlfn.IFS(K1368=3,_xlfn.XLOOKUP(MOD(A1368,10000),#REF!,#REF!),K1368=4,_xlfn.XLOOKUP(MOD(A1368,10000),#REF!,#REF!),K1368=5,1)</f>
        <v>1</v>
      </c>
      <c r="N1368" s="4">
        <f t="shared" si="110"/>
        <v>0.333333</v>
      </c>
      <c r="O1368" s="4">
        <f t="shared" si="111"/>
        <v>1</v>
      </c>
      <c r="P1368" s="4">
        <f t="shared" si="112"/>
        <v>0.333333</v>
      </c>
    </row>
    <row r="1369" spans="1:16">
      <c r="A1369" s="29">
        <f>A1368</f>
        <v>10022</v>
      </c>
      <c r="B1369" s="29" t="str">
        <f t="shared" si="108"/>
        <v>关卡-22-地盘</v>
      </c>
      <c r="C1369" s="29">
        <v>1</v>
      </c>
      <c r="D1369" s="29">
        <f>D1368+1</f>
        <v>100222</v>
      </c>
      <c r="E1369" s="29">
        <f>_xlfn.IFS(K1369=3,1000000,K1369=4,1000000,K1369=5,_xlfn.IFS(L1369=1020000,_xlfn.XLOOKUP(MOD(A1369,10000),[3]地盘!$B:$B,[3]地盘!$R:$R),L1369&gt;5000000,_xlfn.XLOOKUP(MOD(A1369,10000),[3]地盘!$B:$B,[3]地盘!$S:$S),L1369=1030002,_xlfn.XLOOKUP(MOD(A1369,10000),[3]地盘!$B:$B,[3]地盘!$T:$T)))</f>
        <v>66666</v>
      </c>
      <c r="F1369" s="30" t="str">
        <f>CONCATENATE("关卡-",MOD(A1369,10000),"-",_xlfn.IFS(K1369=3,"钞票",K1369=4,"玩家经验",K1369=5,_xlfn.XLOOKUP(L1369,'[1]item|道具'!$A:$A,'[1]item|道具'!$B:$B)))</f>
        <v>关卡-22-D阶战利品</v>
      </c>
      <c r="G1369" s="29">
        <v>0</v>
      </c>
      <c r="H1369" s="29">
        <v>100</v>
      </c>
      <c r="I1369" s="29" t="str" cm="1">
        <f t="array" ref="I1369">_xlfn.IFS(K1369=2,CONCATENATE("比特币-",M1369),K1369=3,CONCATENATE("钞票-",M1369),K1369=4,CONCATENATE("玩家经验-",M1369),K1369=5,CONCATENATE(_xlfn.XLOOKUP(L1369,'[1]item|道具'!$A:$A,'[1]item|道具'!$B:$B),"-",M1369),K1369=11,CONCATENATE(INDEX('[4]equip_data|装备数据'!$B:$B,MATCH(1,('[4]equip_data|装备数据'!$A:$A=ROUNDDOWN(L1369/100,0))*('[4]equip_data|装备数据'!$D:$D=MOD(L1369,100)),0)),"-",M1369,"件"))</f>
        <v>D阶战利品-1</v>
      </c>
      <c r="J1369" s="29" t="str">
        <f t="shared" si="113"/>
        <v>5;5012001;1</v>
      </c>
      <c r="K1369" s="29">
        <v>5</v>
      </c>
      <c r="L1369" s="29">
        <v>5012001</v>
      </c>
      <c r="M1369" s="29">
        <f>_xlfn.IFS(K1369=3,_xlfn.XLOOKUP(MOD(A1369,10000),#REF!,#REF!),K1369=4,_xlfn.XLOOKUP(MOD(A1369,10000),#REF!,#REF!),K1369=5,1)</f>
        <v>1</v>
      </c>
      <c r="N1369" s="4">
        <f t="shared" si="110"/>
        <v>0.066666</v>
      </c>
      <c r="O1369" s="4">
        <f t="shared" si="111"/>
        <v>1</v>
      </c>
      <c r="P1369" s="4">
        <f t="shared" si="112"/>
        <v>0.066666</v>
      </c>
    </row>
    <row r="1370" spans="1:16">
      <c r="A1370" s="29">
        <f>A1368+1</f>
        <v>10023</v>
      </c>
      <c r="B1370" s="29" t="str">
        <f t="shared" si="108"/>
        <v>关卡-23-地盘</v>
      </c>
      <c r="C1370" s="29">
        <v>1</v>
      </c>
      <c r="D1370" s="29">
        <f>A1370*10+1</f>
        <v>100231</v>
      </c>
      <c r="E1370" s="29">
        <f>_xlfn.IFS(K1370=3,1000000,K1370=4,1000000,K1370=5,_xlfn.IFS(L1370=1020000,_xlfn.XLOOKUP(MOD(A1370,10000),[3]地盘!$B:$B,[3]地盘!$R:$R),L1370&gt;5000000,_xlfn.XLOOKUP(MOD(A1370,10000),[3]地盘!$B:$B,[3]地盘!$S:$S),L1370=1030002,_xlfn.XLOOKUP(MOD(A1370,10000),[3]地盘!$B:$B,[3]地盘!$T:$T)))</f>
        <v>333333</v>
      </c>
      <c r="F1370" s="30" t="str">
        <f>CONCATENATE("关卡-",MOD(A1370,10000),"-",_xlfn.IFS(K1370=3,"钞票",K1370=4,"玩家经验",K1370=5,_xlfn.XLOOKUP(L1370,'[1]item|道具'!$A:$A,'[1]item|道具'!$B:$B)))</f>
        <v>关卡-23-随机零件</v>
      </c>
      <c r="G1370" s="29">
        <v>0</v>
      </c>
      <c r="H1370" s="29">
        <v>100</v>
      </c>
      <c r="I1370" s="29" t="str" cm="1">
        <f t="array" ref="I1370">_xlfn.IFS(K1370=2,CONCATENATE("比特币-",M1370),K1370=3,CONCATENATE("钞票-",M1370),K1370=4,CONCATENATE("玩家经验-",M1370),K1370=5,CONCATENATE(_xlfn.XLOOKUP(L1370,'[1]item|道具'!$A:$A,'[1]item|道具'!$B:$B),"-",M1370),K1370=11,CONCATENATE(INDEX('[4]equip_data|装备数据'!$B:$B,MATCH(1,('[4]equip_data|装备数据'!$A:$A=ROUNDDOWN(L1370/100,0))*('[4]equip_data|装备数据'!$D:$D=MOD(L1370,100)),0)),"-",M1370,"件"))</f>
        <v>随机零件-1</v>
      </c>
      <c r="J1370" s="29" t="str">
        <f t="shared" si="113"/>
        <v>5;1020000;1</v>
      </c>
      <c r="K1370" s="29">
        <v>5</v>
      </c>
      <c r="L1370" s="29">
        <v>1020000</v>
      </c>
      <c r="M1370" s="29">
        <f>_xlfn.IFS(K1370=3,_xlfn.XLOOKUP(MOD(A1370,10000),#REF!,#REF!),K1370=4,_xlfn.XLOOKUP(MOD(A1370,10000),#REF!,#REF!),K1370=5,1)</f>
        <v>1</v>
      </c>
      <c r="N1370" s="4">
        <f t="shared" si="110"/>
        <v>0.333333</v>
      </c>
      <c r="O1370" s="4">
        <f t="shared" si="111"/>
        <v>1</v>
      </c>
      <c r="P1370" s="4">
        <f t="shared" si="112"/>
        <v>0.333333</v>
      </c>
    </row>
    <row r="1371" spans="1:16">
      <c r="A1371" s="29">
        <f>A1370</f>
        <v>10023</v>
      </c>
      <c r="B1371" s="29" t="str">
        <f t="shared" si="108"/>
        <v>关卡-23-地盘</v>
      </c>
      <c r="C1371" s="29">
        <v>1</v>
      </c>
      <c r="D1371" s="29">
        <f>D1370+1</f>
        <v>100232</v>
      </c>
      <c r="E1371" s="29">
        <f>_xlfn.IFS(K1371=3,1000000,K1371=4,1000000,K1371=5,_xlfn.IFS(L1371=1020000,_xlfn.XLOOKUP(MOD(A1371,10000),[3]地盘!$B:$B,[3]地盘!$R:$R),L1371&gt;5000000,_xlfn.XLOOKUP(MOD(A1371,10000),[3]地盘!$B:$B,[3]地盘!$S:$S),L1371=1030002,_xlfn.XLOOKUP(MOD(A1371,10000),[3]地盘!$B:$B,[3]地盘!$T:$T)))</f>
        <v>100000</v>
      </c>
      <c r="F1371" s="30" t="str">
        <f>CONCATENATE("关卡-",MOD(A1371,10000),"-",_xlfn.IFS(K1371=3,"钞票",K1371=4,"玩家经验",K1371=5,_xlfn.XLOOKUP(L1371,'[1]item|道具'!$A:$A,'[1]item|道具'!$B:$B)))</f>
        <v>关卡-23-D阶战利品</v>
      </c>
      <c r="G1371" s="29">
        <v>0</v>
      </c>
      <c r="H1371" s="29">
        <v>100</v>
      </c>
      <c r="I1371" s="29" t="str" cm="1">
        <f t="array" ref="I1371">_xlfn.IFS(K1371=2,CONCATENATE("比特币-",M1371),K1371=3,CONCATENATE("钞票-",M1371),K1371=4,CONCATENATE("玩家经验-",M1371),K1371=5,CONCATENATE(_xlfn.XLOOKUP(L1371,'[1]item|道具'!$A:$A,'[1]item|道具'!$B:$B),"-",M1371),K1371=11,CONCATENATE(INDEX('[4]equip_data|装备数据'!$B:$B,MATCH(1,('[4]equip_data|装备数据'!$A:$A=ROUNDDOWN(L1371/100,0))*('[4]equip_data|装备数据'!$D:$D=MOD(L1371,100)),0)),"-",M1371,"件"))</f>
        <v>D阶战利品-1</v>
      </c>
      <c r="J1371" s="29" t="str">
        <f t="shared" si="113"/>
        <v>5;5012001;1</v>
      </c>
      <c r="K1371" s="29">
        <v>5</v>
      </c>
      <c r="L1371" s="29">
        <v>5012001</v>
      </c>
      <c r="M1371" s="29">
        <f>_xlfn.IFS(K1371=3,_xlfn.XLOOKUP(MOD(A1371,10000),#REF!,#REF!),K1371=4,_xlfn.XLOOKUP(MOD(A1371,10000),#REF!,#REF!),K1371=5,1)</f>
        <v>1</v>
      </c>
      <c r="N1371" s="4">
        <f t="shared" si="110"/>
        <v>0.1</v>
      </c>
      <c r="O1371" s="4">
        <f t="shared" si="111"/>
        <v>1</v>
      </c>
      <c r="P1371" s="4">
        <f t="shared" si="112"/>
        <v>0.1</v>
      </c>
    </row>
    <row r="1372" spans="1:16">
      <c r="A1372" s="29">
        <f>A1370+1</f>
        <v>10024</v>
      </c>
      <c r="B1372" s="29" t="str">
        <f t="shared" si="108"/>
        <v>关卡-24-地盘</v>
      </c>
      <c r="C1372" s="29">
        <v>1</v>
      </c>
      <c r="D1372" s="29">
        <f>A1372*10+1</f>
        <v>100241</v>
      </c>
      <c r="E1372" s="29">
        <f>_xlfn.IFS(K1372=3,1000000,K1372=4,1000000,K1372=5,_xlfn.IFS(L1372=1020000,_xlfn.XLOOKUP(MOD(A1372,10000),[3]地盘!$B:$B,[3]地盘!$R:$R),L1372&gt;5000000,_xlfn.XLOOKUP(MOD(A1372,10000),[3]地盘!$B:$B,[3]地盘!$S:$S),L1372=1030002,_xlfn.XLOOKUP(MOD(A1372,10000),[3]地盘!$B:$B,[3]地盘!$T:$T)))</f>
        <v>333333</v>
      </c>
      <c r="F1372" s="30" t="str">
        <f>CONCATENATE("关卡-",MOD(A1372,10000),"-",_xlfn.IFS(K1372=3,"钞票",K1372=4,"玩家经验",K1372=5,_xlfn.XLOOKUP(L1372,'[1]item|道具'!$A:$A,'[1]item|道具'!$B:$B)))</f>
        <v>关卡-24-随机零件</v>
      </c>
      <c r="G1372" s="29">
        <v>0</v>
      </c>
      <c r="H1372" s="29">
        <v>100</v>
      </c>
      <c r="I1372" s="29" t="str" cm="1">
        <f t="array" ref="I1372">_xlfn.IFS(K1372=2,CONCATENATE("比特币-",M1372),K1372=3,CONCATENATE("钞票-",M1372),K1372=4,CONCATENATE("玩家经验-",M1372),K1372=5,CONCATENATE(_xlfn.XLOOKUP(L1372,'[1]item|道具'!$A:$A,'[1]item|道具'!$B:$B),"-",M1372),K1372=11,CONCATENATE(INDEX('[4]equip_data|装备数据'!$B:$B,MATCH(1,('[4]equip_data|装备数据'!$A:$A=ROUNDDOWN(L1372/100,0))*('[4]equip_data|装备数据'!$D:$D=MOD(L1372,100)),0)),"-",M1372,"件"))</f>
        <v>随机零件-1</v>
      </c>
      <c r="J1372" s="29" t="str">
        <f t="shared" si="113"/>
        <v>5;1020000;1</v>
      </c>
      <c r="K1372" s="29">
        <v>5</v>
      </c>
      <c r="L1372" s="29">
        <v>1020000</v>
      </c>
      <c r="M1372" s="29">
        <f>_xlfn.IFS(K1372=3,_xlfn.XLOOKUP(MOD(A1372,10000),#REF!,#REF!),K1372=4,_xlfn.XLOOKUP(MOD(A1372,10000),#REF!,#REF!),K1372=5,1)</f>
        <v>1</v>
      </c>
      <c r="N1372" s="4">
        <f t="shared" si="110"/>
        <v>0.333333</v>
      </c>
      <c r="O1372" s="4">
        <f t="shared" si="111"/>
        <v>1</v>
      </c>
      <c r="P1372" s="4">
        <f t="shared" si="112"/>
        <v>0.333333</v>
      </c>
    </row>
    <row r="1373" spans="1:16">
      <c r="A1373" s="29">
        <f>A1372</f>
        <v>10024</v>
      </c>
      <c r="B1373" s="29" t="str">
        <f t="shared" si="108"/>
        <v>关卡-24-地盘</v>
      </c>
      <c r="C1373" s="29">
        <v>1</v>
      </c>
      <c r="D1373" s="29">
        <f>D1372+1</f>
        <v>100242</v>
      </c>
      <c r="E1373" s="29">
        <f>_xlfn.IFS(K1373=3,1000000,K1373=4,1000000,K1373=5,_xlfn.IFS(L1373=1020000,_xlfn.XLOOKUP(MOD(A1373,10000),[3]地盘!$B:$B,[3]地盘!$R:$R),L1373&gt;5000000,_xlfn.XLOOKUP(MOD(A1373,10000),[3]地盘!$B:$B,[3]地盘!$S:$S),L1373=1030002,_xlfn.XLOOKUP(MOD(A1373,10000),[3]地盘!$B:$B,[3]地盘!$T:$T)))</f>
        <v>100000</v>
      </c>
      <c r="F1373" s="30" t="str">
        <f>CONCATENATE("关卡-",MOD(A1373,10000),"-",_xlfn.IFS(K1373=3,"钞票",K1373=4,"玩家经验",K1373=5,_xlfn.XLOOKUP(L1373,'[1]item|道具'!$A:$A,'[1]item|道具'!$B:$B)))</f>
        <v>关卡-24-D阶战利品</v>
      </c>
      <c r="G1373" s="29">
        <v>0</v>
      </c>
      <c r="H1373" s="29">
        <v>100</v>
      </c>
      <c r="I1373" s="29" t="str" cm="1">
        <f t="array" ref="I1373">_xlfn.IFS(K1373=2,CONCATENATE("比特币-",M1373),K1373=3,CONCATENATE("钞票-",M1373),K1373=4,CONCATENATE("玩家经验-",M1373),K1373=5,CONCATENATE(_xlfn.XLOOKUP(L1373,'[1]item|道具'!$A:$A,'[1]item|道具'!$B:$B),"-",M1373),K1373=11,CONCATENATE(INDEX('[4]equip_data|装备数据'!$B:$B,MATCH(1,('[4]equip_data|装备数据'!$A:$A=ROUNDDOWN(L1373/100,0))*('[4]equip_data|装备数据'!$D:$D=MOD(L1373,100)),0)),"-",M1373,"件"))</f>
        <v>D阶战利品-1</v>
      </c>
      <c r="J1373" s="29" t="str">
        <f t="shared" si="113"/>
        <v>5;5012001;1</v>
      </c>
      <c r="K1373" s="29">
        <v>5</v>
      </c>
      <c r="L1373" s="29">
        <v>5012001</v>
      </c>
      <c r="M1373" s="29">
        <f>_xlfn.IFS(K1373=3,_xlfn.XLOOKUP(MOD(A1373,10000),#REF!,#REF!),K1373=4,_xlfn.XLOOKUP(MOD(A1373,10000),#REF!,#REF!),K1373=5,1)</f>
        <v>1</v>
      </c>
      <c r="N1373" s="4">
        <f t="shared" si="110"/>
        <v>0.1</v>
      </c>
      <c r="O1373" s="4">
        <f t="shared" si="111"/>
        <v>1</v>
      </c>
      <c r="P1373" s="4">
        <f t="shared" si="112"/>
        <v>0.1</v>
      </c>
    </row>
    <row r="1374" spans="1:16">
      <c r="A1374" s="29">
        <f>A1372+1</f>
        <v>10025</v>
      </c>
      <c r="B1374" s="29" t="str">
        <f t="shared" si="108"/>
        <v>关卡-25-地盘</v>
      </c>
      <c r="C1374" s="29">
        <v>1</v>
      </c>
      <c r="D1374" s="29">
        <f>A1374*10+1</f>
        <v>100251</v>
      </c>
      <c r="E1374" s="29">
        <f>_xlfn.IFS(K1374=3,1000000,K1374=4,1000000,K1374=5,_xlfn.IFS(L1374=1020000,_xlfn.XLOOKUP(MOD(A1374,10000),[3]地盘!$B:$B,[3]地盘!$R:$R),L1374&gt;5000000,_xlfn.XLOOKUP(MOD(A1374,10000),[3]地盘!$B:$B,[3]地盘!$S:$S),L1374=1030002,_xlfn.XLOOKUP(MOD(A1374,10000),[3]地盘!$B:$B,[3]地盘!$T:$T)))</f>
        <v>333333</v>
      </c>
      <c r="F1374" s="30" t="str">
        <f>CONCATENATE("关卡-",MOD(A1374,10000),"-",_xlfn.IFS(K1374=3,"钞票",K1374=4,"玩家经验",K1374=5,_xlfn.XLOOKUP(L1374,'[1]item|道具'!$A:$A,'[1]item|道具'!$B:$B)))</f>
        <v>关卡-25-随机零件</v>
      </c>
      <c r="G1374" s="29">
        <v>0</v>
      </c>
      <c r="H1374" s="29">
        <v>100</v>
      </c>
      <c r="I1374" s="29" t="str" cm="1">
        <f t="array" ref="I1374">_xlfn.IFS(K1374=2,CONCATENATE("比特币-",M1374),K1374=3,CONCATENATE("钞票-",M1374),K1374=4,CONCATENATE("玩家经验-",M1374),K1374=5,CONCATENATE(_xlfn.XLOOKUP(L1374,'[1]item|道具'!$A:$A,'[1]item|道具'!$B:$B),"-",M1374),K1374=11,CONCATENATE(INDEX('[4]equip_data|装备数据'!$B:$B,MATCH(1,('[4]equip_data|装备数据'!$A:$A=ROUNDDOWN(L1374/100,0))*('[4]equip_data|装备数据'!$D:$D=MOD(L1374,100)),0)),"-",M1374,"件"))</f>
        <v>随机零件-1</v>
      </c>
      <c r="J1374" s="29" t="str">
        <f t="shared" si="113"/>
        <v>5;1020000;1</v>
      </c>
      <c r="K1374" s="29">
        <v>5</v>
      </c>
      <c r="L1374" s="29">
        <v>1020000</v>
      </c>
      <c r="M1374" s="29">
        <f>_xlfn.IFS(K1374=3,_xlfn.XLOOKUP(MOD(A1374,10000),#REF!,#REF!),K1374=4,_xlfn.XLOOKUP(MOD(A1374,10000),#REF!,#REF!),K1374=5,1)</f>
        <v>1</v>
      </c>
      <c r="N1374" s="4">
        <f t="shared" si="110"/>
        <v>0.333333</v>
      </c>
      <c r="O1374" s="4">
        <f t="shared" si="111"/>
        <v>1</v>
      </c>
      <c r="P1374" s="4">
        <f t="shared" si="112"/>
        <v>0.333333</v>
      </c>
    </row>
    <row r="1375" spans="1:16">
      <c r="A1375" s="29">
        <f>A1374</f>
        <v>10025</v>
      </c>
      <c r="B1375" s="29" t="str">
        <f t="shared" si="108"/>
        <v>关卡-25-地盘</v>
      </c>
      <c r="C1375" s="29">
        <v>1</v>
      </c>
      <c r="D1375" s="29">
        <f>D1374+1</f>
        <v>100252</v>
      </c>
      <c r="E1375" s="29">
        <f>_xlfn.IFS(K1375=3,1000000,K1375=4,1000000,K1375=5,_xlfn.IFS(L1375=1020000,_xlfn.XLOOKUP(MOD(A1375,10000),[3]地盘!$B:$B,[3]地盘!$R:$R),L1375&gt;5000000,_xlfn.XLOOKUP(MOD(A1375,10000),[3]地盘!$B:$B,[3]地盘!$S:$S),L1375=1030002,_xlfn.XLOOKUP(MOD(A1375,10000),[3]地盘!$B:$B,[3]地盘!$T:$T)))</f>
        <v>100000</v>
      </c>
      <c r="F1375" s="30" t="str">
        <f>CONCATENATE("关卡-",MOD(A1375,10000),"-",_xlfn.IFS(K1375=3,"钞票",K1375=4,"玩家经验",K1375=5,_xlfn.XLOOKUP(L1375,'[1]item|道具'!$A:$A,'[1]item|道具'!$B:$B)))</f>
        <v>关卡-25-D阶战利品</v>
      </c>
      <c r="G1375" s="29">
        <v>0</v>
      </c>
      <c r="H1375" s="29">
        <v>100</v>
      </c>
      <c r="I1375" s="29" t="str" cm="1">
        <f t="array" ref="I1375">_xlfn.IFS(K1375=2,CONCATENATE("比特币-",M1375),K1375=3,CONCATENATE("钞票-",M1375),K1375=4,CONCATENATE("玩家经验-",M1375),K1375=5,CONCATENATE(_xlfn.XLOOKUP(L1375,'[1]item|道具'!$A:$A,'[1]item|道具'!$B:$B),"-",M1375),K1375=11,CONCATENATE(INDEX('[4]equip_data|装备数据'!$B:$B,MATCH(1,('[4]equip_data|装备数据'!$A:$A=ROUNDDOWN(L1375/100,0))*('[4]equip_data|装备数据'!$D:$D=MOD(L1375,100)),0)),"-",M1375,"件"))</f>
        <v>D阶战利品-1</v>
      </c>
      <c r="J1375" s="29" t="str">
        <f t="shared" si="113"/>
        <v>5;5012001;1</v>
      </c>
      <c r="K1375" s="29">
        <v>5</v>
      </c>
      <c r="L1375" s="29">
        <v>5012001</v>
      </c>
      <c r="M1375" s="29">
        <f>_xlfn.IFS(K1375=3,_xlfn.XLOOKUP(MOD(A1375,10000),#REF!,#REF!),K1375=4,_xlfn.XLOOKUP(MOD(A1375,10000),#REF!,#REF!),K1375=5,1)</f>
        <v>1</v>
      </c>
      <c r="N1375" s="4">
        <f t="shared" si="110"/>
        <v>0.1</v>
      </c>
      <c r="O1375" s="4">
        <f t="shared" si="111"/>
        <v>1</v>
      </c>
      <c r="P1375" s="4">
        <f t="shared" si="112"/>
        <v>0.1</v>
      </c>
    </row>
    <row r="1376" spans="1:16">
      <c r="A1376" s="29">
        <f>A1374+1</f>
        <v>10026</v>
      </c>
      <c r="B1376" s="29" t="str">
        <f t="shared" si="108"/>
        <v>关卡-26-地盘</v>
      </c>
      <c r="C1376" s="29">
        <v>1</v>
      </c>
      <c r="D1376" s="29">
        <f>A1376*10+1</f>
        <v>100261</v>
      </c>
      <c r="E1376" s="29">
        <f>_xlfn.IFS(K1376=3,1000000,K1376=4,1000000,K1376=5,_xlfn.IFS(L1376=1020000,_xlfn.XLOOKUP(MOD(A1376,10000),[3]地盘!$B:$B,[3]地盘!$R:$R),L1376&gt;5000000,_xlfn.XLOOKUP(MOD(A1376,10000),[3]地盘!$B:$B,[3]地盘!$S:$S),L1376=1030002,_xlfn.XLOOKUP(MOD(A1376,10000),[3]地盘!$B:$B,[3]地盘!$T:$T)))</f>
        <v>333333</v>
      </c>
      <c r="F1376" s="30" t="str">
        <f>CONCATENATE("关卡-",MOD(A1376,10000),"-",_xlfn.IFS(K1376=3,"钞票",K1376=4,"玩家经验",K1376=5,_xlfn.XLOOKUP(L1376,'[1]item|道具'!$A:$A,'[1]item|道具'!$B:$B)))</f>
        <v>关卡-26-随机零件</v>
      </c>
      <c r="G1376" s="29">
        <v>0</v>
      </c>
      <c r="H1376" s="29">
        <v>100</v>
      </c>
      <c r="I1376" s="29" t="str" cm="1">
        <f t="array" ref="I1376">_xlfn.IFS(K1376=2,CONCATENATE("比特币-",M1376),K1376=3,CONCATENATE("钞票-",M1376),K1376=4,CONCATENATE("玩家经验-",M1376),K1376=5,CONCATENATE(_xlfn.XLOOKUP(L1376,'[1]item|道具'!$A:$A,'[1]item|道具'!$B:$B),"-",M1376),K1376=11,CONCATENATE(INDEX('[4]equip_data|装备数据'!$B:$B,MATCH(1,('[4]equip_data|装备数据'!$A:$A=ROUNDDOWN(L1376/100,0))*('[4]equip_data|装备数据'!$D:$D=MOD(L1376,100)),0)),"-",M1376,"件"))</f>
        <v>随机零件-1</v>
      </c>
      <c r="J1376" s="29" t="str">
        <f t="shared" si="113"/>
        <v>5;1020000;1</v>
      </c>
      <c r="K1376" s="29">
        <v>5</v>
      </c>
      <c r="L1376" s="29">
        <v>1020000</v>
      </c>
      <c r="M1376" s="29">
        <f>_xlfn.IFS(K1376=3,_xlfn.XLOOKUP(MOD(A1376,10000),#REF!,#REF!),K1376=4,_xlfn.XLOOKUP(MOD(A1376,10000),#REF!,#REF!),K1376=5,1)</f>
        <v>1</v>
      </c>
      <c r="N1376" s="4">
        <f t="shared" si="110"/>
        <v>0.333333</v>
      </c>
      <c r="O1376" s="4">
        <f t="shared" si="111"/>
        <v>1</v>
      </c>
      <c r="P1376" s="4">
        <f t="shared" si="112"/>
        <v>0.333333</v>
      </c>
    </row>
    <row r="1377" spans="1:16">
      <c r="A1377" s="29">
        <f>A1376</f>
        <v>10026</v>
      </c>
      <c r="B1377" s="29" t="str">
        <f t="shared" si="108"/>
        <v>关卡-26-地盘</v>
      </c>
      <c r="C1377" s="29">
        <v>1</v>
      </c>
      <c r="D1377" s="29">
        <f>D1376+1</f>
        <v>100262</v>
      </c>
      <c r="E1377" s="29">
        <f>_xlfn.IFS(K1377=3,1000000,K1377=4,1000000,K1377=5,_xlfn.IFS(L1377=1020000,_xlfn.XLOOKUP(MOD(A1377,10000),[3]地盘!$B:$B,[3]地盘!$R:$R),L1377&gt;5000000,_xlfn.XLOOKUP(MOD(A1377,10000),[3]地盘!$B:$B,[3]地盘!$S:$S),L1377=1030002,_xlfn.XLOOKUP(MOD(A1377,10000),[3]地盘!$B:$B,[3]地盘!$T:$T)))</f>
        <v>100000</v>
      </c>
      <c r="F1377" s="30" t="str">
        <f>CONCATENATE("关卡-",MOD(A1377,10000),"-",_xlfn.IFS(K1377=3,"钞票",K1377=4,"玩家经验",K1377=5,_xlfn.XLOOKUP(L1377,'[1]item|道具'!$A:$A,'[1]item|道具'!$B:$B)))</f>
        <v>关卡-26-D阶战利品</v>
      </c>
      <c r="G1377" s="29">
        <v>0</v>
      </c>
      <c r="H1377" s="29">
        <v>100</v>
      </c>
      <c r="I1377" s="29" t="str" cm="1">
        <f t="array" ref="I1377">_xlfn.IFS(K1377=2,CONCATENATE("比特币-",M1377),K1377=3,CONCATENATE("钞票-",M1377),K1377=4,CONCATENATE("玩家经验-",M1377),K1377=5,CONCATENATE(_xlfn.XLOOKUP(L1377,'[1]item|道具'!$A:$A,'[1]item|道具'!$B:$B),"-",M1377),K1377=11,CONCATENATE(INDEX('[4]equip_data|装备数据'!$B:$B,MATCH(1,('[4]equip_data|装备数据'!$A:$A=ROUNDDOWN(L1377/100,0))*('[4]equip_data|装备数据'!$D:$D=MOD(L1377,100)),0)),"-",M1377,"件"))</f>
        <v>D阶战利品-1</v>
      </c>
      <c r="J1377" s="29" t="str">
        <f t="shared" si="113"/>
        <v>5;5012001;1</v>
      </c>
      <c r="K1377" s="29">
        <v>5</v>
      </c>
      <c r="L1377" s="29">
        <v>5012001</v>
      </c>
      <c r="M1377" s="29">
        <f>_xlfn.IFS(K1377=3,_xlfn.XLOOKUP(MOD(A1377,10000),#REF!,#REF!),K1377=4,_xlfn.XLOOKUP(MOD(A1377,10000),#REF!,#REF!),K1377=5,1)</f>
        <v>1</v>
      </c>
      <c r="N1377" s="4">
        <f t="shared" si="110"/>
        <v>0.1</v>
      </c>
      <c r="O1377" s="4">
        <f t="shared" si="111"/>
        <v>1</v>
      </c>
      <c r="P1377" s="4">
        <f t="shared" si="112"/>
        <v>0.1</v>
      </c>
    </row>
    <row r="1378" spans="1:16">
      <c r="A1378" s="29">
        <f>A1376+1</f>
        <v>10027</v>
      </c>
      <c r="B1378" s="29" t="str">
        <f t="shared" si="108"/>
        <v>关卡-27-地盘</v>
      </c>
      <c r="C1378" s="29">
        <v>1</v>
      </c>
      <c r="D1378" s="29">
        <f>A1378*10+1</f>
        <v>100271</v>
      </c>
      <c r="E1378" s="29">
        <f>_xlfn.IFS(K1378=3,1000000,K1378=4,1000000,K1378=5,_xlfn.IFS(L1378=1020000,_xlfn.XLOOKUP(MOD(A1378,10000),[3]地盘!$B:$B,[3]地盘!$R:$R),L1378&gt;5000000,_xlfn.XLOOKUP(MOD(A1378,10000),[3]地盘!$B:$B,[3]地盘!$S:$S),L1378=1030002,_xlfn.XLOOKUP(MOD(A1378,10000),[3]地盘!$B:$B,[3]地盘!$T:$T)))</f>
        <v>366666</v>
      </c>
      <c r="F1378" s="30" t="str">
        <f>CONCATENATE("关卡-",MOD(A1378,10000),"-",_xlfn.IFS(K1378=3,"钞票",K1378=4,"玩家经验",K1378=5,_xlfn.XLOOKUP(L1378,'[1]item|道具'!$A:$A,'[1]item|道具'!$B:$B)))</f>
        <v>关卡-27-随机零件</v>
      </c>
      <c r="G1378" s="29">
        <v>0</v>
      </c>
      <c r="H1378" s="29">
        <v>100</v>
      </c>
      <c r="I1378" s="29" t="str" cm="1">
        <f t="array" ref="I1378">_xlfn.IFS(K1378=2,CONCATENATE("比特币-",M1378),K1378=3,CONCATENATE("钞票-",M1378),K1378=4,CONCATENATE("玩家经验-",M1378),K1378=5,CONCATENATE(_xlfn.XLOOKUP(L1378,'[1]item|道具'!$A:$A,'[1]item|道具'!$B:$B),"-",M1378),K1378=11,CONCATENATE(INDEX('[4]equip_data|装备数据'!$B:$B,MATCH(1,('[4]equip_data|装备数据'!$A:$A=ROUNDDOWN(L1378/100,0))*('[4]equip_data|装备数据'!$D:$D=MOD(L1378,100)),0)),"-",M1378,"件"))</f>
        <v>随机零件-1</v>
      </c>
      <c r="J1378" s="29" t="str">
        <f t="shared" si="113"/>
        <v>5;1020000;1</v>
      </c>
      <c r="K1378" s="29">
        <v>5</v>
      </c>
      <c r="L1378" s="29">
        <v>1020000</v>
      </c>
      <c r="M1378" s="29">
        <f>_xlfn.IFS(K1378=3,_xlfn.XLOOKUP(MOD(A1378,10000),#REF!,#REF!),K1378=4,_xlfn.XLOOKUP(MOD(A1378,10000),#REF!,#REF!),K1378=5,1)</f>
        <v>1</v>
      </c>
      <c r="N1378" s="4">
        <f t="shared" si="110"/>
        <v>0.366666</v>
      </c>
      <c r="O1378" s="4">
        <f t="shared" si="111"/>
        <v>1</v>
      </c>
      <c r="P1378" s="4">
        <f t="shared" si="112"/>
        <v>0.366666</v>
      </c>
    </row>
    <row r="1379" spans="1:16">
      <c r="A1379" s="29">
        <f>A1378</f>
        <v>10027</v>
      </c>
      <c r="B1379" s="29" t="str">
        <f t="shared" si="108"/>
        <v>关卡-27-地盘</v>
      </c>
      <c r="C1379" s="29">
        <v>1</v>
      </c>
      <c r="D1379" s="29">
        <f>D1378+1</f>
        <v>100272</v>
      </c>
      <c r="E1379" s="29">
        <f>_xlfn.IFS(K1379=3,1000000,K1379=4,1000000,K1379=5,_xlfn.IFS(L1379=1020000,_xlfn.XLOOKUP(MOD(A1379,10000),[3]地盘!$B:$B,[3]地盘!$R:$R),L1379&gt;5000000,_xlfn.XLOOKUP(MOD(A1379,10000),[3]地盘!$B:$B,[3]地盘!$S:$S),L1379=1030002,_xlfn.XLOOKUP(MOD(A1379,10000),[3]地盘!$B:$B,[3]地盘!$T:$T)))</f>
        <v>100000</v>
      </c>
      <c r="F1379" s="30" t="str">
        <f>CONCATENATE("关卡-",MOD(A1379,10000),"-",_xlfn.IFS(K1379=3,"钞票",K1379=4,"玩家经验",K1379=5,_xlfn.XLOOKUP(L1379,'[1]item|道具'!$A:$A,'[1]item|道具'!$B:$B)))</f>
        <v>关卡-27-D阶战利品</v>
      </c>
      <c r="G1379" s="29">
        <v>0</v>
      </c>
      <c r="H1379" s="29">
        <v>100</v>
      </c>
      <c r="I1379" s="29" t="str" cm="1">
        <f t="array" ref="I1379">_xlfn.IFS(K1379=2,CONCATENATE("比特币-",M1379),K1379=3,CONCATENATE("钞票-",M1379),K1379=4,CONCATENATE("玩家经验-",M1379),K1379=5,CONCATENATE(_xlfn.XLOOKUP(L1379,'[1]item|道具'!$A:$A,'[1]item|道具'!$B:$B),"-",M1379),K1379=11,CONCATENATE(INDEX('[4]equip_data|装备数据'!$B:$B,MATCH(1,('[4]equip_data|装备数据'!$A:$A=ROUNDDOWN(L1379/100,0))*('[4]equip_data|装备数据'!$D:$D=MOD(L1379,100)),0)),"-",M1379,"件"))</f>
        <v>D阶战利品-1</v>
      </c>
      <c r="J1379" s="29" t="str">
        <f t="shared" si="113"/>
        <v>5;5012001;1</v>
      </c>
      <c r="K1379" s="29">
        <v>5</v>
      </c>
      <c r="L1379" s="29">
        <v>5012001</v>
      </c>
      <c r="M1379" s="29">
        <f>_xlfn.IFS(K1379=3,_xlfn.XLOOKUP(MOD(A1379,10000),#REF!,#REF!),K1379=4,_xlfn.XLOOKUP(MOD(A1379,10000),#REF!,#REF!),K1379=5,1)</f>
        <v>1</v>
      </c>
      <c r="N1379" s="4">
        <f t="shared" si="110"/>
        <v>0.1</v>
      </c>
      <c r="O1379" s="4">
        <f t="shared" si="111"/>
        <v>1</v>
      </c>
      <c r="P1379" s="4">
        <f t="shared" si="112"/>
        <v>0.1</v>
      </c>
    </row>
    <row r="1380" spans="1:16">
      <c r="A1380" s="29">
        <f>A1378+1</f>
        <v>10028</v>
      </c>
      <c r="B1380" s="29" t="str">
        <f t="shared" si="108"/>
        <v>关卡-28-地盘</v>
      </c>
      <c r="C1380" s="29">
        <v>1</v>
      </c>
      <c r="D1380" s="29">
        <f>A1380*10+1</f>
        <v>100281</v>
      </c>
      <c r="E1380" s="29">
        <f>_xlfn.IFS(K1380=3,1000000,K1380=4,1000000,K1380=5,_xlfn.IFS(L1380=1020000,_xlfn.XLOOKUP(MOD(A1380,10000),[3]地盘!$B:$B,[3]地盘!$R:$R),L1380&gt;5000000,_xlfn.XLOOKUP(MOD(A1380,10000),[3]地盘!$B:$B,[3]地盘!$S:$S),L1380=1030002,_xlfn.XLOOKUP(MOD(A1380,10000),[3]地盘!$B:$B,[3]地盘!$T:$T)))</f>
        <v>366666</v>
      </c>
      <c r="F1380" s="30" t="str">
        <f>CONCATENATE("关卡-",MOD(A1380,10000),"-",_xlfn.IFS(K1380=3,"钞票",K1380=4,"玩家经验",K1380=5,_xlfn.XLOOKUP(L1380,'[1]item|道具'!$A:$A,'[1]item|道具'!$B:$B)))</f>
        <v>关卡-28-随机零件</v>
      </c>
      <c r="G1380" s="29">
        <v>0</v>
      </c>
      <c r="H1380" s="29">
        <v>100</v>
      </c>
      <c r="I1380" s="29" t="str" cm="1">
        <f t="array" ref="I1380">_xlfn.IFS(K1380=2,CONCATENATE("比特币-",M1380),K1380=3,CONCATENATE("钞票-",M1380),K1380=4,CONCATENATE("玩家经验-",M1380),K1380=5,CONCATENATE(_xlfn.XLOOKUP(L1380,'[1]item|道具'!$A:$A,'[1]item|道具'!$B:$B),"-",M1380),K1380=11,CONCATENATE(INDEX('[4]equip_data|装备数据'!$B:$B,MATCH(1,('[4]equip_data|装备数据'!$A:$A=ROUNDDOWN(L1380/100,0))*('[4]equip_data|装备数据'!$D:$D=MOD(L1380,100)),0)),"-",M1380,"件"))</f>
        <v>随机零件-1</v>
      </c>
      <c r="J1380" s="29" t="str">
        <f t="shared" si="113"/>
        <v>5;1020000;1</v>
      </c>
      <c r="K1380" s="29">
        <v>5</v>
      </c>
      <c r="L1380" s="29">
        <v>1020000</v>
      </c>
      <c r="M1380" s="29">
        <f>_xlfn.IFS(K1380=3,_xlfn.XLOOKUP(MOD(A1380,10000),#REF!,#REF!),K1380=4,_xlfn.XLOOKUP(MOD(A1380,10000),#REF!,#REF!),K1380=5,1)</f>
        <v>1</v>
      </c>
      <c r="N1380" s="4">
        <f t="shared" si="110"/>
        <v>0.366666</v>
      </c>
      <c r="O1380" s="4">
        <f t="shared" si="111"/>
        <v>1</v>
      </c>
      <c r="P1380" s="4">
        <f t="shared" si="112"/>
        <v>0.366666</v>
      </c>
    </row>
    <row r="1381" spans="1:16">
      <c r="A1381" s="29">
        <f>A1380</f>
        <v>10028</v>
      </c>
      <c r="B1381" s="29" t="str">
        <f t="shared" si="108"/>
        <v>关卡-28-地盘</v>
      </c>
      <c r="C1381" s="29">
        <v>1</v>
      </c>
      <c r="D1381" s="29">
        <f>D1380+1</f>
        <v>100282</v>
      </c>
      <c r="E1381" s="29">
        <f>_xlfn.IFS(K1381=3,1000000,K1381=4,1000000,K1381=5,_xlfn.IFS(L1381=1020000,_xlfn.XLOOKUP(MOD(A1381,10000),[3]地盘!$B:$B,[3]地盘!$R:$R),L1381&gt;5000000,_xlfn.XLOOKUP(MOD(A1381,10000),[3]地盘!$B:$B,[3]地盘!$S:$S),L1381=1030002,_xlfn.XLOOKUP(MOD(A1381,10000),[3]地盘!$B:$B,[3]地盘!$T:$T)))</f>
        <v>100000</v>
      </c>
      <c r="F1381" s="30" t="str">
        <f>CONCATENATE("关卡-",MOD(A1381,10000),"-",_xlfn.IFS(K1381=3,"钞票",K1381=4,"玩家经验",K1381=5,_xlfn.XLOOKUP(L1381,'[1]item|道具'!$A:$A,'[1]item|道具'!$B:$B)))</f>
        <v>关卡-28-D阶战利品</v>
      </c>
      <c r="G1381" s="29">
        <v>0</v>
      </c>
      <c r="H1381" s="29">
        <v>100</v>
      </c>
      <c r="I1381" s="29" t="str" cm="1">
        <f t="array" ref="I1381">_xlfn.IFS(K1381=2,CONCATENATE("比特币-",M1381),K1381=3,CONCATENATE("钞票-",M1381),K1381=4,CONCATENATE("玩家经验-",M1381),K1381=5,CONCATENATE(_xlfn.XLOOKUP(L1381,'[1]item|道具'!$A:$A,'[1]item|道具'!$B:$B),"-",M1381),K1381=11,CONCATENATE(INDEX('[4]equip_data|装备数据'!$B:$B,MATCH(1,('[4]equip_data|装备数据'!$A:$A=ROUNDDOWN(L1381/100,0))*('[4]equip_data|装备数据'!$D:$D=MOD(L1381,100)),0)),"-",M1381,"件"))</f>
        <v>D阶战利品-1</v>
      </c>
      <c r="J1381" s="29" t="str">
        <f t="shared" si="113"/>
        <v>5;5012001;1</v>
      </c>
      <c r="K1381" s="29">
        <v>5</v>
      </c>
      <c r="L1381" s="29">
        <v>5012001</v>
      </c>
      <c r="M1381" s="29">
        <f>_xlfn.IFS(K1381=3,_xlfn.XLOOKUP(MOD(A1381,10000),#REF!,#REF!),K1381=4,_xlfn.XLOOKUP(MOD(A1381,10000),#REF!,#REF!),K1381=5,1)</f>
        <v>1</v>
      </c>
      <c r="N1381" s="4">
        <f t="shared" si="110"/>
        <v>0.1</v>
      </c>
      <c r="O1381" s="4">
        <f t="shared" si="111"/>
        <v>1</v>
      </c>
      <c r="P1381" s="4">
        <f t="shared" si="112"/>
        <v>0.1</v>
      </c>
    </row>
    <row r="1382" spans="1:16">
      <c r="A1382" s="29">
        <f>A1380+1</f>
        <v>10029</v>
      </c>
      <c r="B1382" s="29" t="str">
        <f t="shared" si="108"/>
        <v>关卡-29-地盘</v>
      </c>
      <c r="C1382" s="29">
        <v>1</v>
      </c>
      <c r="D1382" s="29">
        <f>A1382*10+1</f>
        <v>100291</v>
      </c>
      <c r="E1382" s="29">
        <f>_xlfn.IFS(K1382=3,1000000,K1382=4,1000000,K1382=5,_xlfn.IFS(L1382=1020000,_xlfn.XLOOKUP(MOD(A1382,10000),[3]地盘!$B:$B,[3]地盘!$R:$R),L1382&gt;5000000,_xlfn.XLOOKUP(MOD(A1382,10000),[3]地盘!$B:$B,[3]地盘!$S:$S),L1382=1030002,_xlfn.XLOOKUP(MOD(A1382,10000),[3]地盘!$B:$B,[3]地盘!$T:$T)))</f>
        <v>366666</v>
      </c>
      <c r="F1382" s="30" t="str">
        <f>CONCATENATE("关卡-",MOD(A1382,10000),"-",_xlfn.IFS(K1382=3,"钞票",K1382=4,"玩家经验",K1382=5,_xlfn.XLOOKUP(L1382,'[1]item|道具'!$A:$A,'[1]item|道具'!$B:$B)))</f>
        <v>关卡-29-随机零件</v>
      </c>
      <c r="G1382" s="29">
        <v>0</v>
      </c>
      <c r="H1382" s="29">
        <v>100</v>
      </c>
      <c r="I1382" s="29" t="str" cm="1">
        <f t="array" ref="I1382">_xlfn.IFS(K1382=2,CONCATENATE("比特币-",M1382),K1382=3,CONCATENATE("钞票-",M1382),K1382=4,CONCATENATE("玩家经验-",M1382),K1382=5,CONCATENATE(_xlfn.XLOOKUP(L1382,'[1]item|道具'!$A:$A,'[1]item|道具'!$B:$B),"-",M1382),K1382=11,CONCATENATE(INDEX('[4]equip_data|装备数据'!$B:$B,MATCH(1,('[4]equip_data|装备数据'!$A:$A=ROUNDDOWN(L1382/100,0))*('[4]equip_data|装备数据'!$D:$D=MOD(L1382,100)),0)),"-",M1382,"件"))</f>
        <v>随机零件-1</v>
      </c>
      <c r="J1382" s="29" t="str">
        <f t="shared" si="113"/>
        <v>5;1020000;1</v>
      </c>
      <c r="K1382" s="29">
        <v>5</v>
      </c>
      <c r="L1382" s="29">
        <v>1020000</v>
      </c>
      <c r="M1382" s="29">
        <f>_xlfn.IFS(K1382=3,_xlfn.XLOOKUP(MOD(A1382,10000),#REF!,#REF!),K1382=4,_xlfn.XLOOKUP(MOD(A1382,10000),#REF!,#REF!),K1382=5,1)</f>
        <v>1</v>
      </c>
      <c r="N1382" s="4">
        <f t="shared" si="110"/>
        <v>0.366666</v>
      </c>
      <c r="O1382" s="4">
        <f t="shared" si="111"/>
        <v>1</v>
      </c>
      <c r="P1382" s="4">
        <f t="shared" si="112"/>
        <v>0.366666</v>
      </c>
    </row>
    <row r="1383" spans="1:16">
      <c r="A1383" s="29">
        <f>A1382</f>
        <v>10029</v>
      </c>
      <c r="B1383" s="29" t="str">
        <f t="shared" si="108"/>
        <v>关卡-29-地盘</v>
      </c>
      <c r="C1383" s="29">
        <v>1</v>
      </c>
      <c r="D1383" s="29">
        <f>D1382+1</f>
        <v>100292</v>
      </c>
      <c r="E1383" s="29">
        <f>_xlfn.IFS(K1383=3,1000000,K1383=4,1000000,K1383=5,_xlfn.IFS(L1383=1020000,_xlfn.XLOOKUP(MOD(A1383,10000),[3]地盘!$B:$B,[3]地盘!$R:$R),L1383&gt;5000000,_xlfn.XLOOKUP(MOD(A1383,10000),[3]地盘!$B:$B,[3]地盘!$S:$S),L1383=1030002,_xlfn.XLOOKUP(MOD(A1383,10000),[3]地盘!$B:$B,[3]地盘!$T:$T)))</f>
        <v>100000</v>
      </c>
      <c r="F1383" s="30" t="str">
        <f>CONCATENATE("关卡-",MOD(A1383,10000),"-",_xlfn.IFS(K1383=3,"钞票",K1383=4,"玩家经验",K1383=5,_xlfn.XLOOKUP(L1383,'[1]item|道具'!$A:$A,'[1]item|道具'!$B:$B)))</f>
        <v>关卡-29-D阶战利品</v>
      </c>
      <c r="G1383" s="29">
        <v>0</v>
      </c>
      <c r="H1383" s="29">
        <v>100</v>
      </c>
      <c r="I1383" s="29" t="str" cm="1">
        <f t="array" ref="I1383">_xlfn.IFS(K1383=2,CONCATENATE("比特币-",M1383),K1383=3,CONCATENATE("钞票-",M1383),K1383=4,CONCATENATE("玩家经验-",M1383),K1383=5,CONCATENATE(_xlfn.XLOOKUP(L1383,'[1]item|道具'!$A:$A,'[1]item|道具'!$B:$B),"-",M1383),K1383=11,CONCATENATE(INDEX('[4]equip_data|装备数据'!$B:$B,MATCH(1,('[4]equip_data|装备数据'!$A:$A=ROUNDDOWN(L1383/100,0))*('[4]equip_data|装备数据'!$D:$D=MOD(L1383,100)),0)),"-",M1383,"件"))</f>
        <v>D阶战利品-1</v>
      </c>
      <c r="J1383" s="29" t="str">
        <f t="shared" si="113"/>
        <v>5;5012001;1</v>
      </c>
      <c r="K1383" s="29">
        <v>5</v>
      </c>
      <c r="L1383" s="29">
        <v>5012001</v>
      </c>
      <c r="M1383" s="29">
        <f>_xlfn.IFS(K1383=3,_xlfn.XLOOKUP(MOD(A1383,10000),#REF!,#REF!),K1383=4,_xlfn.XLOOKUP(MOD(A1383,10000),#REF!,#REF!),K1383=5,1)</f>
        <v>1</v>
      </c>
      <c r="N1383" s="4">
        <f t="shared" si="110"/>
        <v>0.1</v>
      </c>
      <c r="O1383" s="4">
        <f t="shared" si="111"/>
        <v>1</v>
      </c>
      <c r="P1383" s="4">
        <f t="shared" si="112"/>
        <v>0.1</v>
      </c>
    </row>
    <row r="1384" spans="1:16">
      <c r="A1384" s="29">
        <f>A1382+1</f>
        <v>10030</v>
      </c>
      <c r="B1384" s="29" t="str">
        <f t="shared" si="108"/>
        <v>关卡-30-地盘</v>
      </c>
      <c r="C1384" s="29">
        <v>1</v>
      </c>
      <c r="D1384" s="29">
        <f>A1384*10+1</f>
        <v>100301</v>
      </c>
      <c r="E1384" s="29">
        <f>_xlfn.IFS(K1384=3,1000000,K1384=4,1000000,K1384=5,_xlfn.IFS(L1384=1020000,_xlfn.XLOOKUP(MOD(A1384,10000),[3]地盘!$B:$B,[3]地盘!$R:$R),L1384&gt;5000000,_xlfn.XLOOKUP(MOD(A1384,10000),[3]地盘!$B:$B,[3]地盘!$S:$S),L1384=1030002,_xlfn.XLOOKUP(MOD(A1384,10000),[3]地盘!$B:$B,[3]地盘!$T:$T)))</f>
        <v>366666</v>
      </c>
      <c r="F1384" s="30" t="str">
        <f>CONCATENATE("关卡-",MOD(A1384,10000),"-",_xlfn.IFS(K1384=3,"钞票",K1384=4,"玩家经验",K1384=5,_xlfn.XLOOKUP(L1384,'[1]item|道具'!$A:$A,'[1]item|道具'!$B:$B)))</f>
        <v>关卡-30-随机零件</v>
      </c>
      <c r="G1384" s="29">
        <v>0</v>
      </c>
      <c r="H1384" s="29">
        <v>100</v>
      </c>
      <c r="I1384" s="29" t="str" cm="1">
        <f t="array" ref="I1384">_xlfn.IFS(K1384=2,CONCATENATE("比特币-",M1384),K1384=3,CONCATENATE("钞票-",M1384),K1384=4,CONCATENATE("玩家经验-",M1384),K1384=5,CONCATENATE(_xlfn.XLOOKUP(L1384,'[1]item|道具'!$A:$A,'[1]item|道具'!$B:$B),"-",M1384),K1384=11,CONCATENATE(INDEX('[4]equip_data|装备数据'!$B:$B,MATCH(1,('[4]equip_data|装备数据'!$A:$A=ROUNDDOWN(L1384/100,0))*('[4]equip_data|装备数据'!$D:$D=MOD(L1384,100)),0)),"-",M1384,"件"))</f>
        <v>随机零件-1</v>
      </c>
      <c r="J1384" s="29" t="str">
        <f t="shared" si="113"/>
        <v>5;1020000;1</v>
      </c>
      <c r="K1384" s="29">
        <v>5</v>
      </c>
      <c r="L1384" s="29">
        <v>1020000</v>
      </c>
      <c r="M1384" s="29">
        <f>_xlfn.IFS(K1384=3,_xlfn.XLOOKUP(MOD(A1384,10000),#REF!,#REF!),K1384=4,_xlfn.XLOOKUP(MOD(A1384,10000),#REF!,#REF!),K1384=5,1)</f>
        <v>1</v>
      </c>
      <c r="N1384" s="4">
        <f t="shared" si="110"/>
        <v>0.366666</v>
      </c>
      <c r="O1384" s="4">
        <f t="shared" si="111"/>
        <v>1</v>
      </c>
      <c r="P1384" s="4">
        <f t="shared" si="112"/>
        <v>0.366666</v>
      </c>
    </row>
    <row r="1385" spans="1:16">
      <c r="A1385" s="29">
        <f>A1384</f>
        <v>10030</v>
      </c>
      <c r="B1385" s="29" t="str">
        <f t="shared" si="108"/>
        <v>关卡-30-地盘</v>
      </c>
      <c r="C1385" s="29">
        <v>1</v>
      </c>
      <c r="D1385" s="29">
        <f>D1384+1</f>
        <v>100302</v>
      </c>
      <c r="E1385" s="29">
        <f>_xlfn.IFS(K1385=3,1000000,K1385=4,1000000,K1385=5,_xlfn.IFS(L1385=1020000,_xlfn.XLOOKUP(MOD(A1385,10000),[3]地盘!$B:$B,[3]地盘!$R:$R),L1385&gt;5000000,_xlfn.XLOOKUP(MOD(A1385,10000),[3]地盘!$B:$B,[3]地盘!$S:$S),L1385=1030002,_xlfn.XLOOKUP(MOD(A1385,10000),[3]地盘!$B:$B,[3]地盘!$T:$T)))</f>
        <v>100000</v>
      </c>
      <c r="F1385" s="30" t="str">
        <f>CONCATENATE("关卡-",MOD(A1385,10000),"-",_xlfn.IFS(K1385=3,"钞票",K1385=4,"玩家经验",K1385=5,_xlfn.XLOOKUP(L1385,'[1]item|道具'!$A:$A,'[1]item|道具'!$B:$B)))</f>
        <v>关卡-30-D阶战利品</v>
      </c>
      <c r="G1385" s="29">
        <v>0</v>
      </c>
      <c r="H1385" s="29">
        <v>100</v>
      </c>
      <c r="I1385" s="29" t="str" cm="1">
        <f t="array" ref="I1385">_xlfn.IFS(K1385=2,CONCATENATE("比特币-",M1385),K1385=3,CONCATENATE("钞票-",M1385),K1385=4,CONCATENATE("玩家经验-",M1385),K1385=5,CONCATENATE(_xlfn.XLOOKUP(L1385,'[1]item|道具'!$A:$A,'[1]item|道具'!$B:$B),"-",M1385),K1385=11,CONCATENATE(INDEX('[4]equip_data|装备数据'!$B:$B,MATCH(1,('[4]equip_data|装备数据'!$A:$A=ROUNDDOWN(L1385/100,0))*('[4]equip_data|装备数据'!$D:$D=MOD(L1385,100)),0)),"-",M1385,"件"))</f>
        <v>D阶战利品-1</v>
      </c>
      <c r="J1385" s="29" t="str">
        <f t="shared" si="113"/>
        <v>5;5012001;1</v>
      </c>
      <c r="K1385" s="29">
        <v>5</v>
      </c>
      <c r="L1385" s="29">
        <v>5012001</v>
      </c>
      <c r="M1385" s="29">
        <f>_xlfn.IFS(K1385=3,_xlfn.XLOOKUP(MOD(A1385,10000),#REF!,#REF!),K1385=4,_xlfn.XLOOKUP(MOD(A1385,10000),#REF!,#REF!),K1385=5,1)</f>
        <v>1</v>
      </c>
      <c r="N1385" s="4">
        <f t="shared" si="110"/>
        <v>0.1</v>
      </c>
      <c r="O1385" s="4">
        <f t="shared" si="111"/>
        <v>1</v>
      </c>
      <c r="P1385" s="4">
        <f t="shared" si="112"/>
        <v>0.1</v>
      </c>
    </row>
    <row r="1386" spans="1:16">
      <c r="A1386" s="29">
        <f>A1384+1</f>
        <v>10031</v>
      </c>
      <c r="B1386" s="29" t="str">
        <f t="shared" si="108"/>
        <v>关卡-31-地盘</v>
      </c>
      <c r="C1386" s="29">
        <v>1</v>
      </c>
      <c r="D1386" s="29">
        <f>A1386*10+1</f>
        <v>100311</v>
      </c>
      <c r="E1386" s="29">
        <f>_xlfn.IFS(K1386=3,1000000,K1386=4,1000000,K1386=5,_xlfn.IFS(L1386=1020000,_xlfn.XLOOKUP(MOD(A1386,10000),[3]地盘!$B:$B,[3]地盘!$R:$R),L1386&gt;5000000,_xlfn.XLOOKUP(MOD(A1386,10000),[3]地盘!$B:$B,[3]地盘!$S:$S),L1386=1030002,_xlfn.XLOOKUP(MOD(A1386,10000),[3]地盘!$B:$B,[3]地盘!$T:$T)))</f>
        <v>366666</v>
      </c>
      <c r="F1386" s="30" t="str">
        <f>CONCATENATE("关卡-",MOD(A1386,10000),"-",_xlfn.IFS(K1386=3,"钞票",K1386=4,"玩家经验",K1386=5,_xlfn.XLOOKUP(L1386,'[1]item|道具'!$A:$A,'[1]item|道具'!$B:$B)))</f>
        <v>关卡-31-随机零件</v>
      </c>
      <c r="G1386" s="29">
        <v>0</v>
      </c>
      <c r="H1386" s="29">
        <v>100</v>
      </c>
      <c r="I1386" s="29" t="str" cm="1">
        <f t="array" ref="I1386">_xlfn.IFS(K1386=2,CONCATENATE("比特币-",M1386),K1386=3,CONCATENATE("钞票-",M1386),K1386=4,CONCATENATE("玩家经验-",M1386),K1386=5,CONCATENATE(_xlfn.XLOOKUP(L1386,'[1]item|道具'!$A:$A,'[1]item|道具'!$B:$B),"-",M1386),K1386=11,CONCATENATE(INDEX('[4]equip_data|装备数据'!$B:$B,MATCH(1,('[4]equip_data|装备数据'!$A:$A=ROUNDDOWN(L1386/100,0))*('[4]equip_data|装备数据'!$D:$D=MOD(L1386,100)),0)),"-",M1386,"件"))</f>
        <v>随机零件-1</v>
      </c>
      <c r="J1386" s="29" t="str">
        <f t="shared" si="113"/>
        <v>5;1020000;1</v>
      </c>
      <c r="K1386" s="29">
        <v>5</v>
      </c>
      <c r="L1386" s="29">
        <v>1020000</v>
      </c>
      <c r="M1386" s="29">
        <f>_xlfn.IFS(K1386=3,_xlfn.XLOOKUP(MOD(A1386,10000),#REF!,#REF!),K1386=4,_xlfn.XLOOKUP(MOD(A1386,10000),#REF!,#REF!),K1386=5,1)</f>
        <v>1</v>
      </c>
      <c r="N1386" s="4">
        <f t="shared" si="110"/>
        <v>0.366666</v>
      </c>
      <c r="O1386" s="4">
        <f t="shared" si="111"/>
        <v>1</v>
      </c>
      <c r="P1386" s="4">
        <f t="shared" si="112"/>
        <v>0.366666</v>
      </c>
    </row>
    <row r="1387" spans="1:16">
      <c r="A1387" s="29">
        <f>A1386</f>
        <v>10031</v>
      </c>
      <c r="B1387" s="29" t="str">
        <f t="shared" si="108"/>
        <v>关卡-31-地盘</v>
      </c>
      <c r="C1387" s="29">
        <v>1</v>
      </c>
      <c r="D1387" s="29">
        <f>D1386+1</f>
        <v>100312</v>
      </c>
      <c r="E1387" s="29">
        <f>_xlfn.IFS(K1387=3,1000000,K1387=4,1000000,K1387=5,_xlfn.IFS(L1387=1020000,_xlfn.XLOOKUP(MOD(A1387,10000),[3]地盘!$B:$B,[3]地盘!$R:$R),L1387&gt;5000000,_xlfn.XLOOKUP(MOD(A1387,10000),[3]地盘!$B:$B,[3]地盘!$S:$S),L1387=1030002,_xlfn.XLOOKUP(MOD(A1387,10000),[3]地盘!$B:$B,[3]地盘!$T:$T)))</f>
        <v>100000</v>
      </c>
      <c r="F1387" s="30" t="str">
        <f>CONCATENATE("关卡-",MOD(A1387,10000),"-",_xlfn.IFS(K1387=3,"钞票",K1387=4,"玩家经验",K1387=5,_xlfn.XLOOKUP(L1387,'[1]item|道具'!$A:$A,'[1]item|道具'!$B:$B)))</f>
        <v>关卡-31-D阶战利品</v>
      </c>
      <c r="G1387" s="29">
        <v>0</v>
      </c>
      <c r="H1387" s="29">
        <v>100</v>
      </c>
      <c r="I1387" s="29" t="str" cm="1">
        <f t="array" ref="I1387">_xlfn.IFS(K1387=2,CONCATENATE("比特币-",M1387),K1387=3,CONCATENATE("钞票-",M1387),K1387=4,CONCATENATE("玩家经验-",M1387),K1387=5,CONCATENATE(_xlfn.XLOOKUP(L1387,'[1]item|道具'!$A:$A,'[1]item|道具'!$B:$B),"-",M1387),K1387=11,CONCATENATE(INDEX('[4]equip_data|装备数据'!$B:$B,MATCH(1,('[4]equip_data|装备数据'!$A:$A=ROUNDDOWN(L1387/100,0))*('[4]equip_data|装备数据'!$D:$D=MOD(L1387,100)),0)),"-",M1387,"件"))</f>
        <v>D阶战利品-1</v>
      </c>
      <c r="J1387" s="29" t="str">
        <f t="shared" si="113"/>
        <v>5;5012001;1</v>
      </c>
      <c r="K1387" s="29">
        <v>5</v>
      </c>
      <c r="L1387" s="29">
        <v>5012001</v>
      </c>
      <c r="M1387" s="29">
        <f>_xlfn.IFS(K1387=3,_xlfn.XLOOKUP(MOD(A1387,10000),#REF!,#REF!),K1387=4,_xlfn.XLOOKUP(MOD(A1387,10000),#REF!,#REF!),K1387=5,1)</f>
        <v>1</v>
      </c>
      <c r="N1387" s="4">
        <f t="shared" si="110"/>
        <v>0.1</v>
      </c>
      <c r="O1387" s="4">
        <f t="shared" si="111"/>
        <v>1</v>
      </c>
      <c r="P1387" s="4">
        <f t="shared" si="112"/>
        <v>0.1</v>
      </c>
    </row>
    <row r="1388" spans="1:16">
      <c r="A1388" s="29">
        <f>A1386+1</f>
        <v>10032</v>
      </c>
      <c r="B1388" s="29" t="str">
        <f t="shared" si="108"/>
        <v>关卡-32-地盘</v>
      </c>
      <c r="C1388" s="29">
        <v>1</v>
      </c>
      <c r="D1388" s="29">
        <f>A1388*10+1</f>
        <v>100321</v>
      </c>
      <c r="E1388" s="29">
        <f>_xlfn.IFS(K1388=3,1000000,K1388=4,1000000,K1388=5,_xlfn.IFS(L1388=1020000,_xlfn.XLOOKUP(MOD(A1388,10000),[3]地盘!$B:$B,[3]地盘!$R:$R),L1388&gt;5000000,_xlfn.XLOOKUP(MOD(A1388,10000),[3]地盘!$B:$B,[3]地盘!$S:$S),L1388=1030002,_xlfn.XLOOKUP(MOD(A1388,10000),[3]地盘!$B:$B,[3]地盘!$T:$T)))</f>
        <v>366666</v>
      </c>
      <c r="F1388" s="30" t="str">
        <f>CONCATENATE("关卡-",MOD(A1388,10000),"-",_xlfn.IFS(K1388=3,"钞票",K1388=4,"玩家经验",K1388=5,_xlfn.XLOOKUP(L1388,'[1]item|道具'!$A:$A,'[1]item|道具'!$B:$B)))</f>
        <v>关卡-32-随机零件</v>
      </c>
      <c r="G1388" s="29">
        <v>0</v>
      </c>
      <c r="H1388" s="29">
        <v>100</v>
      </c>
      <c r="I1388" s="29" t="str" cm="1">
        <f t="array" ref="I1388">_xlfn.IFS(K1388=2,CONCATENATE("比特币-",M1388),K1388=3,CONCATENATE("钞票-",M1388),K1388=4,CONCATENATE("玩家经验-",M1388),K1388=5,CONCATENATE(_xlfn.XLOOKUP(L1388,'[1]item|道具'!$A:$A,'[1]item|道具'!$B:$B),"-",M1388),K1388=11,CONCATENATE(INDEX('[4]equip_data|装备数据'!$B:$B,MATCH(1,('[4]equip_data|装备数据'!$A:$A=ROUNDDOWN(L1388/100,0))*('[4]equip_data|装备数据'!$D:$D=MOD(L1388,100)),0)),"-",M1388,"件"))</f>
        <v>随机零件-1</v>
      </c>
      <c r="J1388" s="29" t="str">
        <f t="shared" si="113"/>
        <v>5;1020000;1</v>
      </c>
      <c r="K1388" s="29">
        <v>5</v>
      </c>
      <c r="L1388" s="29">
        <v>1020000</v>
      </c>
      <c r="M1388" s="29">
        <f>_xlfn.IFS(K1388=3,_xlfn.XLOOKUP(MOD(A1388,10000),#REF!,#REF!),K1388=4,_xlfn.XLOOKUP(MOD(A1388,10000),#REF!,#REF!),K1388=5,1)</f>
        <v>1</v>
      </c>
      <c r="N1388" s="4">
        <f t="shared" si="110"/>
        <v>0.366666</v>
      </c>
      <c r="O1388" s="4">
        <f t="shared" si="111"/>
        <v>1</v>
      </c>
      <c r="P1388" s="4">
        <f t="shared" si="112"/>
        <v>0.366666</v>
      </c>
    </row>
    <row r="1389" spans="1:16">
      <c r="A1389" s="29">
        <f>A1388</f>
        <v>10032</v>
      </c>
      <c r="B1389" s="29" t="str">
        <f t="shared" si="108"/>
        <v>关卡-32-地盘</v>
      </c>
      <c r="C1389" s="29">
        <v>1</v>
      </c>
      <c r="D1389" s="29">
        <f>D1388+1</f>
        <v>100322</v>
      </c>
      <c r="E1389" s="29">
        <f>_xlfn.IFS(K1389=3,1000000,K1389=4,1000000,K1389=5,_xlfn.IFS(L1389=1020000,_xlfn.XLOOKUP(MOD(A1389,10000),[3]地盘!$B:$B,[3]地盘!$R:$R),L1389&gt;5000000,_xlfn.XLOOKUP(MOD(A1389,10000),[3]地盘!$B:$B,[3]地盘!$S:$S),L1389=1030002,_xlfn.XLOOKUP(MOD(A1389,10000),[3]地盘!$B:$B,[3]地盘!$T:$T)))</f>
        <v>100000</v>
      </c>
      <c r="F1389" s="30" t="str">
        <f>CONCATENATE("关卡-",MOD(A1389,10000),"-",_xlfn.IFS(K1389=3,"钞票",K1389=4,"玩家经验",K1389=5,_xlfn.XLOOKUP(L1389,'[1]item|道具'!$A:$A,'[1]item|道具'!$B:$B)))</f>
        <v>关卡-32-D阶战利品</v>
      </c>
      <c r="G1389" s="29">
        <v>0</v>
      </c>
      <c r="H1389" s="29">
        <v>100</v>
      </c>
      <c r="I1389" s="29" t="str" cm="1">
        <f t="array" ref="I1389">_xlfn.IFS(K1389=2,CONCATENATE("比特币-",M1389),K1389=3,CONCATENATE("钞票-",M1389),K1389=4,CONCATENATE("玩家经验-",M1389),K1389=5,CONCATENATE(_xlfn.XLOOKUP(L1389,'[1]item|道具'!$A:$A,'[1]item|道具'!$B:$B),"-",M1389),K1389=11,CONCATENATE(INDEX('[4]equip_data|装备数据'!$B:$B,MATCH(1,('[4]equip_data|装备数据'!$A:$A=ROUNDDOWN(L1389/100,0))*('[4]equip_data|装备数据'!$D:$D=MOD(L1389,100)),0)),"-",M1389,"件"))</f>
        <v>D阶战利品-1</v>
      </c>
      <c r="J1389" s="29" t="str">
        <f t="shared" si="113"/>
        <v>5;5012001;1</v>
      </c>
      <c r="K1389" s="29">
        <v>5</v>
      </c>
      <c r="L1389" s="29">
        <v>5012001</v>
      </c>
      <c r="M1389" s="29">
        <f>_xlfn.IFS(K1389=3,_xlfn.XLOOKUP(MOD(A1389,10000),#REF!,#REF!),K1389=4,_xlfn.XLOOKUP(MOD(A1389,10000),#REF!,#REF!),K1389=5,1)</f>
        <v>1</v>
      </c>
      <c r="N1389" s="4">
        <f t="shared" si="110"/>
        <v>0.1</v>
      </c>
      <c r="O1389" s="4">
        <f t="shared" si="111"/>
        <v>1</v>
      </c>
      <c r="P1389" s="4">
        <f t="shared" si="112"/>
        <v>0.1</v>
      </c>
    </row>
    <row r="1390" spans="1:16">
      <c r="A1390" s="29">
        <f>A1388+1</f>
        <v>10033</v>
      </c>
      <c r="B1390" s="29" t="str">
        <f t="shared" ref="B1390:B1453" si="114">CONCATENATE("关卡-",MOD(A1390,10000),"-地盘")</f>
        <v>关卡-33-地盘</v>
      </c>
      <c r="C1390" s="29">
        <v>1</v>
      </c>
      <c r="D1390" s="29">
        <f>A1390*10+1</f>
        <v>100331</v>
      </c>
      <c r="E1390" s="29">
        <f>_xlfn.IFS(K1390=3,1000000,K1390=4,1000000,K1390=5,_xlfn.IFS(L1390=1020000,_xlfn.XLOOKUP(MOD(A1390,10000),[3]地盘!$B:$B,[3]地盘!$R:$R),L1390&gt;5000000,_xlfn.XLOOKUP(MOD(A1390,10000),[3]地盘!$B:$B,[3]地盘!$S:$S),L1390=1030002,_xlfn.XLOOKUP(MOD(A1390,10000),[3]地盘!$B:$B,[3]地盘!$T:$T)))</f>
        <v>366666</v>
      </c>
      <c r="F1390" s="30" t="str">
        <f>CONCATENATE("关卡-",MOD(A1390,10000),"-",_xlfn.IFS(K1390=3,"钞票",K1390=4,"玩家经验",K1390=5,_xlfn.XLOOKUP(L1390,'[1]item|道具'!$A:$A,'[1]item|道具'!$B:$B)))</f>
        <v>关卡-33-随机零件</v>
      </c>
      <c r="G1390" s="29">
        <v>0</v>
      </c>
      <c r="H1390" s="29">
        <v>100</v>
      </c>
      <c r="I1390" s="29" t="str" cm="1">
        <f t="array" ref="I1390">_xlfn.IFS(K1390=2,CONCATENATE("比特币-",M1390),K1390=3,CONCATENATE("钞票-",M1390),K1390=4,CONCATENATE("玩家经验-",M1390),K1390=5,CONCATENATE(_xlfn.XLOOKUP(L1390,'[1]item|道具'!$A:$A,'[1]item|道具'!$B:$B),"-",M1390),K1390=11,CONCATENATE(INDEX('[4]equip_data|装备数据'!$B:$B,MATCH(1,('[4]equip_data|装备数据'!$A:$A=ROUNDDOWN(L1390/100,0))*('[4]equip_data|装备数据'!$D:$D=MOD(L1390,100)),0)),"-",M1390,"件"))</f>
        <v>随机零件-1</v>
      </c>
      <c r="J1390" s="29" t="str">
        <f t="shared" si="113"/>
        <v>5;1020000;1</v>
      </c>
      <c r="K1390" s="29">
        <v>5</v>
      </c>
      <c r="L1390" s="29">
        <v>1020000</v>
      </c>
      <c r="M1390" s="29">
        <f>_xlfn.IFS(K1390=3,_xlfn.XLOOKUP(MOD(A1390,10000),#REF!,#REF!),K1390=4,_xlfn.XLOOKUP(MOD(A1390,10000),#REF!,#REF!),K1390=5,1)</f>
        <v>1</v>
      </c>
      <c r="N1390" s="4">
        <f t="shared" ref="N1390:N1453" si="115">_xlfn.IFS(C1390=0,E1390/SUMIFS(E:E,A:A,A1390,C:C,0),C1390=1,E1390/1000000,C1390=2,1)</f>
        <v>0.366666</v>
      </c>
      <c r="O1390" s="4">
        <f t="shared" ref="O1390:O1453" si="116">IF(C1390=2,1,H1390/SUMIF(D:D,D1390,H:H))</f>
        <v>1</v>
      </c>
      <c r="P1390" s="4">
        <f t="shared" ref="P1390:P1453" si="117">N1390*O1390</f>
        <v>0.366666</v>
      </c>
    </row>
    <row r="1391" spans="1:16">
      <c r="A1391" s="29">
        <f>A1390</f>
        <v>10033</v>
      </c>
      <c r="B1391" s="29" t="str">
        <f t="shared" si="114"/>
        <v>关卡-33-地盘</v>
      </c>
      <c r="C1391" s="29">
        <v>1</v>
      </c>
      <c r="D1391" s="29">
        <f>D1390+1</f>
        <v>100332</v>
      </c>
      <c r="E1391" s="29">
        <f>_xlfn.IFS(K1391=3,1000000,K1391=4,1000000,K1391=5,_xlfn.IFS(L1391=1020000,_xlfn.XLOOKUP(MOD(A1391,10000),[3]地盘!$B:$B,[3]地盘!$R:$R),L1391&gt;5000000,_xlfn.XLOOKUP(MOD(A1391,10000),[3]地盘!$B:$B,[3]地盘!$S:$S),L1391=1030002,_xlfn.XLOOKUP(MOD(A1391,10000),[3]地盘!$B:$B,[3]地盘!$T:$T)))</f>
        <v>100000</v>
      </c>
      <c r="F1391" s="30" t="str">
        <f>CONCATENATE("关卡-",MOD(A1391,10000),"-",_xlfn.IFS(K1391=3,"钞票",K1391=4,"玩家经验",K1391=5,_xlfn.XLOOKUP(L1391,'[1]item|道具'!$A:$A,'[1]item|道具'!$B:$B)))</f>
        <v>关卡-33-D阶战利品</v>
      </c>
      <c r="G1391" s="29">
        <v>0</v>
      </c>
      <c r="H1391" s="29">
        <v>100</v>
      </c>
      <c r="I1391" s="29" t="str" cm="1">
        <f t="array" ref="I1391">_xlfn.IFS(K1391=2,CONCATENATE("比特币-",M1391),K1391=3,CONCATENATE("钞票-",M1391),K1391=4,CONCATENATE("玩家经验-",M1391),K1391=5,CONCATENATE(_xlfn.XLOOKUP(L1391,'[1]item|道具'!$A:$A,'[1]item|道具'!$B:$B),"-",M1391),K1391=11,CONCATENATE(INDEX('[4]equip_data|装备数据'!$B:$B,MATCH(1,('[4]equip_data|装备数据'!$A:$A=ROUNDDOWN(L1391/100,0))*('[4]equip_data|装备数据'!$D:$D=MOD(L1391,100)),0)),"-",M1391,"件"))</f>
        <v>D阶战利品-1</v>
      </c>
      <c r="J1391" s="29" t="str">
        <f t="shared" si="113"/>
        <v>5;5012001;1</v>
      </c>
      <c r="K1391" s="29">
        <v>5</v>
      </c>
      <c r="L1391" s="29">
        <v>5012001</v>
      </c>
      <c r="M1391" s="29">
        <f>_xlfn.IFS(K1391=3,_xlfn.XLOOKUP(MOD(A1391,10000),#REF!,#REF!),K1391=4,_xlfn.XLOOKUP(MOD(A1391,10000),#REF!,#REF!),K1391=5,1)</f>
        <v>1</v>
      </c>
      <c r="N1391" s="4">
        <f t="shared" si="115"/>
        <v>0.1</v>
      </c>
      <c r="O1391" s="4">
        <f t="shared" si="116"/>
        <v>1</v>
      </c>
      <c r="P1391" s="4">
        <f t="shared" si="117"/>
        <v>0.1</v>
      </c>
    </row>
    <row r="1392" spans="1:16">
      <c r="A1392" s="29">
        <f>A1390+1</f>
        <v>10034</v>
      </c>
      <c r="B1392" s="29" t="str">
        <f t="shared" si="114"/>
        <v>关卡-34-地盘</v>
      </c>
      <c r="C1392" s="29">
        <v>1</v>
      </c>
      <c r="D1392" s="29">
        <f>A1392*10+1</f>
        <v>100341</v>
      </c>
      <c r="E1392" s="29">
        <f>_xlfn.IFS(K1392=3,1000000,K1392=4,1000000,K1392=5,_xlfn.IFS(L1392=1020000,_xlfn.XLOOKUP(MOD(A1392,10000),[3]地盘!$B:$B,[3]地盘!$R:$R),L1392&gt;5000000,_xlfn.XLOOKUP(MOD(A1392,10000),[3]地盘!$B:$B,[3]地盘!$S:$S),L1392=1030002,_xlfn.XLOOKUP(MOD(A1392,10000),[3]地盘!$B:$B,[3]地盘!$T:$T)))</f>
        <v>366666</v>
      </c>
      <c r="F1392" s="30" t="str">
        <f>CONCATENATE("关卡-",MOD(A1392,10000),"-",_xlfn.IFS(K1392=3,"钞票",K1392=4,"玩家经验",K1392=5,_xlfn.XLOOKUP(L1392,'[1]item|道具'!$A:$A,'[1]item|道具'!$B:$B)))</f>
        <v>关卡-34-随机零件</v>
      </c>
      <c r="G1392" s="29">
        <v>0</v>
      </c>
      <c r="H1392" s="29">
        <v>100</v>
      </c>
      <c r="I1392" s="29" t="str" cm="1">
        <f t="array" ref="I1392">_xlfn.IFS(K1392=2,CONCATENATE("比特币-",M1392),K1392=3,CONCATENATE("钞票-",M1392),K1392=4,CONCATENATE("玩家经验-",M1392),K1392=5,CONCATENATE(_xlfn.XLOOKUP(L1392,'[1]item|道具'!$A:$A,'[1]item|道具'!$B:$B),"-",M1392),K1392=11,CONCATENATE(INDEX('[4]equip_data|装备数据'!$B:$B,MATCH(1,('[4]equip_data|装备数据'!$A:$A=ROUNDDOWN(L1392/100,0))*('[4]equip_data|装备数据'!$D:$D=MOD(L1392,100)),0)),"-",M1392,"件"))</f>
        <v>随机零件-1</v>
      </c>
      <c r="J1392" s="29" t="str">
        <f t="shared" si="113"/>
        <v>5;1020000;1</v>
      </c>
      <c r="K1392" s="29">
        <v>5</v>
      </c>
      <c r="L1392" s="29">
        <v>1020000</v>
      </c>
      <c r="M1392" s="29">
        <f>_xlfn.IFS(K1392=3,_xlfn.XLOOKUP(MOD(A1392,10000),#REF!,#REF!),K1392=4,_xlfn.XLOOKUP(MOD(A1392,10000),#REF!,#REF!),K1392=5,1)</f>
        <v>1</v>
      </c>
      <c r="N1392" s="4">
        <f t="shared" si="115"/>
        <v>0.366666</v>
      </c>
      <c r="O1392" s="4">
        <f t="shared" si="116"/>
        <v>1</v>
      </c>
      <c r="P1392" s="4">
        <f t="shared" si="117"/>
        <v>0.366666</v>
      </c>
    </row>
    <row r="1393" spans="1:16">
      <c r="A1393" s="29">
        <f>A1392</f>
        <v>10034</v>
      </c>
      <c r="B1393" s="29" t="str">
        <f t="shared" si="114"/>
        <v>关卡-34-地盘</v>
      </c>
      <c r="C1393" s="29">
        <v>1</v>
      </c>
      <c r="D1393" s="29">
        <f>D1392+1</f>
        <v>100342</v>
      </c>
      <c r="E1393" s="29">
        <f>_xlfn.IFS(K1393=3,1000000,K1393=4,1000000,K1393=5,_xlfn.IFS(L1393=1020000,_xlfn.XLOOKUP(MOD(A1393,10000),[3]地盘!$B:$B,[3]地盘!$R:$R),L1393&gt;5000000,_xlfn.XLOOKUP(MOD(A1393,10000),[3]地盘!$B:$B,[3]地盘!$S:$S),L1393=1030002,_xlfn.XLOOKUP(MOD(A1393,10000),[3]地盘!$B:$B,[3]地盘!$T:$T)))</f>
        <v>100000</v>
      </c>
      <c r="F1393" s="30" t="str">
        <f>CONCATENATE("关卡-",MOD(A1393,10000),"-",_xlfn.IFS(K1393=3,"钞票",K1393=4,"玩家经验",K1393=5,_xlfn.XLOOKUP(L1393,'[1]item|道具'!$A:$A,'[1]item|道具'!$B:$B)))</f>
        <v>关卡-34-D阶战利品</v>
      </c>
      <c r="G1393" s="29">
        <v>0</v>
      </c>
      <c r="H1393" s="29">
        <v>100</v>
      </c>
      <c r="I1393" s="29" t="str" cm="1">
        <f t="array" ref="I1393">_xlfn.IFS(K1393=2,CONCATENATE("比特币-",M1393),K1393=3,CONCATENATE("钞票-",M1393),K1393=4,CONCATENATE("玩家经验-",M1393),K1393=5,CONCATENATE(_xlfn.XLOOKUP(L1393,'[1]item|道具'!$A:$A,'[1]item|道具'!$B:$B),"-",M1393),K1393=11,CONCATENATE(INDEX('[4]equip_data|装备数据'!$B:$B,MATCH(1,('[4]equip_data|装备数据'!$A:$A=ROUNDDOWN(L1393/100,0))*('[4]equip_data|装备数据'!$D:$D=MOD(L1393,100)),0)),"-",M1393,"件"))</f>
        <v>D阶战利品-1</v>
      </c>
      <c r="J1393" s="29" t="str">
        <f t="shared" si="113"/>
        <v>5;5012001;1</v>
      </c>
      <c r="K1393" s="29">
        <v>5</v>
      </c>
      <c r="L1393" s="29">
        <v>5012001</v>
      </c>
      <c r="M1393" s="29">
        <f>_xlfn.IFS(K1393=3,_xlfn.XLOOKUP(MOD(A1393,10000),#REF!,#REF!),K1393=4,_xlfn.XLOOKUP(MOD(A1393,10000),#REF!,#REF!),K1393=5,1)</f>
        <v>1</v>
      </c>
      <c r="N1393" s="4">
        <f t="shared" si="115"/>
        <v>0.1</v>
      </c>
      <c r="O1393" s="4">
        <f t="shared" si="116"/>
        <v>1</v>
      </c>
      <c r="P1393" s="4">
        <f t="shared" si="117"/>
        <v>0.1</v>
      </c>
    </row>
    <row r="1394" spans="1:16">
      <c r="A1394" s="29">
        <f>A1392+1</f>
        <v>10035</v>
      </c>
      <c r="B1394" s="29" t="str">
        <f t="shared" si="114"/>
        <v>关卡-35-地盘</v>
      </c>
      <c r="C1394" s="29">
        <v>1</v>
      </c>
      <c r="D1394" s="29">
        <f>A1394*10+1</f>
        <v>100351</v>
      </c>
      <c r="E1394" s="29">
        <f>_xlfn.IFS(K1394=3,1000000,K1394=4,1000000,K1394=5,_xlfn.IFS(L1394=1020000,_xlfn.XLOOKUP(MOD(A1394,10000),[3]地盘!$B:$B,[3]地盘!$R:$R),L1394&gt;5000000,_xlfn.XLOOKUP(MOD(A1394,10000),[3]地盘!$B:$B,[3]地盘!$S:$S),L1394=1030002,_xlfn.XLOOKUP(MOD(A1394,10000),[3]地盘!$B:$B,[3]地盘!$T:$T)))</f>
        <v>366666</v>
      </c>
      <c r="F1394" s="30" t="str">
        <f>CONCATENATE("关卡-",MOD(A1394,10000),"-",_xlfn.IFS(K1394=3,"钞票",K1394=4,"玩家经验",K1394=5,_xlfn.XLOOKUP(L1394,'[1]item|道具'!$A:$A,'[1]item|道具'!$B:$B)))</f>
        <v>关卡-35-随机零件</v>
      </c>
      <c r="G1394" s="29">
        <v>0</v>
      </c>
      <c r="H1394" s="29">
        <v>100</v>
      </c>
      <c r="I1394" s="29" t="str" cm="1">
        <f t="array" ref="I1394">_xlfn.IFS(K1394=2,CONCATENATE("比特币-",M1394),K1394=3,CONCATENATE("钞票-",M1394),K1394=4,CONCATENATE("玩家经验-",M1394),K1394=5,CONCATENATE(_xlfn.XLOOKUP(L1394,'[1]item|道具'!$A:$A,'[1]item|道具'!$B:$B),"-",M1394),K1394=11,CONCATENATE(INDEX('[4]equip_data|装备数据'!$B:$B,MATCH(1,('[4]equip_data|装备数据'!$A:$A=ROUNDDOWN(L1394/100,0))*('[4]equip_data|装备数据'!$D:$D=MOD(L1394,100)),0)),"-",M1394,"件"))</f>
        <v>随机零件-1</v>
      </c>
      <c r="J1394" s="29" t="str">
        <f t="shared" si="113"/>
        <v>5;1020000;1</v>
      </c>
      <c r="K1394" s="29">
        <v>5</v>
      </c>
      <c r="L1394" s="29">
        <v>1020000</v>
      </c>
      <c r="M1394" s="29">
        <f>_xlfn.IFS(K1394=3,_xlfn.XLOOKUP(MOD(A1394,10000),#REF!,#REF!),K1394=4,_xlfn.XLOOKUP(MOD(A1394,10000),#REF!,#REF!),K1394=5,1)</f>
        <v>1</v>
      </c>
      <c r="N1394" s="4">
        <f t="shared" si="115"/>
        <v>0.366666</v>
      </c>
      <c r="O1394" s="4">
        <f t="shared" si="116"/>
        <v>1</v>
      </c>
      <c r="P1394" s="4">
        <f t="shared" si="117"/>
        <v>0.366666</v>
      </c>
    </row>
    <row r="1395" spans="1:16">
      <c r="A1395" s="29">
        <f>A1394</f>
        <v>10035</v>
      </c>
      <c r="B1395" s="29" t="str">
        <f t="shared" si="114"/>
        <v>关卡-35-地盘</v>
      </c>
      <c r="C1395" s="29">
        <v>1</v>
      </c>
      <c r="D1395" s="29">
        <f>D1394+1</f>
        <v>100352</v>
      </c>
      <c r="E1395" s="29">
        <f>_xlfn.IFS(K1395=3,1000000,K1395=4,1000000,K1395=5,_xlfn.IFS(L1395=1020000,_xlfn.XLOOKUP(MOD(A1395,10000),[3]地盘!$B:$B,[3]地盘!$R:$R),L1395&gt;5000000,_xlfn.XLOOKUP(MOD(A1395,10000),[3]地盘!$B:$B,[3]地盘!$S:$S),L1395=1030002,_xlfn.XLOOKUP(MOD(A1395,10000),[3]地盘!$B:$B,[3]地盘!$T:$T)))</f>
        <v>100000</v>
      </c>
      <c r="F1395" s="30" t="str">
        <f>CONCATENATE("关卡-",MOD(A1395,10000),"-",_xlfn.IFS(K1395=3,"钞票",K1395=4,"玩家经验",K1395=5,_xlfn.XLOOKUP(L1395,'[1]item|道具'!$A:$A,'[1]item|道具'!$B:$B)))</f>
        <v>关卡-35-D阶战利品</v>
      </c>
      <c r="G1395" s="29">
        <v>0</v>
      </c>
      <c r="H1395" s="29">
        <v>100</v>
      </c>
      <c r="I1395" s="29" t="str" cm="1">
        <f t="array" ref="I1395">_xlfn.IFS(K1395=2,CONCATENATE("比特币-",M1395),K1395=3,CONCATENATE("钞票-",M1395),K1395=4,CONCATENATE("玩家经验-",M1395),K1395=5,CONCATENATE(_xlfn.XLOOKUP(L1395,'[1]item|道具'!$A:$A,'[1]item|道具'!$B:$B),"-",M1395),K1395=11,CONCATENATE(INDEX('[4]equip_data|装备数据'!$B:$B,MATCH(1,('[4]equip_data|装备数据'!$A:$A=ROUNDDOWN(L1395/100,0))*('[4]equip_data|装备数据'!$D:$D=MOD(L1395,100)),0)),"-",M1395,"件"))</f>
        <v>D阶战利品-1</v>
      </c>
      <c r="J1395" s="29" t="str">
        <f t="shared" si="113"/>
        <v>5;5012001;1</v>
      </c>
      <c r="K1395" s="29">
        <v>5</v>
      </c>
      <c r="L1395" s="29">
        <v>5012001</v>
      </c>
      <c r="M1395" s="29">
        <f>_xlfn.IFS(K1395=3,_xlfn.XLOOKUP(MOD(A1395,10000),#REF!,#REF!),K1395=4,_xlfn.XLOOKUP(MOD(A1395,10000),#REF!,#REF!),K1395=5,1)</f>
        <v>1</v>
      </c>
      <c r="N1395" s="4">
        <f t="shared" si="115"/>
        <v>0.1</v>
      </c>
      <c r="O1395" s="4">
        <f t="shared" si="116"/>
        <v>1</v>
      </c>
      <c r="P1395" s="4">
        <f t="shared" si="117"/>
        <v>0.1</v>
      </c>
    </row>
    <row r="1396" spans="1:16">
      <c r="A1396" s="29">
        <f>A1394+1</f>
        <v>10036</v>
      </c>
      <c r="B1396" s="29" t="str">
        <f t="shared" si="114"/>
        <v>关卡-36-地盘</v>
      </c>
      <c r="C1396" s="29">
        <v>1</v>
      </c>
      <c r="D1396" s="29">
        <f>A1396*10+1</f>
        <v>100361</v>
      </c>
      <c r="E1396" s="29">
        <f>_xlfn.IFS(K1396=3,1000000,K1396=4,1000000,K1396=5,_xlfn.IFS(L1396=1020000,_xlfn.XLOOKUP(MOD(A1396,10000),[3]地盘!$B:$B,[3]地盘!$R:$R),L1396&gt;5000000,_xlfn.XLOOKUP(MOD(A1396,10000),[3]地盘!$B:$B,[3]地盘!$S:$S),L1396=1030002,_xlfn.XLOOKUP(MOD(A1396,10000),[3]地盘!$B:$B,[3]地盘!$T:$T)))</f>
        <v>366666</v>
      </c>
      <c r="F1396" s="30" t="str">
        <f>CONCATENATE("关卡-",MOD(A1396,10000),"-",_xlfn.IFS(K1396=3,"钞票",K1396=4,"玩家经验",K1396=5,_xlfn.XLOOKUP(L1396,'[1]item|道具'!$A:$A,'[1]item|道具'!$B:$B)))</f>
        <v>关卡-36-随机零件</v>
      </c>
      <c r="G1396" s="29">
        <v>0</v>
      </c>
      <c r="H1396" s="29">
        <v>100</v>
      </c>
      <c r="I1396" s="29" t="str" cm="1">
        <f t="array" ref="I1396">_xlfn.IFS(K1396=2,CONCATENATE("比特币-",M1396),K1396=3,CONCATENATE("钞票-",M1396),K1396=4,CONCATENATE("玩家经验-",M1396),K1396=5,CONCATENATE(_xlfn.XLOOKUP(L1396,'[1]item|道具'!$A:$A,'[1]item|道具'!$B:$B),"-",M1396),K1396=11,CONCATENATE(INDEX('[4]equip_data|装备数据'!$B:$B,MATCH(1,('[4]equip_data|装备数据'!$A:$A=ROUNDDOWN(L1396/100,0))*('[4]equip_data|装备数据'!$D:$D=MOD(L1396,100)),0)),"-",M1396,"件"))</f>
        <v>随机零件-1</v>
      </c>
      <c r="J1396" s="29" t="str">
        <f t="shared" si="113"/>
        <v>5;1020000;1</v>
      </c>
      <c r="K1396" s="29">
        <v>5</v>
      </c>
      <c r="L1396" s="29">
        <v>1020000</v>
      </c>
      <c r="M1396" s="29">
        <f>_xlfn.IFS(K1396=3,_xlfn.XLOOKUP(MOD(A1396,10000),#REF!,#REF!),K1396=4,_xlfn.XLOOKUP(MOD(A1396,10000),#REF!,#REF!),K1396=5,1)</f>
        <v>1</v>
      </c>
      <c r="N1396" s="4">
        <f t="shared" si="115"/>
        <v>0.366666</v>
      </c>
      <c r="O1396" s="4">
        <f t="shared" si="116"/>
        <v>1</v>
      </c>
      <c r="P1396" s="4">
        <f t="shared" si="117"/>
        <v>0.366666</v>
      </c>
    </row>
    <row r="1397" spans="1:16">
      <c r="A1397" s="29">
        <f>A1396</f>
        <v>10036</v>
      </c>
      <c r="B1397" s="29" t="str">
        <f t="shared" si="114"/>
        <v>关卡-36-地盘</v>
      </c>
      <c r="C1397" s="29">
        <v>1</v>
      </c>
      <c r="D1397" s="29">
        <f>D1396+1</f>
        <v>100362</v>
      </c>
      <c r="E1397" s="29">
        <f>_xlfn.IFS(K1397=3,1000000,K1397=4,1000000,K1397=5,_xlfn.IFS(L1397=1020000,_xlfn.XLOOKUP(MOD(A1397,10000),[3]地盘!$B:$B,[3]地盘!$R:$R),L1397&gt;5000000,_xlfn.XLOOKUP(MOD(A1397,10000),[3]地盘!$B:$B,[3]地盘!$S:$S),L1397=1030002,_xlfn.XLOOKUP(MOD(A1397,10000),[3]地盘!$B:$B,[3]地盘!$T:$T)))</f>
        <v>133333</v>
      </c>
      <c r="F1397" s="30" t="str">
        <f>CONCATENATE("关卡-",MOD(A1397,10000),"-",_xlfn.IFS(K1397=3,"钞票",K1397=4,"玩家经验",K1397=5,_xlfn.XLOOKUP(L1397,'[1]item|道具'!$A:$A,'[1]item|道具'!$B:$B)))</f>
        <v>关卡-36-D阶战利品</v>
      </c>
      <c r="G1397" s="29">
        <v>0</v>
      </c>
      <c r="H1397" s="29">
        <v>100</v>
      </c>
      <c r="I1397" s="29" t="str" cm="1">
        <f t="array" ref="I1397">_xlfn.IFS(K1397=2,CONCATENATE("比特币-",M1397),K1397=3,CONCATENATE("钞票-",M1397),K1397=4,CONCATENATE("玩家经验-",M1397),K1397=5,CONCATENATE(_xlfn.XLOOKUP(L1397,'[1]item|道具'!$A:$A,'[1]item|道具'!$B:$B),"-",M1397),K1397=11,CONCATENATE(INDEX('[4]equip_data|装备数据'!$B:$B,MATCH(1,('[4]equip_data|装备数据'!$A:$A=ROUNDDOWN(L1397/100,0))*('[4]equip_data|装备数据'!$D:$D=MOD(L1397,100)),0)),"-",M1397,"件"))</f>
        <v>D阶战利品-1</v>
      </c>
      <c r="J1397" s="29" t="str">
        <f t="shared" si="113"/>
        <v>5;5012001;1</v>
      </c>
      <c r="K1397" s="29">
        <v>5</v>
      </c>
      <c r="L1397" s="29">
        <v>5012001</v>
      </c>
      <c r="M1397" s="29">
        <f>_xlfn.IFS(K1397=3,_xlfn.XLOOKUP(MOD(A1397,10000),#REF!,#REF!),K1397=4,_xlfn.XLOOKUP(MOD(A1397,10000),#REF!,#REF!),K1397=5,1)</f>
        <v>1</v>
      </c>
      <c r="N1397" s="4">
        <f t="shared" si="115"/>
        <v>0.133333</v>
      </c>
      <c r="O1397" s="4">
        <f t="shared" si="116"/>
        <v>1</v>
      </c>
      <c r="P1397" s="4">
        <f t="shared" si="117"/>
        <v>0.133333</v>
      </c>
    </row>
    <row r="1398" spans="1:16">
      <c r="A1398" s="29">
        <f>A1396+1</f>
        <v>10037</v>
      </c>
      <c r="B1398" s="29" t="str">
        <f t="shared" si="114"/>
        <v>关卡-37-地盘</v>
      </c>
      <c r="C1398" s="29">
        <v>1</v>
      </c>
      <c r="D1398" s="29">
        <f>A1398*10+1</f>
        <v>100371</v>
      </c>
      <c r="E1398" s="29">
        <f>_xlfn.IFS(K1398=3,1000000,K1398=4,1000000,K1398=5,_xlfn.IFS(L1398=1020000,_xlfn.XLOOKUP(MOD(A1398,10000),[3]地盘!$B:$B,[3]地盘!$R:$R),L1398&gt;5000000,_xlfn.XLOOKUP(MOD(A1398,10000),[3]地盘!$B:$B,[3]地盘!$S:$S),L1398=1030002,_xlfn.XLOOKUP(MOD(A1398,10000),[3]地盘!$B:$B,[3]地盘!$T:$T)))</f>
        <v>400000</v>
      </c>
      <c r="F1398" s="30" t="str">
        <f>CONCATENATE("关卡-",MOD(A1398,10000),"-",_xlfn.IFS(K1398=3,"钞票",K1398=4,"玩家经验",K1398=5,_xlfn.XLOOKUP(L1398,'[1]item|道具'!$A:$A,'[1]item|道具'!$B:$B)))</f>
        <v>关卡-37-随机零件</v>
      </c>
      <c r="G1398" s="29">
        <v>0</v>
      </c>
      <c r="H1398" s="29">
        <v>100</v>
      </c>
      <c r="I1398" s="29" t="str" cm="1">
        <f t="array" ref="I1398">_xlfn.IFS(K1398=2,CONCATENATE("比特币-",M1398),K1398=3,CONCATENATE("钞票-",M1398),K1398=4,CONCATENATE("玩家经验-",M1398),K1398=5,CONCATENATE(_xlfn.XLOOKUP(L1398,'[1]item|道具'!$A:$A,'[1]item|道具'!$B:$B),"-",M1398),K1398=11,CONCATENATE(INDEX('[4]equip_data|装备数据'!$B:$B,MATCH(1,('[4]equip_data|装备数据'!$A:$A=ROUNDDOWN(L1398/100,0))*('[4]equip_data|装备数据'!$D:$D=MOD(L1398,100)),0)),"-",M1398,"件"))</f>
        <v>随机零件-1</v>
      </c>
      <c r="J1398" s="29" t="str">
        <f t="shared" si="113"/>
        <v>5;1020000;1</v>
      </c>
      <c r="K1398" s="29">
        <v>5</v>
      </c>
      <c r="L1398" s="29">
        <v>1020000</v>
      </c>
      <c r="M1398" s="29">
        <f>_xlfn.IFS(K1398=3,_xlfn.XLOOKUP(MOD(A1398,10000),#REF!,#REF!),K1398=4,_xlfn.XLOOKUP(MOD(A1398,10000),#REF!,#REF!),K1398=5,1)</f>
        <v>1</v>
      </c>
      <c r="N1398" s="4">
        <f t="shared" si="115"/>
        <v>0.4</v>
      </c>
      <c r="O1398" s="4">
        <f t="shared" si="116"/>
        <v>1</v>
      </c>
      <c r="P1398" s="4">
        <f t="shared" si="117"/>
        <v>0.4</v>
      </c>
    </row>
    <row r="1399" spans="1:16">
      <c r="A1399" s="29">
        <f>A1398</f>
        <v>10037</v>
      </c>
      <c r="B1399" s="29" t="str">
        <f t="shared" si="114"/>
        <v>关卡-37-地盘</v>
      </c>
      <c r="C1399" s="29">
        <v>1</v>
      </c>
      <c r="D1399" s="29">
        <f>D1398+1</f>
        <v>100372</v>
      </c>
      <c r="E1399" s="29">
        <f>_xlfn.IFS(K1399=3,1000000,K1399=4,1000000,K1399=5,_xlfn.IFS(L1399=1020000,_xlfn.XLOOKUP(MOD(A1399,10000),[3]地盘!$B:$B,[3]地盘!$R:$R),L1399&gt;5000000,_xlfn.XLOOKUP(MOD(A1399,10000),[3]地盘!$B:$B,[3]地盘!$S:$S),L1399=1030002,_xlfn.XLOOKUP(MOD(A1399,10000),[3]地盘!$B:$B,[3]地盘!$T:$T)))</f>
        <v>133333</v>
      </c>
      <c r="F1399" s="30" t="str">
        <f>CONCATENATE("关卡-",MOD(A1399,10000),"-",_xlfn.IFS(K1399=3,"钞票",K1399=4,"玩家经验",K1399=5,_xlfn.XLOOKUP(L1399,'[1]item|道具'!$A:$A,'[1]item|道具'!$B:$B)))</f>
        <v>关卡-37-D阶战利品</v>
      </c>
      <c r="G1399" s="29">
        <v>0</v>
      </c>
      <c r="H1399" s="29">
        <v>100</v>
      </c>
      <c r="I1399" s="29" t="str" cm="1">
        <f t="array" ref="I1399">_xlfn.IFS(K1399=2,CONCATENATE("比特币-",M1399),K1399=3,CONCATENATE("钞票-",M1399),K1399=4,CONCATENATE("玩家经验-",M1399),K1399=5,CONCATENATE(_xlfn.XLOOKUP(L1399,'[1]item|道具'!$A:$A,'[1]item|道具'!$B:$B),"-",M1399),K1399=11,CONCATENATE(INDEX('[4]equip_data|装备数据'!$B:$B,MATCH(1,('[4]equip_data|装备数据'!$A:$A=ROUNDDOWN(L1399/100,0))*('[4]equip_data|装备数据'!$D:$D=MOD(L1399,100)),0)),"-",M1399,"件"))</f>
        <v>D阶战利品-1</v>
      </c>
      <c r="J1399" s="29" t="str">
        <f t="shared" si="113"/>
        <v>5;5012001;1</v>
      </c>
      <c r="K1399" s="29">
        <v>5</v>
      </c>
      <c r="L1399" s="29">
        <v>5012001</v>
      </c>
      <c r="M1399" s="29">
        <f>_xlfn.IFS(K1399=3,_xlfn.XLOOKUP(MOD(A1399,10000),#REF!,#REF!),K1399=4,_xlfn.XLOOKUP(MOD(A1399,10000),#REF!,#REF!),K1399=5,1)</f>
        <v>1</v>
      </c>
      <c r="N1399" s="4">
        <f t="shared" si="115"/>
        <v>0.133333</v>
      </c>
      <c r="O1399" s="4">
        <f t="shared" si="116"/>
        <v>1</v>
      </c>
      <c r="P1399" s="4">
        <f t="shared" si="117"/>
        <v>0.133333</v>
      </c>
    </row>
    <row r="1400" spans="1:16">
      <c r="A1400" s="29">
        <f>A1398+1</f>
        <v>10038</v>
      </c>
      <c r="B1400" s="29" t="str">
        <f t="shared" si="114"/>
        <v>关卡-38-地盘</v>
      </c>
      <c r="C1400" s="29">
        <v>1</v>
      </c>
      <c r="D1400" s="29">
        <f>A1400*10+1</f>
        <v>100381</v>
      </c>
      <c r="E1400" s="29">
        <f>_xlfn.IFS(K1400=3,1000000,K1400=4,1000000,K1400=5,_xlfn.IFS(L1400=1020000,_xlfn.XLOOKUP(MOD(A1400,10000),[3]地盘!$B:$B,[3]地盘!$R:$R),L1400&gt;5000000,_xlfn.XLOOKUP(MOD(A1400,10000),[3]地盘!$B:$B,[3]地盘!$S:$S),L1400=1030002,_xlfn.XLOOKUP(MOD(A1400,10000),[3]地盘!$B:$B,[3]地盘!$T:$T)))</f>
        <v>400000</v>
      </c>
      <c r="F1400" s="30" t="str">
        <f>CONCATENATE("关卡-",MOD(A1400,10000),"-",_xlfn.IFS(K1400=3,"钞票",K1400=4,"玩家经验",K1400=5,_xlfn.XLOOKUP(L1400,'[1]item|道具'!$A:$A,'[1]item|道具'!$B:$B)))</f>
        <v>关卡-38-随机零件</v>
      </c>
      <c r="G1400" s="29">
        <v>0</v>
      </c>
      <c r="H1400" s="29">
        <v>100</v>
      </c>
      <c r="I1400" s="29" t="str" cm="1">
        <f t="array" ref="I1400">_xlfn.IFS(K1400=2,CONCATENATE("比特币-",M1400),K1400=3,CONCATENATE("钞票-",M1400),K1400=4,CONCATENATE("玩家经验-",M1400),K1400=5,CONCATENATE(_xlfn.XLOOKUP(L1400,'[1]item|道具'!$A:$A,'[1]item|道具'!$B:$B),"-",M1400),K1400=11,CONCATENATE(INDEX('[4]equip_data|装备数据'!$B:$B,MATCH(1,('[4]equip_data|装备数据'!$A:$A=ROUNDDOWN(L1400/100,0))*('[4]equip_data|装备数据'!$D:$D=MOD(L1400,100)),0)),"-",M1400,"件"))</f>
        <v>随机零件-1</v>
      </c>
      <c r="J1400" s="29" t="str">
        <f t="shared" si="113"/>
        <v>5;1020000;1</v>
      </c>
      <c r="K1400" s="29">
        <v>5</v>
      </c>
      <c r="L1400" s="29">
        <v>1020000</v>
      </c>
      <c r="M1400" s="29">
        <f>_xlfn.IFS(K1400=3,_xlfn.XLOOKUP(MOD(A1400,10000),#REF!,#REF!),K1400=4,_xlfn.XLOOKUP(MOD(A1400,10000),#REF!,#REF!),K1400=5,1)</f>
        <v>1</v>
      </c>
      <c r="N1400" s="4">
        <f t="shared" si="115"/>
        <v>0.4</v>
      </c>
      <c r="O1400" s="4">
        <f t="shared" si="116"/>
        <v>1</v>
      </c>
      <c r="P1400" s="4">
        <f t="shared" si="117"/>
        <v>0.4</v>
      </c>
    </row>
    <row r="1401" spans="1:16">
      <c r="A1401" s="29">
        <f>A1400</f>
        <v>10038</v>
      </c>
      <c r="B1401" s="29" t="str">
        <f t="shared" si="114"/>
        <v>关卡-38-地盘</v>
      </c>
      <c r="C1401" s="29">
        <v>1</v>
      </c>
      <c r="D1401" s="29">
        <f>D1400+1</f>
        <v>100382</v>
      </c>
      <c r="E1401" s="29">
        <f>_xlfn.IFS(K1401=3,1000000,K1401=4,1000000,K1401=5,_xlfn.IFS(L1401=1020000,_xlfn.XLOOKUP(MOD(A1401,10000),[3]地盘!$B:$B,[3]地盘!$R:$R),L1401&gt;5000000,_xlfn.XLOOKUP(MOD(A1401,10000),[3]地盘!$B:$B,[3]地盘!$S:$S),L1401=1030002,_xlfn.XLOOKUP(MOD(A1401,10000),[3]地盘!$B:$B,[3]地盘!$T:$T)))</f>
        <v>133333</v>
      </c>
      <c r="F1401" s="30" t="str">
        <f>CONCATENATE("关卡-",MOD(A1401,10000),"-",_xlfn.IFS(K1401=3,"钞票",K1401=4,"玩家经验",K1401=5,_xlfn.XLOOKUP(L1401,'[1]item|道具'!$A:$A,'[1]item|道具'!$B:$B)))</f>
        <v>关卡-38-D阶战利品</v>
      </c>
      <c r="G1401" s="29">
        <v>0</v>
      </c>
      <c r="H1401" s="29">
        <v>100</v>
      </c>
      <c r="I1401" s="29" t="str" cm="1">
        <f t="array" ref="I1401">_xlfn.IFS(K1401=2,CONCATENATE("比特币-",M1401),K1401=3,CONCATENATE("钞票-",M1401),K1401=4,CONCATENATE("玩家经验-",M1401),K1401=5,CONCATENATE(_xlfn.XLOOKUP(L1401,'[1]item|道具'!$A:$A,'[1]item|道具'!$B:$B),"-",M1401),K1401=11,CONCATENATE(INDEX('[4]equip_data|装备数据'!$B:$B,MATCH(1,('[4]equip_data|装备数据'!$A:$A=ROUNDDOWN(L1401/100,0))*('[4]equip_data|装备数据'!$D:$D=MOD(L1401,100)),0)),"-",M1401,"件"))</f>
        <v>D阶战利品-1</v>
      </c>
      <c r="J1401" s="29" t="str">
        <f t="shared" si="113"/>
        <v>5;5012001;1</v>
      </c>
      <c r="K1401" s="29">
        <v>5</v>
      </c>
      <c r="L1401" s="29">
        <v>5012001</v>
      </c>
      <c r="M1401" s="29">
        <f>_xlfn.IFS(K1401=3,_xlfn.XLOOKUP(MOD(A1401,10000),#REF!,#REF!),K1401=4,_xlfn.XLOOKUP(MOD(A1401,10000),#REF!,#REF!),K1401=5,1)</f>
        <v>1</v>
      </c>
      <c r="N1401" s="4">
        <f t="shared" si="115"/>
        <v>0.133333</v>
      </c>
      <c r="O1401" s="4">
        <f t="shared" si="116"/>
        <v>1</v>
      </c>
      <c r="P1401" s="4">
        <f t="shared" si="117"/>
        <v>0.133333</v>
      </c>
    </row>
    <row r="1402" spans="1:16">
      <c r="A1402" s="29">
        <f>A1400+1</f>
        <v>10039</v>
      </c>
      <c r="B1402" s="29" t="str">
        <f t="shared" si="114"/>
        <v>关卡-39-地盘</v>
      </c>
      <c r="C1402" s="29">
        <v>1</v>
      </c>
      <c r="D1402" s="29">
        <f>A1402*10+1</f>
        <v>100391</v>
      </c>
      <c r="E1402" s="29">
        <f>_xlfn.IFS(K1402=3,1000000,K1402=4,1000000,K1402=5,_xlfn.IFS(L1402=1020000,_xlfn.XLOOKUP(MOD(A1402,10000),[3]地盘!$B:$B,[3]地盘!$R:$R),L1402&gt;5000000,_xlfn.XLOOKUP(MOD(A1402,10000),[3]地盘!$B:$B,[3]地盘!$S:$S),L1402=1030002,_xlfn.XLOOKUP(MOD(A1402,10000),[3]地盘!$B:$B,[3]地盘!$T:$T)))</f>
        <v>400000</v>
      </c>
      <c r="F1402" s="30" t="str">
        <f>CONCATENATE("关卡-",MOD(A1402,10000),"-",_xlfn.IFS(K1402=3,"钞票",K1402=4,"玩家经验",K1402=5,_xlfn.XLOOKUP(L1402,'[1]item|道具'!$A:$A,'[1]item|道具'!$B:$B)))</f>
        <v>关卡-39-随机零件</v>
      </c>
      <c r="G1402" s="29">
        <v>0</v>
      </c>
      <c r="H1402" s="29">
        <v>100</v>
      </c>
      <c r="I1402" s="29" t="str" cm="1">
        <f t="array" ref="I1402">_xlfn.IFS(K1402=2,CONCATENATE("比特币-",M1402),K1402=3,CONCATENATE("钞票-",M1402),K1402=4,CONCATENATE("玩家经验-",M1402),K1402=5,CONCATENATE(_xlfn.XLOOKUP(L1402,'[1]item|道具'!$A:$A,'[1]item|道具'!$B:$B),"-",M1402),K1402=11,CONCATENATE(INDEX('[4]equip_data|装备数据'!$B:$B,MATCH(1,('[4]equip_data|装备数据'!$A:$A=ROUNDDOWN(L1402/100,0))*('[4]equip_data|装备数据'!$D:$D=MOD(L1402,100)),0)),"-",M1402,"件"))</f>
        <v>随机零件-1</v>
      </c>
      <c r="J1402" s="29" t="str">
        <f t="shared" si="113"/>
        <v>5;1020000;1</v>
      </c>
      <c r="K1402" s="29">
        <v>5</v>
      </c>
      <c r="L1402" s="29">
        <v>1020000</v>
      </c>
      <c r="M1402" s="29">
        <f>_xlfn.IFS(K1402=3,_xlfn.XLOOKUP(MOD(A1402,10000),#REF!,#REF!),K1402=4,_xlfn.XLOOKUP(MOD(A1402,10000),#REF!,#REF!),K1402=5,1)</f>
        <v>1</v>
      </c>
      <c r="N1402" s="4">
        <f t="shared" si="115"/>
        <v>0.4</v>
      </c>
      <c r="O1402" s="4">
        <f t="shared" si="116"/>
        <v>1</v>
      </c>
      <c r="P1402" s="4">
        <f t="shared" si="117"/>
        <v>0.4</v>
      </c>
    </row>
    <row r="1403" spans="1:16">
      <c r="A1403" s="29">
        <f>A1402</f>
        <v>10039</v>
      </c>
      <c r="B1403" s="29" t="str">
        <f t="shared" si="114"/>
        <v>关卡-39-地盘</v>
      </c>
      <c r="C1403" s="29">
        <v>1</v>
      </c>
      <c r="D1403" s="29">
        <f>D1402+1</f>
        <v>100392</v>
      </c>
      <c r="E1403" s="29">
        <f>_xlfn.IFS(K1403=3,1000000,K1403=4,1000000,K1403=5,_xlfn.IFS(L1403=1020000,_xlfn.XLOOKUP(MOD(A1403,10000),[3]地盘!$B:$B,[3]地盘!$R:$R),L1403&gt;5000000,_xlfn.XLOOKUP(MOD(A1403,10000),[3]地盘!$B:$B,[3]地盘!$S:$S),L1403=1030002,_xlfn.XLOOKUP(MOD(A1403,10000),[3]地盘!$B:$B,[3]地盘!$T:$T)))</f>
        <v>133333</v>
      </c>
      <c r="F1403" s="30" t="str">
        <f>CONCATENATE("关卡-",MOD(A1403,10000),"-",_xlfn.IFS(K1403=3,"钞票",K1403=4,"玩家经验",K1403=5,_xlfn.XLOOKUP(L1403,'[1]item|道具'!$A:$A,'[1]item|道具'!$B:$B)))</f>
        <v>关卡-39-D阶战利品</v>
      </c>
      <c r="G1403" s="29">
        <v>0</v>
      </c>
      <c r="H1403" s="29">
        <v>100</v>
      </c>
      <c r="I1403" s="29" t="str" cm="1">
        <f t="array" ref="I1403">_xlfn.IFS(K1403=2,CONCATENATE("比特币-",M1403),K1403=3,CONCATENATE("钞票-",M1403),K1403=4,CONCATENATE("玩家经验-",M1403),K1403=5,CONCATENATE(_xlfn.XLOOKUP(L1403,'[1]item|道具'!$A:$A,'[1]item|道具'!$B:$B),"-",M1403),K1403=11,CONCATENATE(INDEX('[4]equip_data|装备数据'!$B:$B,MATCH(1,('[4]equip_data|装备数据'!$A:$A=ROUNDDOWN(L1403/100,0))*('[4]equip_data|装备数据'!$D:$D=MOD(L1403,100)),0)),"-",M1403,"件"))</f>
        <v>D阶战利品-1</v>
      </c>
      <c r="J1403" s="29" t="str">
        <f t="shared" si="113"/>
        <v>5;5012001;1</v>
      </c>
      <c r="K1403" s="29">
        <v>5</v>
      </c>
      <c r="L1403" s="29">
        <v>5012001</v>
      </c>
      <c r="M1403" s="29">
        <f>_xlfn.IFS(K1403=3,_xlfn.XLOOKUP(MOD(A1403,10000),#REF!,#REF!),K1403=4,_xlfn.XLOOKUP(MOD(A1403,10000),#REF!,#REF!),K1403=5,1)</f>
        <v>1</v>
      </c>
      <c r="N1403" s="4">
        <f t="shared" si="115"/>
        <v>0.133333</v>
      </c>
      <c r="O1403" s="4">
        <f t="shared" si="116"/>
        <v>1</v>
      </c>
      <c r="P1403" s="4">
        <f t="shared" si="117"/>
        <v>0.133333</v>
      </c>
    </row>
    <row r="1404" spans="1:16">
      <c r="A1404" s="29">
        <f>A1402+1</f>
        <v>10040</v>
      </c>
      <c r="B1404" s="29" t="str">
        <f t="shared" si="114"/>
        <v>关卡-40-地盘</v>
      </c>
      <c r="C1404" s="29">
        <v>1</v>
      </c>
      <c r="D1404" s="29">
        <f>A1404*10+1</f>
        <v>100401</v>
      </c>
      <c r="E1404" s="29">
        <f>_xlfn.IFS(K1404=3,1000000,K1404=4,1000000,K1404=5,_xlfn.IFS(L1404=1020000,_xlfn.XLOOKUP(MOD(A1404,10000),[3]地盘!$B:$B,[3]地盘!$R:$R),L1404&gt;5000000,_xlfn.XLOOKUP(MOD(A1404,10000),[3]地盘!$B:$B,[3]地盘!$S:$S),L1404=1030002,_xlfn.XLOOKUP(MOD(A1404,10000),[3]地盘!$B:$B,[3]地盘!$T:$T)))</f>
        <v>400000</v>
      </c>
      <c r="F1404" s="30" t="str">
        <f>CONCATENATE("关卡-",MOD(A1404,10000),"-",_xlfn.IFS(K1404=3,"钞票",K1404=4,"玩家经验",K1404=5,_xlfn.XLOOKUP(L1404,'[1]item|道具'!$A:$A,'[1]item|道具'!$B:$B)))</f>
        <v>关卡-40-随机零件</v>
      </c>
      <c r="G1404" s="29">
        <v>0</v>
      </c>
      <c r="H1404" s="29">
        <v>100</v>
      </c>
      <c r="I1404" s="29" t="str" cm="1">
        <f t="array" ref="I1404">_xlfn.IFS(K1404=2,CONCATENATE("比特币-",M1404),K1404=3,CONCATENATE("钞票-",M1404),K1404=4,CONCATENATE("玩家经验-",M1404),K1404=5,CONCATENATE(_xlfn.XLOOKUP(L1404,'[1]item|道具'!$A:$A,'[1]item|道具'!$B:$B),"-",M1404),K1404=11,CONCATENATE(INDEX('[4]equip_data|装备数据'!$B:$B,MATCH(1,('[4]equip_data|装备数据'!$A:$A=ROUNDDOWN(L1404/100,0))*('[4]equip_data|装备数据'!$D:$D=MOD(L1404,100)),0)),"-",M1404,"件"))</f>
        <v>随机零件-1</v>
      </c>
      <c r="J1404" s="29" t="str">
        <f t="shared" si="113"/>
        <v>5;1020000;1</v>
      </c>
      <c r="K1404" s="29">
        <v>5</v>
      </c>
      <c r="L1404" s="29">
        <v>1020000</v>
      </c>
      <c r="M1404" s="29">
        <f>_xlfn.IFS(K1404=3,_xlfn.XLOOKUP(MOD(A1404,10000),#REF!,#REF!),K1404=4,_xlfn.XLOOKUP(MOD(A1404,10000),#REF!,#REF!),K1404=5,1)</f>
        <v>1</v>
      </c>
      <c r="N1404" s="4">
        <f t="shared" si="115"/>
        <v>0.4</v>
      </c>
      <c r="O1404" s="4">
        <f t="shared" si="116"/>
        <v>1</v>
      </c>
      <c r="P1404" s="4">
        <f t="shared" si="117"/>
        <v>0.4</v>
      </c>
    </row>
    <row r="1405" spans="1:16">
      <c r="A1405" s="29">
        <f>A1404</f>
        <v>10040</v>
      </c>
      <c r="B1405" s="29" t="str">
        <f t="shared" si="114"/>
        <v>关卡-40-地盘</v>
      </c>
      <c r="C1405" s="29">
        <v>1</v>
      </c>
      <c r="D1405" s="29">
        <f>D1404+1</f>
        <v>100402</v>
      </c>
      <c r="E1405" s="29">
        <f>_xlfn.IFS(K1405=3,1000000,K1405=4,1000000,K1405=5,_xlfn.IFS(L1405=1020000,_xlfn.XLOOKUP(MOD(A1405,10000),[3]地盘!$B:$B,[3]地盘!$R:$R),L1405&gt;5000000,_xlfn.XLOOKUP(MOD(A1405,10000),[3]地盘!$B:$B,[3]地盘!$S:$S),L1405=1030002,_xlfn.XLOOKUP(MOD(A1405,10000),[3]地盘!$B:$B,[3]地盘!$T:$T)))</f>
        <v>133333</v>
      </c>
      <c r="F1405" s="30" t="str">
        <f>CONCATENATE("关卡-",MOD(A1405,10000),"-",_xlfn.IFS(K1405=3,"钞票",K1405=4,"玩家经验",K1405=5,_xlfn.XLOOKUP(L1405,'[1]item|道具'!$A:$A,'[1]item|道具'!$B:$B)))</f>
        <v>关卡-40-D阶战利品</v>
      </c>
      <c r="G1405" s="29">
        <v>0</v>
      </c>
      <c r="H1405" s="29">
        <v>100</v>
      </c>
      <c r="I1405" s="29" t="str" cm="1">
        <f t="array" ref="I1405">_xlfn.IFS(K1405=2,CONCATENATE("比特币-",M1405),K1405=3,CONCATENATE("钞票-",M1405),K1405=4,CONCATENATE("玩家经验-",M1405),K1405=5,CONCATENATE(_xlfn.XLOOKUP(L1405,'[1]item|道具'!$A:$A,'[1]item|道具'!$B:$B),"-",M1405),K1405=11,CONCATENATE(INDEX('[4]equip_data|装备数据'!$B:$B,MATCH(1,('[4]equip_data|装备数据'!$A:$A=ROUNDDOWN(L1405/100,0))*('[4]equip_data|装备数据'!$D:$D=MOD(L1405,100)),0)),"-",M1405,"件"))</f>
        <v>D阶战利品-1</v>
      </c>
      <c r="J1405" s="29" t="str">
        <f t="shared" si="113"/>
        <v>5;5012001;1</v>
      </c>
      <c r="K1405" s="29">
        <v>5</v>
      </c>
      <c r="L1405" s="29">
        <v>5012001</v>
      </c>
      <c r="M1405" s="29">
        <f>_xlfn.IFS(K1405=3,_xlfn.XLOOKUP(MOD(A1405,10000),#REF!,#REF!),K1405=4,_xlfn.XLOOKUP(MOD(A1405,10000),#REF!,#REF!),K1405=5,1)</f>
        <v>1</v>
      </c>
      <c r="N1405" s="4">
        <f t="shared" si="115"/>
        <v>0.133333</v>
      </c>
      <c r="O1405" s="4">
        <f t="shared" si="116"/>
        <v>1</v>
      </c>
      <c r="P1405" s="4">
        <f t="shared" si="117"/>
        <v>0.133333</v>
      </c>
    </row>
    <row r="1406" spans="1:16">
      <c r="A1406" s="29">
        <f>A1404+1</f>
        <v>10041</v>
      </c>
      <c r="B1406" s="29" t="str">
        <f t="shared" si="114"/>
        <v>关卡-41-地盘</v>
      </c>
      <c r="C1406" s="29">
        <v>1</v>
      </c>
      <c r="D1406" s="29">
        <f>A1406*10+1</f>
        <v>100411</v>
      </c>
      <c r="E1406" s="29">
        <f>_xlfn.IFS(K1406=3,1000000,K1406=4,1000000,K1406=5,_xlfn.IFS(L1406=1020000,_xlfn.XLOOKUP(MOD(A1406,10000),[3]地盘!$B:$B,[3]地盘!$R:$R),L1406&gt;5000000,_xlfn.XLOOKUP(MOD(A1406,10000),[3]地盘!$B:$B,[3]地盘!$S:$S),L1406=1030002,_xlfn.XLOOKUP(MOD(A1406,10000),[3]地盘!$B:$B,[3]地盘!$T:$T)))</f>
        <v>400000</v>
      </c>
      <c r="F1406" s="30" t="str">
        <f>CONCATENATE("关卡-",MOD(A1406,10000),"-",_xlfn.IFS(K1406=3,"钞票",K1406=4,"玩家经验",K1406=5,_xlfn.XLOOKUP(L1406,'[1]item|道具'!$A:$A,'[1]item|道具'!$B:$B)))</f>
        <v>关卡-41-随机零件</v>
      </c>
      <c r="G1406" s="29">
        <v>0</v>
      </c>
      <c r="H1406" s="29">
        <v>100</v>
      </c>
      <c r="I1406" s="29" t="str" cm="1">
        <f t="array" ref="I1406">_xlfn.IFS(K1406=2,CONCATENATE("比特币-",M1406),K1406=3,CONCATENATE("钞票-",M1406),K1406=4,CONCATENATE("玩家经验-",M1406),K1406=5,CONCATENATE(_xlfn.XLOOKUP(L1406,'[1]item|道具'!$A:$A,'[1]item|道具'!$B:$B),"-",M1406),K1406=11,CONCATENATE(INDEX('[4]equip_data|装备数据'!$B:$B,MATCH(1,('[4]equip_data|装备数据'!$A:$A=ROUNDDOWN(L1406/100,0))*('[4]equip_data|装备数据'!$D:$D=MOD(L1406,100)),0)),"-",M1406,"件"))</f>
        <v>随机零件-1</v>
      </c>
      <c r="J1406" s="29" t="str">
        <f t="shared" si="113"/>
        <v>5;1020000;1</v>
      </c>
      <c r="K1406" s="29">
        <v>5</v>
      </c>
      <c r="L1406" s="29">
        <v>1020000</v>
      </c>
      <c r="M1406" s="29">
        <f>_xlfn.IFS(K1406=3,_xlfn.XLOOKUP(MOD(A1406,10000),#REF!,#REF!),K1406=4,_xlfn.XLOOKUP(MOD(A1406,10000),#REF!,#REF!),K1406=5,1)</f>
        <v>1</v>
      </c>
      <c r="N1406" s="4">
        <f t="shared" si="115"/>
        <v>0.4</v>
      </c>
      <c r="O1406" s="4">
        <f t="shared" si="116"/>
        <v>1</v>
      </c>
      <c r="P1406" s="4">
        <f t="shared" si="117"/>
        <v>0.4</v>
      </c>
    </row>
    <row r="1407" spans="1:16">
      <c r="A1407" s="29">
        <f>A1406</f>
        <v>10041</v>
      </c>
      <c r="B1407" s="29" t="str">
        <f t="shared" si="114"/>
        <v>关卡-41-地盘</v>
      </c>
      <c r="C1407" s="29">
        <v>1</v>
      </c>
      <c r="D1407" s="29">
        <f>D1406+1</f>
        <v>100412</v>
      </c>
      <c r="E1407" s="29">
        <f>_xlfn.IFS(K1407=3,1000000,K1407=4,1000000,K1407=5,_xlfn.IFS(L1407=1020000,_xlfn.XLOOKUP(MOD(A1407,10000),[3]地盘!$B:$B,[3]地盘!$R:$R),L1407&gt;5000000,_xlfn.XLOOKUP(MOD(A1407,10000),[3]地盘!$B:$B,[3]地盘!$S:$S),L1407=1030002,_xlfn.XLOOKUP(MOD(A1407,10000),[3]地盘!$B:$B,[3]地盘!$T:$T)))</f>
        <v>133333</v>
      </c>
      <c r="F1407" s="30" t="str">
        <f>CONCATENATE("关卡-",MOD(A1407,10000),"-",_xlfn.IFS(K1407=3,"钞票",K1407=4,"玩家经验",K1407=5,_xlfn.XLOOKUP(L1407,'[1]item|道具'!$A:$A,'[1]item|道具'!$B:$B)))</f>
        <v>关卡-41-D阶战利品</v>
      </c>
      <c r="G1407" s="29">
        <v>0</v>
      </c>
      <c r="H1407" s="29">
        <v>100</v>
      </c>
      <c r="I1407" s="29" t="str" cm="1">
        <f t="array" ref="I1407">_xlfn.IFS(K1407=2,CONCATENATE("比特币-",M1407),K1407=3,CONCATENATE("钞票-",M1407),K1407=4,CONCATENATE("玩家经验-",M1407),K1407=5,CONCATENATE(_xlfn.XLOOKUP(L1407,'[1]item|道具'!$A:$A,'[1]item|道具'!$B:$B),"-",M1407),K1407=11,CONCATENATE(INDEX('[4]equip_data|装备数据'!$B:$B,MATCH(1,('[4]equip_data|装备数据'!$A:$A=ROUNDDOWN(L1407/100,0))*('[4]equip_data|装备数据'!$D:$D=MOD(L1407,100)),0)),"-",M1407,"件"))</f>
        <v>D阶战利品-1</v>
      </c>
      <c r="J1407" s="29" t="str">
        <f t="shared" si="113"/>
        <v>5;5012001;1</v>
      </c>
      <c r="K1407" s="29">
        <v>5</v>
      </c>
      <c r="L1407" s="29">
        <v>5012001</v>
      </c>
      <c r="M1407" s="29">
        <f>_xlfn.IFS(K1407=3,_xlfn.XLOOKUP(MOD(A1407,10000),#REF!,#REF!),K1407=4,_xlfn.XLOOKUP(MOD(A1407,10000),#REF!,#REF!),K1407=5,1)</f>
        <v>1</v>
      </c>
      <c r="N1407" s="4">
        <f t="shared" si="115"/>
        <v>0.133333</v>
      </c>
      <c r="O1407" s="4">
        <f t="shared" si="116"/>
        <v>1</v>
      </c>
      <c r="P1407" s="4">
        <f t="shared" si="117"/>
        <v>0.133333</v>
      </c>
    </row>
    <row r="1408" spans="1:16">
      <c r="A1408" s="29">
        <f>A1406+1</f>
        <v>10042</v>
      </c>
      <c r="B1408" s="29" t="str">
        <f t="shared" si="114"/>
        <v>关卡-42-地盘</v>
      </c>
      <c r="C1408" s="29">
        <v>1</v>
      </c>
      <c r="D1408" s="29">
        <f>A1408*10+1</f>
        <v>100421</v>
      </c>
      <c r="E1408" s="29">
        <f>_xlfn.IFS(K1408=3,1000000,K1408=4,1000000,K1408=5,_xlfn.IFS(L1408=1020000,_xlfn.XLOOKUP(MOD(A1408,10000),[3]地盘!$B:$B,[3]地盘!$R:$R),L1408&gt;5000000,_xlfn.XLOOKUP(MOD(A1408,10000),[3]地盘!$B:$B,[3]地盘!$S:$S),L1408=1030002,_xlfn.XLOOKUP(MOD(A1408,10000),[3]地盘!$B:$B,[3]地盘!$T:$T)))</f>
        <v>400000</v>
      </c>
      <c r="F1408" s="30" t="str">
        <f>CONCATENATE("关卡-",MOD(A1408,10000),"-",_xlfn.IFS(K1408=3,"钞票",K1408=4,"玩家经验",K1408=5,_xlfn.XLOOKUP(L1408,'[1]item|道具'!$A:$A,'[1]item|道具'!$B:$B)))</f>
        <v>关卡-42-随机零件</v>
      </c>
      <c r="G1408" s="29">
        <v>0</v>
      </c>
      <c r="H1408" s="29">
        <v>100</v>
      </c>
      <c r="I1408" s="29" t="str" cm="1">
        <f t="array" ref="I1408">_xlfn.IFS(K1408=2,CONCATENATE("比特币-",M1408),K1408=3,CONCATENATE("钞票-",M1408),K1408=4,CONCATENATE("玩家经验-",M1408),K1408=5,CONCATENATE(_xlfn.XLOOKUP(L1408,'[1]item|道具'!$A:$A,'[1]item|道具'!$B:$B),"-",M1408),K1408=11,CONCATENATE(INDEX('[4]equip_data|装备数据'!$B:$B,MATCH(1,('[4]equip_data|装备数据'!$A:$A=ROUNDDOWN(L1408/100,0))*('[4]equip_data|装备数据'!$D:$D=MOD(L1408,100)),0)),"-",M1408,"件"))</f>
        <v>随机零件-1</v>
      </c>
      <c r="J1408" s="29" t="str">
        <f t="shared" si="113"/>
        <v>5;1020000;1</v>
      </c>
      <c r="K1408" s="29">
        <v>5</v>
      </c>
      <c r="L1408" s="29">
        <v>1020000</v>
      </c>
      <c r="M1408" s="29">
        <f>_xlfn.IFS(K1408=3,_xlfn.XLOOKUP(MOD(A1408,10000),#REF!,#REF!),K1408=4,_xlfn.XLOOKUP(MOD(A1408,10000),#REF!,#REF!),K1408=5,1)</f>
        <v>1</v>
      </c>
      <c r="N1408" s="4">
        <f t="shared" si="115"/>
        <v>0.4</v>
      </c>
      <c r="O1408" s="4">
        <f t="shared" si="116"/>
        <v>1</v>
      </c>
      <c r="P1408" s="4">
        <f t="shared" si="117"/>
        <v>0.4</v>
      </c>
    </row>
    <row r="1409" spans="1:16">
      <c r="A1409" s="29">
        <f>A1408</f>
        <v>10042</v>
      </c>
      <c r="B1409" s="29" t="str">
        <f t="shared" si="114"/>
        <v>关卡-42-地盘</v>
      </c>
      <c r="C1409" s="29">
        <v>1</v>
      </c>
      <c r="D1409" s="29">
        <f>D1408+1</f>
        <v>100422</v>
      </c>
      <c r="E1409" s="29">
        <f>_xlfn.IFS(K1409=3,1000000,K1409=4,1000000,K1409=5,_xlfn.IFS(L1409=1020000,_xlfn.XLOOKUP(MOD(A1409,10000),[3]地盘!$B:$B,[3]地盘!$R:$R),L1409&gt;5000000,_xlfn.XLOOKUP(MOD(A1409,10000),[3]地盘!$B:$B,[3]地盘!$S:$S),L1409=1030002,_xlfn.XLOOKUP(MOD(A1409,10000),[3]地盘!$B:$B,[3]地盘!$T:$T)))</f>
        <v>133333</v>
      </c>
      <c r="F1409" s="30" t="str">
        <f>CONCATENATE("关卡-",MOD(A1409,10000),"-",_xlfn.IFS(K1409=3,"钞票",K1409=4,"玩家经验",K1409=5,_xlfn.XLOOKUP(L1409,'[1]item|道具'!$A:$A,'[1]item|道具'!$B:$B)))</f>
        <v>关卡-42-D阶战利品</v>
      </c>
      <c r="G1409" s="29">
        <v>0</v>
      </c>
      <c r="H1409" s="29">
        <v>100</v>
      </c>
      <c r="I1409" s="29" t="str" cm="1">
        <f t="array" ref="I1409">_xlfn.IFS(K1409=2,CONCATENATE("比特币-",M1409),K1409=3,CONCATENATE("钞票-",M1409),K1409=4,CONCATENATE("玩家经验-",M1409),K1409=5,CONCATENATE(_xlfn.XLOOKUP(L1409,'[1]item|道具'!$A:$A,'[1]item|道具'!$B:$B),"-",M1409),K1409=11,CONCATENATE(INDEX('[4]equip_data|装备数据'!$B:$B,MATCH(1,('[4]equip_data|装备数据'!$A:$A=ROUNDDOWN(L1409/100,0))*('[4]equip_data|装备数据'!$D:$D=MOD(L1409,100)),0)),"-",M1409,"件"))</f>
        <v>D阶战利品-1</v>
      </c>
      <c r="J1409" s="29" t="str">
        <f t="shared" si="113"/>
        <v>5;5012001;1</v>
      </c>
      <c r="K1409" s="29">
        <v>5</v>
      </c>
      <c r="L1409" s="29">
        <v>5012001</v>
      </c>
      <c r="M1409" s="29">
        <f>_xlfn.IFS(K1409=3,_xlfn.XLOOKUP(MOD(A1409,10000),#REF!,#REF!),K1409=4,_xlfn.XLOOKUP(MOD(A1409,10000),#REF!,#REF!),K1409=5,1)</f>
        <v>1</v>
      </c>
      <c r="N1409" s="4">
        <f t="shared" si="115"/>
        <v>0.133333</v>
      </c>
      <c r="O1409" s="4">
        <f t="shared" si="116"/>
        <v>1</v>
      </c>
      <c r="P1409" s="4">
        <f t="shared" si="117"/>
        <v>0.133333</v>
      </c>
    </row>
    <row r="1410" spans="1:16">
      <c r="A1410" s="29">
        <f>A1408+1</f>
        <v>10043</v>
      </c>
      <c r="B1410" s="29" t="str">
        <f t="shared" si="114"/>
        <v>关卡-43-地盘</v>
      </c>
      <c r="C1410" s="29">
        <v>1</v>
      </c>
      <c r="D1410" s="29">
        <f>A1410*10+1</f>
        <v>100431</v>
      </c>
      <c r="E1410" s="29">
        <f>_xlfn.IFS(K1410=3,1000000,K1410=4,1000000,K1410=5,_xlfn.IFS(L1410=1020000,_xlfn.XLOOKUP(MOD(A1410,10000),[3]地盘!$B:$B,[3]地盘!$R:$R),L1410&gt;5000000,_xlfn.XLOOKUP(MOD(A1410,10000),[3]地盘!$B:$B,[3]地盘!$S:$S),L1410=1030002,_xlfn.XLOOKUP(MOD(A1410,10000),[3]地盘!$B:$B,[3]地盘!$T:$T)))</f>
        <v>400000</v>
      </c>
      <c r="F1410" s="30" t="str">
        <f>CONCATENATE("关卡-",MOD(A1410,10000),"-",_xlfn.IFS(K1410=3,"钞票",K1410=4,"玩家经验",K1410=5,_xlfn.XLOOKUP(L1410,'[1]item|道具'!$A:$A,'[1]item|道具'!$B:$B)))</f>
        <v>关卡-43-随机零件</v>
      </c>
      <c r="G1410" s="29">
        <v>0</v>
      </c>
      <c r="H1410" s="29">
        <v>100</v>
      </c>
      <c r="I1410" s="29" t="str" cm="1">
        <f t="array" ref="I1410">_xlfn.IFS(K1410=2,CONCATENATE("比特币-",M1410),K1410=3,CONCATENATE("钞票-",M1410),K1410=4,CONCATENATE("玩家经验-",M1410),K1410=5,CONCATENATE(_xlfn.XLOOKUP(L1410,'[1]item|道具'!$A:$A,'[1]item|道具'!$B:$B),"-",M1410),K1410=11,CONCATENATE(INDEX('[4]equip_data|装备数据'!$B:$B,MATCH(1,('[4]equip_data|装备数据'!$A:$A=ROUNDDOWN(L1410/100,0))*('[4]equip_data|装备数据'!$D:$D=MOD(L1410,100)),0)),"-",M1410,"件"))</f>
        <v>随机零件-1</v>
      </c>
      <c r="J1410" s="29" t="str">
        <f t="shared" si="113"/>
        <v>5;1020000;1</v>
      </c>
      <c r="K1410" s="29">
        <v>5</v>
      </c>
      <c r="L1410" s="29">
        <v>1020000</v>
      </c>
      <c r="M1410" s="29">
        <f>_xlfn.IFS(K1410=3,_xlfn.XLOOKUP(MOD(A1410,10000),#REF!,#REF!),K1410=4,_xlfn.XLOOKUP(MOD(A1410,10000),#REF!,#REF!),K1410=5,1)</f>
        <v>1</v>
      </c>
      <c r="N1410" s="4">
        <f t="shared" si="115"/>
        <v>0.4</v>
      </c>
      <c r="O1410" s="4">
        <f t="shared" si="116"/>
        <v>1</v>
      </c>
      <c r="P1410" s="4">
        <f t="shared" si="117"/>
        <v>0.4</v>
      </c>
    </row>
    <row r="1411" spans="1:16">
      <c r="A1411" s="29">
        <f>A1410</f>
        <v>10043</v>
      </c>
      <c r="B1411" s="29" t="str">
        <f t="shared" si="114"/>
        <v>关卡-43-地盘</v>
      </c>
      <c r="C1411" s="29">
        <v>1</v>
      </c>
      <c r="D1411" s="29">
        <f>D1410+1</f>
        <v>100432</v>
      </c>
      <c r="E1411" s="29">
        <f>_xlfn.IFS(K1411=3,1000000,K1411=4,1000000,K1411=5,_xlfn.IFS(L1411=1020000,_xlfn.XLOOKUP(MOD(A1411,10000),[3]地盘!$B:$B,[3]地盘!$R:$R),L1411&gt;5000000,_xlfn.XLOOKUP(MOD(A1411,10000),[3]地盘!$B:$B,[3]地盘!$S:$S),L1411=1030002,_xlfn.XLOOKUP(MOD(A1411,10000),[3]地盘!$B:$B,[3]地盘!$T:$T)))</f>
        <v>133333</v>
      </c>
      <c r="F1411" s="30" t="str">
        <f>CONCATENATE("关卡-",MOD(A1411,10000),"-",_xlfn.IFS(K1411=3,"钞票",K1411=4,"玩家经验",K1411=5,_xlfn.XLOOKUP(L1411,'[1]item|道具'!$A:$A,'[1]item|道具'!$B:$B)))</f>
        <v>关卡-43-D阶战利品</v>
      </c>
      <c r="G1411" s="29">
        <v>0</v>
      </c>
      <c r="H1411" s="29">
        <v>100</v>
      </c>
      <c r="I1411" s="29" t="str" cm="1">
        <f t="array" ref="I1411">_xlfn.IFS(K1411=2,CONCATENATE("比特币-",M1411),K1411=3,CONCATENATE("钞票-",M1411),K1411=4,CONCATENATE("玩家经验-",M1411),K1411=5,CONCATENATE(_xlfn.XLOOKUP(L1411,'[1]item|道具'!$A:$A,'[1]item|道具'!$B:$B),"-",M1411),K1411=11,CONCATENATE(INDEX('[4]equip_data|装备数据'!$B:$B,MATCH(1,('[4]equip_data|装备数据'!$A:$A=ROUNDDOWN(L1411/100,0))*('[4]equip_data|装备数据'!$D:$D=MOD(L1411,100)),0)),"-",M1411,"件"))</f>
        <v>D阶战利品-1</v>
      </c>
      <c r="J1411" s="29" t="str">
        <f t="shared" si="113"/>
        <v>5;5012001;1</v>
      </c>
      <c r="K1411" s="29">
        <v>5</v>
      </c>
      <c r="L1411" s="29">
        <v>5012001</v>
      </c>
      <c r="M1411" s="29">
        <f>_xlfn.IFS(K1411=3,_xlfn.XLOOKUP(MOD(A1411,10000),#REF!,#REF!),K1411=4,_xlfn.XLOOKUP(MOD(A1411,10000),#REF!,#REF!),K1411=5,1)</f>
        <v>1</v>
      </c>
      <c r="N1411" s="4">
        <f t="shared" si="115"/>
        <v>0.133333</v>
      </c>
      <c r="O1411" s="4">
        <f t="shared" si="116"/>
        <v>1</v>
      </c>
      <c r="P1411" s="4">
        <f t="shared" si="117"/>
        <v>0.133333</v>
      </c>
    </row>
    <row r="1412" spans="1:16">
      <c r="A1412" s="29">
        <f>A1410+1</f>
        <v>10044</v>
      </c>
      <c r="B1412" s="29" t="str">
        <f t="shared" si="114"/>
        <v>关卡-44-地盘</v>
      </c>
      <c r="C1412" s="29">
        <v>1</v>
      </c>
      <c r="D1412" s="29">
        <f>A1412*10+1</f>
        <v>100441</v>
      </c>
      <c r="E1412" s="29">
        <f>_xlfn.IFS(K1412=3,1000000,K1412=4,1000000,K1412=5,_xlfn.IFS(L1412=1020000,_xlfn.XLOOKUP(MOD(A1412,10000),[3]地盘!$B:$B,[3]地盘!$R:$R),L1412&gt;5000000,_xlfn.XLOOKUP(MOD(A1412,10000),[3]地盘!$B:$B,[3]地盘!$S:$S),L1412=1030002,_xlfn.XLOOKUP(MOD(A1412,10000),[3]地盘!$B:$B,[3]地盘!$T:$T)))</f>
        <v>400000</v>
      </c>
      <c r="F1412" s="30" t="str">
        <f>CONCATENATE("关卡-",MOD(A1412,10000),"-",_xlfn.IFS(K1412=3,"钞票",K1412=4,"玩家经验",K1412=5,_xlfn.XLOOKUP(L1412,'[1]item|道具'!$A:$A,'[1]item|道具'!$B:$B)))</f>
        <v>关卡-44-随机零件</v>
      </c>
      <c r="G1412" s="29">
        <v>0</v>
      </c>
      <c r="H1412" s="29">
        <v>100</v>
      </c>
      <c r="I1412" s="29" t="str" cm="1">
        <f t="array" ref="I1412">_xlfn.IFS(K1412=2,CONCATENATE("比特币-",M1412),K1412=3,CONCATENATE("钞票-",M1412),K1412=4,CONCATENATE("玩家经验-",M1412),K1412=5,CONCATENATE(_xlfn.XLOOKUP(L1412,'[1]item|道具'!$A:$A,'[1]item|道具'!$B:$B),"-",M1412),K1412=11,CONCATENATE(INDEX('[4]equip_data|装备数据'!$B:$B,MATCH(1,('[4]equip_data|装备数据'!$A:$A=ROUNDDOWN(L1412/100,0))*('[4]equip_data|装备数据'!$D:$D=MOD(L1412,100)),0)),"-",M1412,"件"))</f>
        <v>随机零件-1</v>
      </c>
      <c r="J1412" s="29" t="str">
        <f t="shared" si="113"/>
        <v>5;1020000;1</v>
      </c>
      <c r="K1412" s="29">
        <v>5</v>
      </c>
      <c r="L1412" s="29">
        <v>1020000</v>
      </c>
      <c r="M1412" s="29">
        <f>_xlfn.IFS(K1412=3,_xlfn.XLOOKUP(MOD(A1412,10000),#REF!,#REF!),K1412=4,_xlfn.XLOOKUP(MOD(A1412,10000),#REF!,#REF!),K1412=5,1)</f>
        <v>1</v>
      </c>
      <c r="N1412" s="4">
        <f t="shared" si="115"/>
        <v>0.4</v>
      </c>
      <c r="O1412" s="4">
        <f t="shared" si="116"/>
        <v>1</v>
      </c>
      <c r="P1412" s="4">
        <f t="shared" si="117"/>
        <v>0.4</v>
      </c>
    </row>
    <row r="1413" spans="1:16">
      <c r="A1413" s="29">
        <f>A1412</f>
        <v>10044</v>
      </c>
      <c r="B1413" s="29" t="str">
        <f t="shared" si="114"/>
        <v>关卡-44-地盘</v>
      </c>
      <c r="C1413" s="29">
        <v>1</v>
      </c>
      <c r="D1413" s="29">
        <f>D1412+1</f>
        <v>100442</v>
      </c>
      <c r="E1413" s="29">
        <f>_xlfn.IFS(K1413=3,1000000,K1413=4,1000000,K1413=5,_xlfn.IFS(L1413=1020000,_xlfn.XLOOKUP(MOD(A1413,10000),[3]地盘!$B:$B,[3]地盘!$R:$R),L1413&gt;5000000,_xlfn.XLOOKUP(MOD(A1413,10000),[3]地盘!$B:$B,[3]地盘!$S:$S),L1413=1030002,_xlfn.XLOOKUP(MOD(A1413,10000),[3]地盘!$B:$B,[3]地盘!$T:$T)))</f>
        <v>133333</v>
      </c>
      <c r="F1413" s="30" t="str">
        <f>CONCATENATE("关卡-",MOD(A1413,10000),"-",_xlfn.IFS(K1413=3,"钞票",K1413=4,"玩家经验",K1413=5,_xlfn.XLOOKUP(L1413,'[1]item|道具'!$A:$A,'[1]item|道具'!$B:$B)))</f>
        <v>关卡-44-D阶战利品</v>
      </c>
      <c r="G1413" s="29">
        <v>0</v>
      </c>
      <c r="H1413" s="29">
        <v>100</v>
      </c>
      <c r="I1413" s="29" t="str" cm="1">
        <f t="array" ref="I1413">_xlfn.IFS(K1413=2,CONCATENATE("比特币-",M1413),K1413=3,CONCATENATE("钞票-",M1413),K1413=4,CONCATENATE("玩家经验-",M1413),K1413=5,CONCATENATE(_xlfn.XLOOKUP(L1413,'[1]item|道具'!$A:$A,'[1]item|道具'!$B:$B),"-",M1413),K1413=11,CONCATENATE(INDEX('[4]equip_data|装备数据'!$B:$B,MATCH(1,('[4]equip_data|装备数据'!$A:$A=ROUNDDOWN(L1413/100,0))*('[4]equip_data|装备数据'!$D:$D=MOD(L1413,100)),0)),"-",M1413,"件"))</f>
        <v>D阶战利品-1</v>
      </c>
      <c r="J1413" s="29" t="str">
        <f t="shared" si="113"/>
        <v>5;5012001;1</v>
      </c>
      <c r="K1413" s="29">
        <v>5</v>
      </c>
      <c r="L1413" s="29">
        <v>5012001</v>
      </c>
      <c r="M1413" s="29">
        <f>_xlfn.IFS(K1413=3,_xlfn.XLOOKUP(MOD(A1413,10000),#REF!,#REF!),K1413=4,_xlfn.XLOOKUP(MOD(A1413,10000),#REF!,#REF!),K1413=5,1)</f>
        <v>1</v>
      </c>
      <c r="N1413" s="4">
        <f t="shared" si="115"/>
        <v>0.133333</v>
      </c>
      <c r="O1413" s="4">
        <f t="shared" si="116"/>
        <v>1</v>
      </c>
      <c r="P1413" s="4">
        <f t="shared" si="117"/>
        <v>0.133333</v>
      </c>
    </row>
    <row r="1414" spans="1:16">
      <c r="A1414" s="29">
        <f>A1412+1</f>
        <v>10045</v>
      </c>
      <c r="B1414" s="29" t="str">
        <f t="shared" si="114"/>
        <v>关卡-45-地盘</v>
      </c>
      <c r="C1414" s="29">
        <v>1</v>
      </c>
      <c r="D1414" s="29">
        <f>A1414*10+1</f>
        <v>100451</v>
      </c>
      <c r="E1414" s="29">
        <f>_xlfn.IFS(K1414=3,1000000,K1414=4,1000000,K1414=5,_xlfn.IFS(L1414=1020000,_xlfn.XLOOKUP(MOD(A1414,10000),[3]地盘!$B:$B,[3]地盘!$R:$R),L1414&gt;5000000,_xlfn.XLOOKUP(MOD(A1414,10000),[3]地盘!$B:$B,[3]地盘!$S:$S),L1414=1030002,_xlfn.XLOOKUP(MOD(A1414,10000),[3]地盘!$B:$B,[3]地盘!$T:$T)))</f>
        <v>400000</v>
      </c>
      <c r="F1414" s="30" t="str">
        <f>CONCATENATE("关卡-",MOD(A1414,10000),"-",_xlfn.IFS(K1414=3,"钞票",K1414=4,"玩家经验",K1414=5,_xlfn.XLOOKUP(L1414,'[1]item|道具'!$A:$A,'[1]item|道具'!$B:$B)))</f>
        <v>关卡-45-随机零件</v>
      </c>
      <c r="G1414" s="29">
        <v>0</v>
      </c>
      <c r="H1414" s="29">
        <v>100</v>
      </c>
      <c r="I1414" s="29" t="str" cm="1">
        <f t="array" ref="I1414">_xlfn.IFS(K1414=2,CONCATENATE("比特币-",M1414),K1414=3,CONCATENATE("钞票-",M1414),K1414=4,CONCATENATE("玩家经验-",M1414),K1414=5,CONCATENATE(_xlfn.XLOOKUP(L1414,'[1]item|道具'!$A:$A,'[1]item|道具'!$B:$B),"-",M1414),K1414=11,CONCATENATE(INDEX('[4]equip_data|装备数据'!$B:$B,MATCH(1,('[4]equip_data|装备数据'!$A:$A=ROUNDDOWN(L1414/100,0))*('[4]equip_data|装备数据'!$D:$D=MOD(L1414,100)),0)),"-",M1414,"件"))</f>
        <v>随机零件-1</v>
      </c>
      <c r="J1414" s="29" t="str">
        <f t="shared" si="113"/>
        <v>5;1020000;1</v>
      </c>
      <c r="K1414" s="29">
        <v>5</v>
      </c>
      <c r="L1414" s="29">
        <v>1020000</v>
      </c>
      <c r="M1414" s="29">
        <f>_xlfn.IFS(K1414=3,_xlfn.XLOOKUP(MOD(A1414,10000),#REF!,#REF!),K1414=4,_xlfn.XLOOKUP(MOD(A1414,10000),#REF!,#REF!),K1414=5,1)</f>
        <v>1</v>
      </c>
      <c r="N1414" s="4">
        <f t="shared" si="115"/>
        <v>0.4</v>
      </c>
      <c r="O1414" s="4">
        <f t="shared" si="116"/>
        <v>1</v>
      </c>
      <c r="P1414" s="4">
        <f t="shared" si="117"/>
        <v>0.4</v>
      </c>
    </row>
    <row r="1415" spans="1:16">
      <c r="A1415" s="29">
        <f>A1414</f>
        <v>10045</v>
      </c>
      <c r="B1415" s="29" t="str">
        <f t="shared" si="114"/>
        <v>关卡-45-地盘</v>
      </c>
      <c r="C1415" s="29">
        <v>1</v>
      </c>
      <c r="D1415" s="29">
        <f>D1414+1</f>
        <v>100452</v>
      </c>
      <c r="E1415" s="29">
        <f>_xlfn.IFS(K1415=3,1000000,K1415=4,1000000,K1415=5,_xlfn.IFS(L1415=1020000,_xlfn.XLOOKUP(MOD(A1415,10000),[3]地盘!$B:$B,[3]地盘!$R:$R),L1415&gt;5000000,_xlfn.XLOOKUP(MOD(A1415,10000),[3]地盘!$B:$B,[3]地盘!$S:$S),L1415=1030002,_xlfn.XLOOKUP(MOD(A1415,10000),[3]地盘!$B:$B,[3]地盘!$T:$T)))</f>
        <v>133333</v>
      </c>
      <c r="F1415" s="30" t="str">
        <f>CONCATENATE("关卡-",MOD(A1415,10000),"-",_xlfn.IFS(K1415=3,"钞票",K1415=4,"玩家经验",K1415=5,_xlfn.XLOOKUP(L1415,'[1]item|道具'!$A:$A,'[1]item|道具'!$B:$B)))</f>
        <v>关卡-45-D阶战利品</v>
      </c>
      <c r="G1415" s="29">
        <v>0</v>
      </c>
      <c r="H1415" s="29">
        <v>100</v>
      </c>
      <c r="I1415" s="29" t="str" cm="1">
        <f t="array" ref="I1415">_xlfn.IFS(K1415=2,CONCATENATE("比特币-",M1415),K1415=3,CONCATENATE("钞票-",M1415),K1415=4,CONCATENATE("玩家经验-",M1415),K1415=5,CONCATENATE(_xlfn.XLOOKUP(L1415,'[1]item|道具'!$A:$A,'[1]item|道具'!$B:$B),"-",M1415),K1415=11,CONCATENATE(INDEX('[4]equip_data|装备数据'!$B:$B,MATCH(1,('[4]equip_data|装备数据'!$A:$A=ROUNDDOWN(L1415/100,0))*('[4]equip_data|装备数据'!$D:$D=MOD(L1415,100)),0)),"-",M1415,"件"))</f>
        <v>D阶战利品-1</v>
      </c>
      <c r="J1415" s="29" t="str">
        <f t="shared" si="113"/>
        <v>5;5012001;1</v>
      </c>
      <c r="K1415" s="29">
        <v>5</v>
      </c>
      <c r="L1415" s="29">
        <v>5012001</v>
      </c>
      <c r="M1415" s="29">
        <f>_xlfn.IFS(K1415=3,_xlfn.XLOOKUP(MOD(A1415,10000),#REF!,#REF!),K1415=4,_xlfn.XLOOKUP(MOD(A1415,10000),#REF!,#REF!),K1415=5,1)</f>
        <v>1</v>
      </c>
      <c r="N1415" s="4">
        <f t="shared" si="115"/>
        <v>0.133333</v>
      </c>
      <c r="O1415" s="4">
        <f t="shared" si="116"/>
        <v>1</v>
      </c>
      <c r="P1415" s="4">
        <f t="shared" si="117"/>
        <v>0.133333</v>
      </c>
    </row>
    <row r="1416" spans="1:16">
      <c r="A1416" s="29">
        <f>A1414+1</f>
        <v>10046</v>
      </c>
      <c r="B1416" s="29" t="str">
        <f t="shared" si="114"/>
        <v>关卡-46-地盘</v>
      </c>
      <c r="C1416" s="29">
        <v>1</v>
      </c>
      <c r="D1416" s="29">
        <f>A1416*10+1</f>
        <v>100461</v>
      </c>
      <c r="E1416" s="29">
        <f>_xlfn.IFS(K1416=3,1000000,K1416=4,1000000,K1416=5,_xlfn.IFS(L1416=1020000,_xlfn.XLOOKUP(MOD(A1416,10000),[3]地盘!$B:$B,[3]地盘!$R:$R),L1416&gt;5000000,_xlfn.XLOOKUP(MOD(A1416,10000),[3]地盘!$B:$B,[3]地盘!$S:$S),L1416=1030002,_xlfn.XLOOKUP(MOD(A1416,10000),[3]地盘!$B:$B,[3]地盘!$T:$T)))</f>
        <v>400000</v>
      </c>
      <c r="F1416" s="30" t="str">
        <f>CONCATENATE("关卡-",MOD(A1416,10000),"-",_xlfn.IFS(K1416=3,"钞票",K1416=4,"玩家经验",K1416=5,_xlfn.XLOOKUP(L1416,'[1]item|道具'!$A:$A,'[1]item|道具'!$B:$B)))</f>
        <v>关卡-46-随机零件</v>
      </c>
      <c r="G1416" s="29">
        <v>0</v>
      </c>
      <c r="H1416" s="29">
        <v>100</v>
      </c>
      <c r="I1416" s="29" t="str" cm="1">
        <f t="array" ref="I1416">_xlfn.IFS(K1416=2,CONCATENATE("比特币-",M1416),K1416=3,CONCATENATE("钞票-",M1416),K1416=4,CONCATENATE("玩家经验-",M1416),K1416=5,CONCATENATE(_xlfn.XLOOKUP(L1416,'[1]item|道具'!$A:$A,'[1]item|道具'!$B:$B),"-",M1416),K1416=11,CONCATENATE(INDEX('[4]equip_data|装备数据'!$B:$B,MATCH(1,('[4]equip_data|装备数据'!$A:$A=ROUNDDOWN(L1416/100,0))*('[4]equip_data|装备数据'!$D:$D=MOD(L1416,100)),0)),"-",M1416,"件"))</f>
        <v>随机零件-1</v>
      </c>
      <c r="J1416" s="29" t="str">
        <f t="shared" si="113"/>
        <v>5;1020000;1</v>
      </c>
      <c r="K1416" s="29">
        <v>5</v>
      </c>
      <c r="L1416" s="29">
        <v>1020000</v>
      </c>
      <c r="M1416" s="29">
        <f>_xlfn.IFS(K1416=3,_xlfn.XLOOKUP(MOD(A1416,10000),#REF!,#REF!),K1416=4,_xlfn.XLOOKUP(MOD(A1416,10000),#REF!,#REF!),K1416=5,1)</f>
        <v>1</v>
      </c>
      <c r="N1416" s="4">
        <f t="shared" si="115"/>
        <v>0.4</v>
      </c>
      <c r="O1416" s="4">
        <f t="shared" si="116"/>
        <v>1</v>
      </c>
      <c r="P1416" s="4">
        <f t="shared" si="117"/>
        <v>0.4</v>
      </c>
    </row>
    <row r="1417" spans="1:16">
      <c r="A1417" s="29">
        <f>A1416</f>
        <v>10046</v>
      </c>
      <c r="B1417" s="29" t="str">
        <f t="shared" si="114"/>
        <v>关卡-46-地盘</v>
      </c>
      <c r="C1417" s="29">
        <v>1</v>
      </c>
      <c r="D1417" s="29">
        <f>D1416+1</f>
        <v>100462</v>
      </c>
      <c r="E1417" s="29">
        <f>_xlfn.IFS(K1417=3,1000000,K1417=4,1000000,K1417=5,_xlfn.IFS(L1417=1020000,_xlfn.XLOOKUP(MOD(A1417,10000),[3]地盘!$B:$B,[3]地盘!$R:$R),L1417&gt;5000000,_xlfn.XLOOKUP(MOD(A1417,10000),[3]地盘!$B:$B,[3]地盘!$S:$S),L1417=1030002,_xlfn.XLOOKUP(MOD(A1417,10000),[3]地盘!$B:$B,[3]地盘!$T:$T)))</f>
        <v>133333</v>
      </c>
      <c r="F1417" s="30" t="str">
        <f>CONCATENATE("关卡-",MOD(A1417,10000),"-",_xlfn.IFS(K1417=3,"钞票",K1417=4,"玩家经验",K1417=5,_xlfn.XLOOKUP(L1417,'[1]item|道具'!$A:$A,'[1]item|道具'!$B:$B)))</f>
        <v>关卡-46-D阶战利品</v>
      </c>
      <c r="G1417" s="29">
        <v>0</v>
      </c>
      <c r="H1417" s="29">
        <v>100</v>
      </c>
      <c r="I1417" s="29" t="str" cm="1">
        <f t="array" ref="I1417">_xlfn.IFS(K1417=2,CONCATENATE("比特币-",M1417),K1417=3,CONCATENATE("钞票-",M1417),K1417=4,CONCATENATE("玩家经验-",M1417),K1417=5,CONCATENATE(_xlfn.XLOOKUP(L1417,'[1]item|道具'!$A:$A,'[1]item|道具'!$B:$B),"-",M1417),K1417=11,CONCATENATE(INDEX('[4]equip_data|装备数据'!$B:$B,MATCH(1,('[4]equip_data|装备数据'!$A:$A=ROUNDDOWN(L1417/100,0))*('[4]equip_data|装备数据'!$D:$D=MOD(L1417,100)),0)),"-",M1417,"件"))</f>
        <v>D阶战利品-1</v>
      </c>
      <c r="J1417" s="29" t="str">
        <f t="shared" si="113"/>
        <v>5;5012001;1</v>
      </c>
      <c r="K1417" s="29">
        <v>5</v>
      </c>
      <c r="L1417" s="29">
        <v>5012001</v>
      </c>
      <c r="M1417" s="29">
        <f>_xlfn.IFS(K1417=3,_xlfn.XLOOKUP(MOD(A1417,10000),#REF!,#REF!),K1417=4,_xlfn.XLOOKUP(MOD(A1417,10000),#REF!,#REF!),K1417=5,1)</f>
        <v>1</v>
      </c>
      <c r="N1417" s="4">
        <f t="shared" si="115"/>
        <v>0.133333</v>
      </c>
      <c r="O1417" s="4">
        <f t="shared" si="116"/>
        <v>1</v>
      </c>
      <c r="P1417" s="4">
        <f t="shared" si="117"/>
        <v>0.133333</v>
      </c>
    </row>
    <row r="1418" spans="1:16">
      <c r="A1418" s="29">
        <f>A1416+1</f>
        <v>10047</v>
      </c>
      <c r="B1418" s="29" t="str">
        <f t="shared" si="114"/>
        <v>关卡-47-地盘</v>
      </c>
      <c r="C1418" s="29">
        <v>1</v>
      </c>
      <c r="D1418" s="29">
        <f>A1418*10+1</f>
        <v>100471</v>
      </c>
      <c r="E1418" s="29">
        <f>_xlfn.IFS(K1418=3,1000000,K1418=4,1000000,K1418=5,_xlfn.IFS(L1418=1020000,_xlfn.XLOOKUP(MOD(A1418,10000),[3]地盘!$B:$B,[3]地盘!$R:$R),L1418&gt;5000000,_xlfn.XLOOKUP(MOD(A1418,10000),[3]地盘!$B:$B,[3]地盘!$S:$S),L1418=1030002,_xlfn.XLOOKUP(MOD(A1418,10000),[3]地盘!$B:$B,[3]地盘!$T:$T)))</f>
        <v>433333</v>
      </c>
      <c r="F1418" s="30" t="str">
        <f>CONCATENATE("关卡-",MOD(A1418,10000),"-",_xlfn.IFS(K1418=3,"钞票",K1418=4,"玩家经验",K1418=5,_xlfn.XLOOKUP(L1418,'[1]item|道具'!$A:$A,'[1]item|道具'!$B:$B)))</f>
        <v>关卡-47-随机零件</v>
      </c>
      <c r="G1418" s="29">
        <v>0</v>
      </c>
      <c r="H1418" s="29">
        <v>100</v>
      </c>
      <c r="I1418" s="29" t="str" cm="1">
        <f t="array" ref="I1418">_xlfn.IFS(K1418=2,CONCATENATE("比特币-",M1418),K1418=3,CONCATENATE("钞票-",M1418),K1418=4,CONCATENATE("玩家经验-",M1418),K1418=5,CONCATENATE(_xlfn.XLOOKUP(L1418,'[1]item|道具'!$A:$A,'[1]item|道具'!$B:$B),"-",M1418),K1418=11,CONCATENATE(INDEX('[4]equip_data|装备数据'!$B:$B,MATCH(1,('[4]equip_data|装备数据'!$A:$A=ROUNDDOWN(L1418/100,0))*('[4]equip_data|装备数据'!$D:$D=MOD(L1418,100)),0)),"-",M1418,"件"))</f>
        <v>随机零件-1</v>
      </c>
      <c r="J1418" s="29" t="str">
        <f t="shared" si="113"/>
        <v>5;1020000;1</v>
      </c>
      <c r="K1418" s="29">
        <v>5</v>
      </c>
      <c r="L1418" s="29">
        <v>1020000</v>
      </c>
      <c r="M1418" s="29">
        <f>_xlfn.IFS(K1418=3,_xlfn.XLOOKUP(MOD(A1418,10000),#REF!,#REF!),K1418=4,_xlfn.XLOOKUP(MOD(A1418,10000),#REF!,#REF!),K1418=5,1)</f>
        <v>1</v>
      </c>
      <c r="N1418" s="4">
        <f t="shared" si="115"/>
        <v>0.433333</v>
      </c>
      <c r="O1418" s="4">
        <f t="shared" si="116"/>
        <v>1</v>
      </c>
      <c r="P1418" s="4">
        <f t="shared" si="117"/>
        <v>0.433333</v>
      </c>
    </row>
    <row r="1419" spans="1:16">
      <c r="A1419" s="29">
        <f>A1418</f>
        <v>10047</v>
      </c>
      <c r="B1419" s="29" t="str">
        <f t="shared" si="114"/>
        <v>关卡-47-地盘</v>
      </c>
      <c r="C1419" s="29">
        <v>1</v>
      </c>
      <c r="D1419" s="29">
        <f>D1418+1</f>
        <v>100472</v>
      </c>
      <c r="E1419" s="29">
        <f>_xlfn.IFS(K1419=3,1000000,K1419=4,1000000,K1419=5,_xlfn.IFS(L1419=1020000,_xlfn.XLOOKUP(MOD(A1419,10000),[3]地盘!$B:$B,[3]地盘!$R:$R),L1419&gt;5000000,_xlfn.XLOOKUP(MOD(A1419,10000),[3]地盘!$B:$B,[3]地盘!$S:$S),L1419=1030002,_xlfn.XLOOKUP(MOD(A1419,10000),[3]地盘!$B:$B,[3]地盘!$T:$T)))</f>
        <v>133333</v>
      </c>
      <c r="F1419" s="30" t="str">
        <f>CONCATENATE("关卡-",MOD(A1419,10000),"-",_xlfn.IFS(K1419=3,"钞票",K1419=4,"玩家经验",K1419=5,_xlfn.XLOOKUP(L1419,'[1]item|道具'!$A:$A,'[1]item|道具'!$B:$B)))</f>
        <v>关卡-47-D阶战利品</v>
      </c>
      <c r="G1419" s="29">
        <v>0</v>
      </c>
      <c r="H1419" s="29">
        <v>100</v>
      </c>
      <c r="I1419" s="29" t="str" cm="1">
        <f t="array" ref="I1419">_xlfn.IFS(K1419=2,CONCATENATE("比特币-",M1419),K1419=3,CONCATENATE("钞票-",M1419),K1419=4,CONCATENATE("玩家经验-",M1419),K1419=5,CONCATENATE(_xlfn.XLOOKUP(L1419,'[1]item|道具'!$A:$A,'[1]item|道具'!$B:$B),"-",M1419),K1419=11,CONCATENATE(INDEX('[4]equip_data|装备数据'!$B:$B,MATCH(1,('[4]equip_data|装备数据'!$A:$A=ROUNDDOWN(L1419/100,0))*('[4]equip_data|装备数据'!$D:$D=MOD(L1419,100)),0)),"-",M1419,"件"))</f>
        <v>D阶战利品-1</v>
      </c>
      <c r="J1419" s="29" t="str">
        <f t="shared" ref="J1419:J1482" si="118">CONCATENATE(K1419,";",L1419,";",M1419)</f>
        <v>5;5012001;1</v>
      </c>
      <c r="K1419" s="29">
        <v>5</v>
      </c>
      <c r="L1419" s="29">
        <v>5012001</v>
      </c>
      <c r="M1419" s="29">
        <f>_xlfn.IFS(K1419=3,_xlfn.XLOOKUP(MOD(A1419,10000),#REF!,#REF!),K1419=4,_xlfn.XLOOKUP(MOD(A1419,10000),#REF!,#REF!),K1419=5,1)</f>
        <v>1</v>
      </c>
      <c r="N1419" s="4">
        <f t="shared" si="115"/>
        <v>0.133333</v>
      </c>
      <c r="O1419" s="4">
        <f t="shared" si="116"/>
        <v>1</v>
      </c>
      <c r="P1419" s="4">
        <f t="shared" si="117"/>
        <v>0.133333</v>
      </c>
    </row>
    <row r="1420" spans="1:16">
      <c r="A1420" s="29">
        <f>A1418+1</f>
        <v>10048</v>
      </c>
      <c r="B1420" s="29" t="str">
        <f t="shared" si="114"/>
        <v>关卡-48-地盘</v>
      </c>
      <c r="C1420" s="29">
        <v>1</v>
      </c>
      <c r="D1420" s="29">
        <f>A1420*10+1</f>
        <v>100481</v>
      </c>
      <c r="E1420" s="29">
        <f>_xlfn.IFS(K1420=3,1000000,K1420=4,1000000,K1420=5,_xlfn.IFS(L1420=1020000,_xlfn.XLOOKUP(MOD(A1420,10000),[3]地盘!$B:$B,[3]地盘!$R:$R),L1420&gt;5000000,_xlfn.XLOOKUP(MOD(A1420,10000),[3]地盘!$B:$B,[3]地盘!$S:$S),L1420=1030002,_xlfn.XLOOKUP(MOD(A1420,10000),[3]地盘!$B:$B,[3]地盘!$T:$T)))</f>
        <v>433333</v>
      </c>
      <c r="F1420" s="30" t="str">
        <f>CONCATENATE("关卡-",MOD(A1420,10000),"-",_xlfn.IFS(K1420=3,"钞票",K1420=4,"玩家经验",K1420=5,_xlfn.XLOOKUP(L1420,'[1]item|道具'!$A:$A,'[1]item|道具'!$B:$B)))</f>
        <v>关卡-48-随机零件</v>
      </c>
      <c r="G1420" s="29">
        <v>0</v>
      </c>
      <c r="H1420" s="29">
        <v>100</v>
      </c>
      <c r="I1420" s="29" t="str" cm="1">
        <f t="array" ref="I1420">_xlfn.IFS(K1420=2,CONCATENATE("比特币-",M1420),K1420=3,CONCATENATE("钞票-",M1420),K1420=4,CONCATENATE("玩家经验-",M1420),K1420=5,CONCATENATE(_xlfn.XLOOKUP(L1420,'[1]item|道具'!$A:$A,'[1]item|道具'!$B:$B),"-",M1420),K1420=11,CONCATENATE(INDEX('[4]equip_data|装备数据'!$B:$B,MATCH(1,('[4]equip_data|装备数据'!$A:$A=ROUNDDOWN(L1420/100,0))*('[4]equip_data|装备数据'!$D:$D=MOD(L1420,100)),0)),"-",M1420,"件"))</f>
        <v>随机零件-1</v>
      </c>
      <c r="J1420" s="29" t="str">
        <f t="shared" si="118"/>
        <v>5;1020000;1</v>
      </c>
      <c r="K1420" s="29">
        <v>5</v>
      </c>
      <c r="L1420" s="29">
        <v>1020000</v>
      </c>
      <c r="M1420" s="29">
        <f>_xlfn.IFS(K1420=3,_xlfn.XLOOKUP(MOD(A1420,10000),#REF!,#REF!),K1420=4,_xlfn.XLOOKUP(MOD(A1420,10000),#REF!,#REF!),K1420=5,1)</f>
        <v>1</v>
      </c>
      <c r="N1420" s="4">
        <f t="shared" si="115"/>
        <v>0.433333</v>
      </c>
      <c r="O1420" s="4">
        <f t="shared" si="116"/>
        <v>1</v>
      </c>
      <c r="P1420" s="4">
        <f t="shared" si="117"/>
        <v>0.433333</v>
      </c>
    </row>
    <row r="1421" spans="1:16">
      <c r="A1421" s="29">
        <f>A1420</f>
        <v>10048</v>
      </c>
      <c r="B1421" s="29" t="str">
        <f t="shared" si="114"/>
        <v>关卡-48-地盘</v>
      </c>
      <c r="C1421" s="29">
        <v>1</v>
      </c>
      <c r="D1421" s="29">
        <f>D1420+1</f>
        <v>100482</v>
      </c>
      <c r="E1421" s="29">
        <f>_xlfn.IFS(K1421=3,1000000,K1421=4,1000000,K1421=5,_xlfn.IFS(L1421=1020000,_xlfn.XLOOKUP(MOD(A1421,10000),[3]地盘!$B:$B,[3]地盘!$R:$R),L1421&gt;5000000,_xlfn.XLOOKUP(MOD(A1421,10000),[3]地盘!$B:$B,[3]地盘!$S:$S),L1421=1030002,_xlfn.XLOOKUP(MOD(A1421,10000),[3]地盘!$B:$B,[3]地盘!$T:$T)))</f>
        <v>133333</v>
      </c>
      <c r="F1421" s="30" t="str">
        <f>CONCATENATE("关卡-",MOD(A1421,10000),"-",_xlfn.IFS(K1421=3,"钞票",K1421=4,"玩家经验",K1421=5,_xlfn.XLOOKUP(L1421,'[1]item|道具'!$A:$A,'[1]item|道具'!$B:$B)))</f>
        <v>关卡-48-D阶战利品</v>
      </c>
      <c r="G1421" s="29">
        <v>0</v>
      </c>
      <c r="H1421" s="29">
        <v>100</v>
      </c>
      <c r="I1421" s="29" t="str" cm="1">
        <f t="array" ref="I1421">_xlfn.IFS(K1421=2,CONCATENATE("比特币-",M1421),K1421=3,CONCATENATE("钞票-",M1421),K1421=4,CONCATENATE("玩家经验-",M1421),K1421=5,CONCATENATE(_xlfn.XLOOKUP(L1421,'[1]item|道具'!$A:$A,'[1]item|道具'!$B:$B),"-",M1421),K1421=11,CONCATENATE(INDEX('[4]equip_data|装备数据'!$B:$B,MATCH(1,('[4]equip_data|装备数据'!$A:$A=ROUNDDOWN(L1421/100,0))*('[4]equip_data|装备数据'!$D:$D=MOD(L1421,100)),0)),"-",M1421,"件"))</f>
        <v>D阶战利品-1</v>
      </c>
      <c r="J1421" s="29" t="str">
        <f t="shared" si="118"/>
        <v>5;5012001;1</v>
      </c>
      <c r="K1421" s="29">
        <v>5</v>
      </c>
      <c r="L1421" s="29">
        <v>5012001</v>
      </c>
      <c r="M1421" s="29">
        <f>_xlfn.IFS(K1421=3,_xlfn.XLOOKUP(MOD(A1421,10000),#REF!,#REF!),K1421=4,_xlfn.XLOOKUP(MOD(A1421,10000),#REF!,#REF!),K1421=5,1)</f>
        <v>1</v>
      </c>
      <c r="N1421" s="4">
        <f t="shared" si="115"/>
        <v>0.133333</v>
      </c>
      <c r="O1421" s="4">
        <f t="shared" si="116"/>
        <v>1</v>
      </c>
      <c r="P1421" s="4">
        <f t="shared" si="117"/>
        <v>0.133333</v>
      </c>
    </row>
    <row r="1422" spans="1:16">
      <c r="A1422" s="29">
        <f>A1420+1</f>
        <v>10049</v>
      </c>
      <c r="B1422" s="29" t="str">
        <f t="shared" si="114"/>
        <v>关卡-49-地盘</v>
      </c>
      <c r="C1422" s="29">
        <v>1</v>
      </c>
      <c r="D1422" s="29">
        <f>A1422*10+1</f>
        <v>100491</v>
      </c>
      <c r="E1422" s="29">
        <f>_xlfn.IFS(K1422=3,1000000,K1422=4,1000000,K1422=5,_xlfn.IFS(L1422=1020000,_xlfn.XLOOKUP(MOD(A1422,10000),[3]地盘!$B:$B,[3]地盘!$R:$R),L1422&gt;5000000,_xlfn.XLOOKUP(MOD(A1422,10000),[3]地盘!$B:$B,[3]地盘!$S:$S),L1422=1030002,_xlfn.XLOOKUP(MOD(A1422,10000),[3]地盘!$B:$B,[3]地盘!$T:$T)))</f>
        <v>433333</v>
      </c>
      <c r="F1422" s="30" t="str">
        <f>CONCATENATE("关卡-",MOD(A1422,10000),"-",_xlfn.IFS(K1422=3,"钞票",K1422=4,"玩家经验",K1422=5,_xlfn.XLOOKUP(L1422,'[1]item|道具'!$A:$A,'[1]item|道具'!$B:$B)))</f>
        <v>关卡-49-随机零件</v>
      </c>
      <c r="G1422" s="29">
        <v>0</v>
      </c>
      <c r="H1422" s="29">
        <v>100</v>
      </c>
      <c r="I1422" s="29" t="str" cm="1">
        <f t="array" ref="I1422">_xlfn.IFS(K1422=2,CONCATENATE("比特币-",M1422),K1422=3,CONCATENATE("钞票-",M1422),K1422=4,CONCATENATE("玩家经验-",M1422),K1422=5,CONCATENATE(_xlfn.XLOOKUP(L1422,'[1]item|道具'!$A:$A,'[1]item|道具'!$B:$B),"-",M1422),K1422=11,CONCATENATE(INDEX('[4]equip_data|装备数据'!$B:$B,MATCH(1,('[4]equip_data|装备数据'!$A:$A=ROUNDDOWN(L1422/100,0))*('[4]equip_data|装备数据'!$D:$D=MOD(L1422,100)),0)),"-",M1422,"件"))</f>
        <v>随机零件-1</v>
      </c>
      <c r="J1422" s="29" t="str">
        <f t="shared" si="118"/>
        <v>5;1020000;1</v>
      </c>
      <c r="K1422" s="29">
        <v>5</v>
      </c>
      <c r="L1422" s="29">
        <v>1020000</v>
      </c>
      <c r="M1422" s="29">
        <f>_xlfn.IFS(K1422=3,_xlfn.XLOOKUP(MOD(A1422,10000),#REF!,#REF!),K1422=4,_xlfn.XLOOKUP(MOD(A1422,10000),#REF!,#REF!),K1422=5,1)</f>
        <v>1</v>
      </c>
      <c r="N1422" s="4">
        <f t="shared" si="115"/>
        <v>0.433333</v>
      </c>
      <c r="O1422" s="4">
        <f t="shared" si="116"/>
        <v>1</v>
      </c>
      <c r="P1422" s="4">
        <f t="shared" si="117"/>
        <v>0.433333</v>
      </c>
    </row>
    <row r="1423" spans="1:16">
      <c r="A1423" s="29">
        <f>A1422</f>
        <v>10049</v>
      </c>
      <c r="B1423" s="29" t="str">
        <f t="shared" si="114"/>
        <v>关卡-49-地盘</v>
      </c>
      <c r="C1423" s="29">
        <v>1</v>
      </c>
      <c r="D1423" s="29">
        <f>D1422+1</f>
        <v>100492</v>
      </c>
      <c r="E1423" s="29">
        <f>_xlfn.IFS(K1423=3,1000000,K1423=4,1000000,K1423=5,_xlfn.IFS(L1423=1020000,_xlfn.XLOOKUP(MOD(A1423,10000),[3]地盘!$B:$B,[3]地盘!$R:$R),L1423&gt;5000000,_xlfn.XLOOKUP(MOD(A1423,10000),[3]地盘!$B:$B,[3]地盘!$S:$S),L1423=1030002,_xlfn.XLOOKUP(MOD(A1423,10000),[3]地盘!$B:$B,[3]地盘!$T:$T)))</f>
        <v>133333</v>
      </c>
      <c r="F1423" s="30" t="str">
        <f>CONCATENATE("关卡-",MOD(A1423,10000),"-",_xlfn.IFS(K1423=3,"钞票",K1423=4,"玩家经验",K1423=5,_xlfn.XLOOKUP(L1423,'[1]item|道具'!$A:$A,'[1]item|道具'!$B:$B)))</f>
        <v>关卡-49-D阶战利品</v>
      </c>
      <c r="G1423" s="29">
        <v>0</v>
      </c>
      <c r="H1423" s="29">
        <v>100</v>
      </c>
      <c r="I1423" s="29" t="str" cm="1">
        <f t="array" ref="I1423">_xlfn.IFS(K1423=2,CONCATENATE("比特币-",M1423),K1423=3,CONCATENATE("钞票-",M1423),K1423=4,CONCATENATE("玩家经验-",M1423),K1423=5,CONCATENATE(_xlfn.XLOOKUP(L1423,'[1]item|道具'!$A:$A,'[1]item|道具'!$B:$B),"-",M1423),K1423=11,CONCATENATE(INDEX('[4]equip_data|装备数据'!$B:$B,MATCH(1,('[4]equip_data|装备数据'!$A:$A=ROUNDDOWN(L1423/100,0))*('[4]equip_data|装备数据'!$D:$D=MOD(L1423,100)),0)),"-",M1423,"件"))</f>
        <v>D阶战利品-1</v>
      </c>
      <c r="J1423" s="29" t="str">
        <f t="shared" si="118"/>
        <v>5;5012001;1</v>
      </c>
      <c r="K1423" s="29">
        <v>5</v>
      </c>
      <c r="L1423" s="29">
        <v>5012001</v>
      </c>
      <c r="M1423" s="29">
        <f>_xlfn.IFS(K1423=3,_xlfn.XLOOKUP(MOD(A1423,10000),#REF!,#REF!),K1423=4,_xlfn.XLOOKUP(MOD(A1423,10000),#REF!,#REF!),K1423=5,1)</f>
        <v>1</v>
      </c>
      <c r="N1423" s="4">
        <f t="shared" si="115"/>
        <v>0.133333</v>
      </c>
      <c r="O1423" s="4">
        <f t="shared" si="116"/>
        <v>1</v>
      </c>
      <c r="P1423" s="4">
        <f t="shared" si="117"/>
        <v>0.133333</v>
      </c>
    </row>
    <row r="1424" spans="1:16">
      <c r="A1424" s="29">
        <f>A1422+1</f>
        <v>10050</v>
      </c>
      <c r="B1424" s="29" t="str">
        <f t="shared" si="114"/>
        <v>关卡-50-地盘</v>
      </c>
      <c r="C1424" s="29">
        <v>1</v>
      </c>
      <c r="D1424" s="29">
        <f>A1424*10+1</f>
        <v>100501</v>
      </c>
      <c r="E1424" s="29">
        <f>_xlfn.IFS(K1424=3,1000000,K1424=4,1000000,K1424=5,_xlfn.IFS(L1424=1020000,_xlfn.XLOOKUP(MOD(A1424,10000),[3]地盘!$B:$B,[3]地盘!$R:$R),L1424&gt;5000000,_xlfn.XLOOKUP(MOD(A1424,10000),[3]地盘!$B:$B,[3]地盘!$S:$S),L1424=1030002,_xlfn.XLOOKUP(MOD(A1424,10000),[3]地盘!$B:$B,[3]地盘!$T:$T)))</f>
        <v>433333</v>
      </c>
      <c r="F1424" s="30" t="str">
        <f>CONCATENATE("关卡-",MOD(A1424,10000),"-",_xlfn.IFS(K1424=3,"钞票",K1424=4,"玩家经验",K1424=5,_xlfn.XLOOKUP(L1424,'[1]item|道具'!$A:$A,'[1]item|道具'!$B:$B)))</f>
        <v>关卡-50-随机零件</v>
      </c>
      <c r="G1424" s="29">
        <v>0</v>
      </c>
      <c r="H1424" s="29">
        <v>100</v>
      </c>
      <c r="I1424" s="29" t="str" cm="1">
        <f t="array" ref="I1424">_xlfn.IFS(K1424=2,CONCATENATE("比特币-",M1424),K1424=3,CONCATENATE("钞票-",M1424),K1424=4,CONCATENATE("玩家经验-",M1424),K1424=5,CONCATENATE(_xlfn.XLOOKUP(L1424,'[1]item|道具'!$A:$A,'[1]item|道具'!$B:$B),"-",M1424),K1424=11,CONCATENATE(INDEX('[4]equip_data|装备数据'!$B:$B,MATCH(1,('[4]equip_data|装备数据'!$A:$A=ROUNDDOWN(L1424/100,0))*('[4]equip_data|装备数据'!$D:$D=MOD(L1424,100)),0)),"-",M1424,"件"))</f>
        <v>随机零件-1</v>
      </c>
      <c r="J1424" s="29" t="str">
        <f t="shared" si="118"/>
        <v>5;1020000;1</v>
      </c>
      <c r="K1424" s="29">
        <v>5</v>
      </c>
      <c r="L1424" s="29">
        <v>1020000</v>
      </c>
      <c r="M1424" s="29">
        <f>_xlfn.IFS(K1424=3,_xlfn.XLOOKUP(MOD(A1424,10000),#REF!,#REF!),K1424=4,_xlfn.XLOOKUP(MOD(A1424,10000),#REF!,#REF!),K1424=5,1)</f>
        <v>1</v>
      </c>
      <c r="N1424" s="4">
        <f t="shared" si="115"/>
        <v>0.433333</v>
      </c>
      <c r="O1424" s="4">
        <f t="shared" si="116"/>
        <v>1</v>
      </c>
      <c r="P1424" s="4">
        <f t="shared" si="117"/>
        <v>0.433333</v>
      </c>
    </row>
    <row r="1425" spans="1:16">
      <c r="A1425" s="29">
        <f>A1424</f>
        <v>10050</v>
      </c>
      <c r="B1425" s="29" t="str">
        <f t="shared" si="114"/>
        <v>关卡-50-地盘</v>
      </c>
      <c r="C1425" s="29">
        <v>1</v>
      </c>
      <c r="D1425" s="29">
        <f>D1424+1</f>
        <v>100502</v>
      </c>
      <c r="E1425" s="29">
        <f>_xlfn.IFS(K1425=3,1000000,K1425=4,1000000,K1425=5,_xlfn.IFS(L1425=1020000,_xlfn.XLOOKUP(MOD(A1425,10000),[3]地盘!$B:$B,[3]地盘!$R:$R),L1425&gt;5000000,_xlfn.XLOOKUP(MOD(A1425,10000),[3]地盘!$B:$B,[3]地盘!$S:$S),L1425=1030002,_xlfn.XLOOKUP(MOD(A1425,10000),[3]地盘!$B:$B,[3]地盘!$T:$T)))</f>
        <v>166666</v>
      </c>
      <c r="F1425" s="30" t="str">
        <f>CONCATENATE("关卡-",MOD(A1425,10000),"-",_xlfn.IFS(K1425=3,"钞票",K1425=4,"玩家经验",K1425=5,_xlfn.XLOOKUP(L1425,'[1]item|道具'!$A:$A,'[1]item|道具'!$B:$B)))</f>
        <v>关卡-50-D阶战利品</v>
      </c>
      <c r="G1425" s="29">
        <v>0</v>
      </c>
      <c r="H1425" s="29">
        <v>100</v>
      </c>
      <c r="I1425" s="29" t="str" cm="1">
        <f t="array" ref="I1425">_xlfn.IFS(K1425=2,CONCATENATE("比特币-",M1425),K1425=3,CONCATENATE("钞票-",M1425),K1425=4,CONCATENATE("玩家经验-",M1425),K1425=5,CONCATENATE(_xlfn.XLOOKUP(L1425,'[1]item|道具'!$A:$A,'[1]item|道具'!$B:$B),"-",M1425),K1425=11,CONCATENATE(INDEX('[4]equip_data|装备数据'!$B:$B,MATCH(1,('[4]equip_data|装备数据'!$A:$A=ROUNDDOWN(L1425/100,0))*('[4]equip_data|装备数据'!$D:$D=MOD(L1425,100)),0)),"-",M1425,"件"))</f>
        <v>D阶战利品-1</v>
      </c>
      <c r="J1425" s="29" t="str">
        <f t="shared" si="118"/>
        <v>5;5012001;1</v>
      </c>
      <c r="K1425" s="29">
        <v>5</v>
      </c>
      <c r="L1425" s="29">
        <v>5012001</v>
      </c>
      <c r="M1425" s="29">
        <f>_xlfn.IFS(K1425=3,_xlfn.XLOOKUP(MOD(A1425,10000),#REF!,#REF!),K1425=4,_xlfn.XLOOKUP(MOD(A1425,10000),#REF!,#REF!),K1425=5,1)</f>
        <v>1</v>
      </c>
      <c r="N1425" s="4">
        <f t="shared" si="115"/>
        <v>0.166666</v>
      </c>
      <c r="O1425" s="4">
        <f t="shared" si="116"/>
        <v>1</v>
      </c>
      <c r="P1425" s="4">
        <f t="shared" si="117"/>
        <v>0.166666</v>
      </c>
    </row>
    <row r="1426" spans="1:16">
      <c r="A1426" s="29">
        <f>A1424+1</f>
        <v>10051</v>
      </c>
      <c r="B1426" s="29" t="str">
        <f t="shared" si="114"/>
        <v>关卡-51-地盘</v>
      </c>
      <c r="C1426" s="29">
        <v>1</v>
      </c>
      <c r="D1426" s="29">
        <f>A1426*10+1</f>
        <v>100511</v>
      </c>
      <c r="E1426" s="29">
        <f>_xlfn.IFS(K1426=3,1000000,K1426=4,1000000,K1426=5,_xlfn.IFS(L1426=1020000,_xlfn.XLOOKUP(MOD(A1426,10000),[3]地盘!$B:$B,[3]地盘!$R:$R),L1426&gt;5000000,_xlfn.XLOOKUP(MOD(A1426,10000),[3]地盘!$B:$B,[3]地盘!$S:$S),L1426=1030002,_xlfn.XLOOKUP(MOD(A1426,10000),[3]地盘!$B:$B,[3]地盘!$T:$T)))</f>
        <v>433333</v>
      </c>
      <c r="F1426" s="30" t="str">
        <f>CONCATENATE("关卡-",MOD(A1426,10000),"-",_xlfn.IFS(K1426=3,"钞票",K1426=4,"玩家经验",K1426=5,_xlfn.XLOOKUP(L1426,'[1]item|道具'!$A:$A,'[1]item|道具'!$B:$B)))</f>
        <v>关卡-51-随机零件</v>
      </c>
      <c r="G1426" s="29">
        <v>0</v>
      </c>
      <c r="H1426" s="29">
        <v>100</v>
      </c>
      <c r="I1426" s="29" t="str" cm="1">
        <f t="array" ref="I1426">_xlfn.IFS(K1426=2,CONCATENATE("比特币-",M1426),K1426=3,CONCATENATE("钞票-",M1426),K1426=4,CONCATENATE("玩家经验-",M1426),K1426=5,CONCATENATE(_xlfn.XLOOKUP(L1426,'[1]item|道具'!$A:$A,'[1]item|道具'!$B:$B),"-",M1426),K1426=11,CONCATENATE(INDEX('[4]equip_data|装备数据'!$B:$B,MATCH(1,('[4]equip_data|装备数据'!$A:$A=ROUNDDOWN(L1426/100,0))*('[4]equip_data|装备数据'!$D:$D=MOD(L1426,100)),0)),"-",M1426,"件"))</f>
        <v>随机零件-1</v>
      </c>
      <c r="J1426" s="29" t="str">
        <f t="shared" si="118"/>
        <v>5;1020000;1</v>
      </c>
      <c r="K1426" s="29">
        <v>5</v>
      </c>
      <c r="L1426" s="29">
        <v>1020000</v>
      </c>
      <c r="M1426" s="29">
        <f>_xlfn.IFS(K1426=3,_xlfn.XLOOKUP(MOD(A1426,10000),#REF!,#REF!),K1426=4,_xlfn.XLOOKUP(MOD(A1426,10000),#REF!,#REF!),K1426=5,1)</f>
        <v>1</v>
      </c>
      <c r="N1426" s="4">
        <f t="shared" si="115"/>
        <v>0.433333</v>
      </c>
      <c r="O1426" s="4">
        <f t="shared" si="116"/>
        <v>1</v>
      </c>
      <c r="P1426" s="4">
        <f t="shared" si="117"/>
        <v>0.433333</v>
      </c>
    </row>
    <row r="1427" spans="1:16">
      <c r="A1427" s="29">
        <f>A1426</f>
        <v>10051</v>
      </c>
      <c r="B1427" s="29" t="str">
        <f t="shared" si="114"/>
        <v>关卡-51-地盘</v>
      </c>
      <c r="C1427" s="29">
        <v>1</v>
      </c>
      <c r="D1427" s="29">
        <f>D1426+1</f>
        <v>100512</v>
      </c>
      <c r="E1427" s="29">
        <f>_xlfn.IFS(K1427=3,1000000,K1427=4,1000000,K1427=5,_xlfn.IFS(L1427=1020000,_xlfn.XLOOKUP(MOD(A1427,10000),[3]地盘!$B:$B,[3]地盘!$R:$R),L1427&gt;5000000,_xlfn.XLOOKUP(MOD(A1427,10000),[3]地盘!$B:$B,[3]地盘!$S:$S),L1427=1030002,_xlfn.XLOOKUP(MOD(A1427,10000),[3]地盘!$B:$B,[3]地盘!$T:$T)))</f>
        <v>166666</v>
      </c>
      <c r="F1427" s="30" t="str">
        <f>CONCATENATE("关卡-",MOD(A1427,10000),"-",_xlfn.IFS(K1427=3,"钞票",K1427=4,"玩家经验",K1427=5,_xlfn.XLOOKUP(L1427,'[1]item|道具'!$A:$A,'[1]item|道具'!$B:$B)))</f>
        <v>关卡-51-D阶战利品</v>
      </c>
      <c r="G1427" s="29">
        <v>0</v>
      </c>
      <c r="H1427" s="29">
        <v>100</v>
      </c>
      <c r="I1427" s="29" t="str" cm="1">
        <f t="array" ref="I1427">_xlfn.IFS(K1427=2,CONCATENATE("比特币-",M1427),K1427=3,CONCATENATE("钞票-",M1427),K1427=4,CONCATENATE("玩家经验-",M1427),K1427=5,CONCATENATE(_xlfn.XLOOKUP(L1427,'[1]item|道具'!$A:$A,'[1]item|道具'!$B:$B),"-",M1427),K1427=11,CONCATENATE(INDEX('[4]equip_data|装备数据'!$B:$B,MATCH(1,('[4]equip_data|装备数据'!$A:$A=ROUNDDOWN(L1427/100,0))*('[4]equip_data|装备数据'!$D:$D=MOD(L1427,100)),0)),"-",M1427,"件"))</f>
        <v>D阶战利品-1</v>
      </c>
      <c r="J1427" s="29" t="str">
        <f t="shared" si="118"/>
        <v>5;5012001;1</v>
      </c>
      <c r="K1427" s="29">
        <v>5</v>
      </c>
      <c r="L1427" s="29">
        <v>5012001</v>
      </c>
      <c r="M1427" s="29">
        <f>_xlfn.IFS(K1427=3,_xlfn.XLOOKUP(MOD(A1427,10000),#REF!,#REF!),K1427=4,_xlfn.XLOOKUP(MOD(A1427,10000),#REF!,#REF!),K1427=5,1)</f>
        <v>1</v>
      </c>
      <c r="N1427" s="4">
        <f t="shared" si="115"/>
        <v>0.166666</v>
      </c>
      <c r="O1427" s="4">
        <f t="shared" si="116"/>
        <v>1</v>
      </c>
      <c r="P1427" s="4">
        <f t="shared" si="117"/>
        <v>0.166666</v>
      </c>
    </row>
    <row r="1428" spans="1:16">
      <c r="A1428" s="29">
        <f>A1426+1</f>
        <v>10052</v>
      </c>
      <c r="B1428" s="29" t="str">
        <f t="shared" si="114"/>
        <v>关卡-52-地盘</v>
      </c>
      <c r="C1428" s="29">
        <v>1</v>
      </c>
      <c r="D1428" s="29">
        <f>A1428*10+1</f>
        <v>100521</v>
      </c>
      <c r="E1428" s="29">
        <f>_xlfn.IFS(K1428=3,1000000,K1428=4,1000000,K1428=5,_xlfn.IFS(L1428=1020000,_xlfn.XLOOKUP(MOD(A1428,10000),[3]地盘!$B:$B,[3]地盘!$R:$R),L1428&gt;5000000,_xlfn.XLOOKUP(MOD(A1428,10000),[3]地盘!$B:$B,[3]地盘!$S:$S),L1428=1030002,_xlfn.XLOOKUP(MOD(A1428,10000),[3]地盘!$B:$B,[3]地盘!$T:$T)))</f>
        <v>433333</v>
      </c>
      <c r="F1428" s="30" t="str">
        <f>CONCATENATE("关卡-",MOD(A1428,10000),"-",_xlfn.IFS(K1428=3,"钞票",K1428=4,"玩家经验",K1428=5,_xlfn.XLOOKUP(L1428,'[1]item|道具'!$A:$A,'[1]item|道具'!$B:$B)))</f>
        <v>关卡-52-随机零件</v>
      </c>
      <c r="G1428" s="29">
        <v>0</v>
      </c>
      <c r="H1428" s="29">
        <v>100</v>
      </c>
      <c r="I1428" s="29" t="str" cm="1">
        <f t="array" ref="I1428">_xlfn.IFS(K1428=2,CONCATENATE("比特币-",M1428),K1428=3,CONCATENATE("钞票-",M1428),K1428=4,CONCATENATE("玩家经验-",M1428),K1428=5,CONCATENATE(_xlfn.XLOOKUP(L1428,'[1]item|道具'!$A:$A,'[1]item|道具'!$B:$B),"-",M1428),K1428=11,CONCATENATE(INDEX('[4]equip_data|装备数据'!$B:$B,MATCH(1,('[4]equip_data|装备数据'!$A:$A=ROUNDDOWN(L1428/100,0))*('[4]equip_data|装备数据'!$D:$D=MOD(L1428,100)),0)),"-",M1428,"件"))</f>
        <v>随机零件-1</v>
      </c>
      <c r="J1428" s="29" t="str">
        <f t="shared" si="118"/>
        <v>5;1020000;1</v>
      </c>
      <c r="K1428" s="29">
        <v>5</v>
      </c>
      <c r="L1428" s="29">
        <v>1020000</v>
      </c>
      <c r="M1428" s="29">
        <f>_xlfn.IFS(K1428=3,_xlfn.XLOOKUP(MOD(A1428,10000),#REF!,#REF!),K1428=4,_xlfn.XLOOKUP(MOD(A1428,10000),#REF!,#REF!),K1428=5,1)</f>
        <v>1</v>
      </c>
      <c r="N1428" s="4">
        <f t="shared" si="115"/>
        <v>0.433333</v>
      </c>
      <c r="O1428" s="4">
        <f t="shared" si="116"/>
        <v>1</v>
      </c>
      <c r="P1428" s="4">
        <f t="shared" si="117"/>
        <v>0.433333</v>
      </c>
    </row>
    <row r="1429" spans="1:16">
      <c r="A1429" s="29">
        <f>A1428</f>
        <v>10052</v>
      </c>
      <c r="B1429" s="29" t="str">
        <f t="shared" si="114"/>
        <v>关卡-52-地盘</v>
      </c>
      <c r="C1429" s="29">
        <v>1</v>
      </c>
      <c r="D1429" s="29">
        <f>D1428+1</f>
        <v>100522</v>
      </c>
      <c r="E1429" s="29">
        <f>_xlfn.IFS(K1429=3,1000000,K1429=4,1000000,K1429=5,_xlfn.IFS(L1429=1020000,_xlfn.XLOOKUP(MOD(A1429,10000),[3]地盘!$B:$B,[3]地盘!$R:$R),L1429&gt;5000000,_xlfn.XLOOKUP(MOD(A1429,10000),[3]地盘!$B:$B,[3]地盘!$S:$S),L1429=1030002,_xlfn.XLOOKUP(MOD(A1429,10000),[3]地盘!$B:$B,[3]地盘!$T:$T)))</f>
        <v>166666</v>
      </c>
      <c r="F1429" s="30" t="str">
        <f>CONCATENATE("关卡-",MOD(A1429,10000),"-",_xlfn.IFS(K1429=3,"钞票",K1429=4,"玩家经验",K1429=5,_xlfn.XLOOKUP(L1429,'[1]item|道具'!$A:$A,'[1]item|道具'!$B:$B)))</f>
        <v>关卡-52-D阶战利品</v>
      </c>
      <c r="G1429" s="29">
        <v>0</v>
      </c>
      <c r="H1429" s="29">
        <v>100</v>
      </c>
      <c r="I1429" s="29" t="str" cm="1">
        <f t="array" ref="I1429">_xlfn.IFS(K1429=2,CONCATENATE("比特币-",M1429),K1429=3,CONCATENATE("钞票-",M1429),K1429=4,CONCATENATE("玩家经验-",M1429),K1429=5,CONCATENATE(_xlfn.XLOOKUP(L1429,'[1]item|道具'!$A:$A,'[1]item|道具'!$B:$B),"-",M1429),K1429=11,CONCATENATE(INDEX('[4]equip_data|装备数据'!$B:$B,MATCH(1,('[4]equip_data|装备数据'!$A:$A=ROUNDDOWN(L1429/100,0))*('[4]equip_data|装备数据'!$D:$D=MOD(L1429,100)),0)),"-",M1429,"件"))</f>
        <v>D阶战利品-1</v>
      </c>
      <c r="J1429" s="29" t="str">
        <f t="shared" si="118"/>
        <v>5;5012001;1</v>
      </c>
      <c r="K1429" s="29">
        <v>5</v>
      </c>
      <c r="L1429" s="29">
        <v>5012001</v>
      </c>
      <c r="M1429" s="29">
        <f>_xlfn.IFS(K1429=3,_xlfn.XLOOKUP(MOD(A1429,10000),#REF!,#REF!),K1429=4,_xlfn.XLOOKUP(MOD(A1429,10000),#REF!,#REF!),K1429=5,1)</f>
        <v>1</v>
      </c>
      <c r="N1429" s="4">
        <f t="shared" si="115"/>
        <v>0.166666</v>
      </c>
      <c r="O1429" s="4">
        <f t="shared" si="116"/>
        <v>1</v>
      </c>
      <c r="P1429" s="4">
        <f t="shared" si="117"/>
        <v>0.166666</v>
      </c>
    </row>
    <row r="1430" spans="1:16">
      <c r="A1430" s="29">
        <f>A1428+1</f>
        <v>10053</v>
      </c>
      <c r="B1430" s="29" t="str">
        <f t="shared" si="114"/>
        <v>关卡-53-地盘</v>
      </c>
      <c r="C1430" s="29">
        <v>1</v>
      </c>
      <c r="D1430" s="29">
        <f>A1430*10+1</f>
        <v>100531</v>
      </c>
      <c r="E1430" s="29">
        <f>_xlfn.IFS(K1430=3,1000000,K1430=4,1000000,K1430=5,_xlfn.IFS(L1430=1020000,_xlfn.XLOOKUP(MOD(A1430,10000),[3]地盘!$B:$B,[3]地盘!$R:$R),L1430&gt;5000000,_xlfn.XLOOKUP(MOD(A1430,10000),[3]地盘!$B:$B,[3]地盘!$S:$S),L1430=1030002,_xlfn.XLOOKUP(MOD(A1430,10000),[3]地盘!$B:$B,[3]地盘!$T:$T)))</f>
        <v>433333</v>
      </c>
      <c r="F1430" s="30" t="str">
        <f>CONCATENATE("关卡-",MOD(A1430,10000),"-",_xlfn.IFS(K1430=3,"钞票",K1430=4,"玩家经验",K1430=5,_xlfn.XLOOKUP(L1430,'[1]item|道具'!$A:$A,'[1]item|道具'!$B:$B)))</f>
        <v>关卡-53-随机零件</v>
      </c>
      <c r="G1430" s="29">
        <v>0</v>
      </c>
      <c r="H1430" s="29">
        <v>100</v>
      </c>
      <c r="I1430" s="29" t="str" cm="1">
        <f t="array" ref="I1430">_xlfn.IFS(K1430=2,CONCATENATE("比特币-",M1430),K1430=3,CONCATENATE("钞票-",M1430),K1430=4,CONCATENATE("玩家经验-",M1430),K1430=5,CONCATENATE(_xlfn.XLOOKUP(L1430,'[1]item|道具'!$A:$A,'[1]item|道具'!$B:$B),"-",M1430),K1430=11,CONCATENATE(INDEX('[4]equip_data|装备数据'!$B:$B,MATCH(1,('[4]equip_data|装备数据'!$A:$A=ROUNDDOWN(L1430/100,0))*('[4]equip_data|装备数据'!$D:$D=MOD(L1430,100)),0)),"-",M1430,"件"))</f>
        <v>随机零件-1</v>
      </c>
      <c r="J1430" s="29" t="str">
        <f t="shared" si="118"/>
        <v>5;1020000;1</v>
      </c>
      <c r="K1430" s="29">
        <v>5</v>
      </c>
      <c r="L1430" s="29">
        <v>1020000</v>
      </c>
      <c r="M1430" s="29">
        <f>_xlfn.IFS(K1430=3,_xlfn.XLOOKUP(MOD(A1430,10000),#REF!,#REF!),K1430=4,_xlfn.XLOOKUP(MOD(A1430,10000),#REF!,#REF!),K1430=5,1)</f>
        <v>1</v>
      </c>
      <c r="N1430" s="4">
        <f t="shared" si="115"/>
        <v>0.433333</v>
      </c>
      <c r="O1430" s="4">
        <f t="shared" si="116"/>
        <v>1</v>
      </c>
      <c r="P1430" s="4">
        <f t="shared" si="117"/>
        <v>0.433333</v>
      </c>
    </row>
    <row r="1431" spans="1:16">
      <c r="A1431" s="29">
        <f>A1430</f>
        <v>10053</v>
      </c>
      <c r="B1431" s="29" t="str">
        <f t="shared" si="114"/>
        <v>关卡-53-地盘</v>
      </c>
      <c r="C1431" s="29">
        <v>1</v>
      </c>
      <c r="D1431" s="29">
        <f>D1430+1</f>
        <v>100532</v>
      </c>
      <c r="E1431" s="29">
        <f>_xlfn.IFS(K1431=3,1000000,K1431=4,1000000,K1431=5,_xlfn.IFS(L1431=1020000,_xlfn.XLOOKUP(MOD(A1431,10000),[3]地盘!$B:$B,[3]地盘!$R:$R),L1431&gt;5000000,_xlfn.XLOOKUP(MOD(A1431,10000),[3]地盘!$B:$B,[3]地盘!$S:$S),L1431=1030002,_xlfn.XLOOKUP(MOD(A1431,10000),[3]地盘!$B:$B,[3]地盘!$T:$T)))</f>
        <v>166666</v>
      </c>
      <c r="F1431" s="30" t="str">
        <f>CONCATENATE("关卡-",MOD(A1431,10000),"-",_xlfn.IFS(K1431=3,"钞票",K1431=4,"玩家经验",K1431=5,_xlfn.XLOOKUP(L1431,'[1]item|道具'!$A:$A,'[1]item|道具'!$B:$B)))</f>
        <v>关卡-53-D阶战利品</v>
      </c>
      <c r="G1431" s="29">
        <v>0</v>
      </c>
      <c r="H1431" s="29">
        <v>100</v>
      </c>
      <c r="I1431" s="29" t="str" cm="1">
        <f t="array" ref="I1431">_xlfn.IFS(K1431=2,CONCATENATE("比特币-",M1431),K1431=3,CONCATENATE("钞票-",M1431),K1431=4,CONCATENATE("玩家经验-",M1431),K1431=5,CONCATENATE(_xlfn.XLOOKUP(L1431,'[1]item|道具'!$A:$A,'[1]item|道具'!$B:$B),"-",M1431),K1431=11,CONCATENATE(INDEX('[4]equip_data|装备数据'!$B:$B,MATCH(1,('[4]equip_data|装备数据'!$A:$A=ROUNDDOWN(L1431/100,0))*('[4]equip_data|装备数据'!$D:$D=MOD(L1431,100)),0)),"-",M1431,"件"))</f>
        <v>D阶战利品-1</v>
      </c>
      <c r="J1431" s="29" t="str">
        <f t="shared" si="118"/>
        <v>5;5012001;1</v>
      </c>
      <c r="K1431" s="29">
        <v>5</v>
      </c>
      <c r="L1431" s="29">
        <v>5012001</v>
      </c>
      <c r="M1431" s="29">
        <f>_xlfn.IFS(K1431=3,_xlfn.XLOOKUP(MOD(A1431,10000),#REF!,#REF!),K1431=4,_xlfn.XLOOKUP(MOD(A1431,10000),#REF!,#REF!),K1431=5,1)</f>
        <v>1</v>
      </c>
      <c r="N1431" s="4">
        <f t="shared" si="115"/>
        <v>0.166666</v>
      </c>
      <c r="O1431" s="4">
        <f t="shared" si="116"/>
        <v>1</v>
      </c>
      <c r="P1431" s="4">
        <f t="shared" si="117"/>
        <v>0.166666</v>
      </c>
    </row>
    <row r="1432" spans="1:16">
      <c r="A1432" s="29">
        <f>A1430+1</f>
        <v>10054</v>
      </c>
      <c r="B1432" s="29" t="str">
        <f t="shared" si="114"/>
        <v>关卡-54-地盘</v>
      </c>
      <c r="C1432" s="29">
        <v>1</v>
      </c>
      <c r="D1432" s="29">
        <f>A1432*10+1</f>
        <v>100541</v>
      </c>
      <c r="E1432" s="29">
        <f>_xlfn.IFS(K1432=3,1000000,K1432=4,1000000,K1432=5,_xlfn.IFS(L1432=1020000,_xlfn.XLOOKUP(MOD(A1432,10000),[3]地盘!$B:$B,[3]地盘!$R:$R),L1432&gt;5000000,_xlfn.XLOOKUP(MOD(A1432,10000),[3]地盘!$B:$B,[3]地盘!$S:$S),L1432=1030002,_xlfn.XLOOKUP(MOD(A1432,10000),[3]地盘!$B:$B,[3]地盘!$T:$T)))</f>
        <v>433333</v>
      </c>
      <c r="F1432" s="30" t="str">
        <f>CONCATENATE("关卡-",MOD(A1432,10000),"-",_xlfn.IFS(K1432=3,"钞票",K1432=4,"玩家经验",K1432=5,_xlfn.XLOOKUP(L1432,'[1]item|道具'!$A:$A,'[1]item|道具'!$B:$B)))</f>
        <v>关卡-54-随机零件</v>
      </c>
      <c r="G1432" s="29">
        <v>0</v>
      </c>
      <c r="H1432" s="29">
        <v>100</v>
      </c>
      <c r="I1432" s="29" t="str" cm="1">
        <f t="array" ref="I1432">_xlfn.IFS(K1432=2,CONCATENATE("比特币-",M1432),K1432=3,CONCATENATE("钞票-",M1432),K1432=4,CONCATENATE("玩家经验-",M1432),K1432=5,CONCATENATE(_xlfn.XLOOKUP(L1432,'[1]item|道具'!$A:$A,'[1]item|道具'!$B:$B),"-",M1432),K1432=11,CONCATENATE(INDEX('[4]equip_data|装备数据'!$B:$B,MATCH(1,('[4]equip_data|装备数据'!$A:$A=ROUNDDOWN(L1432/100,0))*('[4]equip_data|装备数据'!$D:$D=MOD(L1432,100)),0)),"-",M1432,"件"))</f>
        <v>随机零件-1</v>
      </c>
      <c r="J1432" s="29" t="str">
        <f t="shared" si="118"/>
        <v>5;1020000;1</v>
      </c>
      <c r="K1432" s="29">
        <v>5</v>
      </c>
      <c r="L1432" s="29">
        <v>1020000</v>
      </c>
      <c r="M1432" s="29">
        <f>_xlfn.IFS(K1432=3,_xlfn.XLOOKUP(MOD(A1432,10000),#REF!,#REF!),K1432=4,_xlfn.XLOOKUP(MOD(A1432,10000),#REF!,#REF!),K1432=5,1)</f>
        <v>1</v>
      </c>
      <c r="N1432" s="4">
        <f t="shared" si="115"/>
        <v>0.433333</v>
      </c>
      <c r="O1432" s="4">
        <f t="shared" si="116"/>
        <v>1</v>
      </c>
      <c r="P1432" s="4">
        <f t="shared" si="117"/>
        <v>0.433333</v>
      </c>
    </row>
    <row r="1433" spans="1:16">
      <c r="A1433" s="29">
        <f>A1432</f>
        <v>10054</v>
      </c>
      <c r="B1433" s="29" t="str">
        <f t="shared" si="114"/>
        <v>关卡-54-地盘</v>
      </c>
      <c r="C1433" s="29">
        <v>1</v>
      </c>
      <c r="D1433" s="29">
        <f>D1432+1</f>
        <v>100542</v>
      </c>
      <c r="E1433" s="29">
        <f>_xlfn.IFS(K1433=3,1000000,K1433=4,1000000,K1433=5,_xlfn.IFS(L1433=1020000,_xlfn.XLOOKUP(MOD(A1433,10000),[3]地盘!$B:$B,[3]地盘!$R:$R),L1433&gt;5000000,_xlfn.XLOOKUP(MOD(A1433,10000),[3]地盘!$B:$B,[3]地盘!$S:$S),L1433=1030002,_xlfn.XLOOKUP(MOD(A1433,10000),[3]地盘!$B:$B,[3]地盘!$T:$T)))</f>
        <v>166666</v>
      </c>
      <c r="F1433" s="30" t="str">
        <f>CONCATENATE("关卡-",MOD(A1433,10000),"-",_xlfn.IFS(K1433=3,"钞票",K1433=4,"玩家经验",K1433=5,_xlfn.XLOOKUP(L1433,'[1]item|道具'!$A:$A,'[1]item|道具'!$B:$B)))</f>
        <v>关卡-54-D阶战利品</v>
      </c>
      <c r="G1433" s="29">
        <v>0</v>
      </c>
      <c r="H1433" s="29">
        <v>100</v>
      </c>
      <c r="I1433" s="29" t="str" cm="1">
        <f t="array" ref="I1433">_xlfn.IFS(K1433=2,CONCATENATE("比特币-",M1433),K1433=3,CONCATENATE("钞票-",M1433),K1433=4,CONCATENATE("玩家经验-",M1433),K1433=5,CONCATENATE(_xlfn.XLOOKUP(L1433,'[1]item|道具'!$A:$A,'[1]item|道具'!$B:$B),"-",M1433),K1433=11,CONCATENATE(INDEX('[4]equip_data|装备数据'!$B:$B,MATCH(1,('[4]equip_data|装备数据'!$A:$A=ROUNDDOWN(L1433/100,0))*('[4]equip_data|装备数据'!$D:$D=MOD(L1433,100)),0)),"-",M1433,"件"))</f>
        <v>D阶战利品-1</v>
      </c>
      <c r="J1433" s="29" t="str">
        <f t="shared" si="118"/>
        <v>5;5012001;1</v>
      </c>
      <c r="K1433" s="29">
        <v>5</v>
      </c>
      <c r="L1433" s="29">
        <v>5012001</v>
      </c>
      <c r="M1433" s="29">
        <f>_xlfn.IFS(K1433=3,_xlfn.XLOOKUP(MOD(A1433,10000),#REF!,#REF!),K1433=4,_xlfn.XLOOKUP(MOD(A1433,10000),#REF!,#REF!),K1433=5,1)</f>
        <v>1</v>
      </c>
      <c r="N1433" s="4">
        <f t="shared" si="115"/>
        <v>0.166666</v>
      </c>
      <c r="O1433" s="4">
        <f t="shared" si="116"/>
        <v>1</v>
      </c>
      <c r="P1433" s="4">
        <f t="shared" si="117"/>
        <v>0.166666</v>
      </c>
    </row>
    <row r="1434" spans="1:16">
      <c r="A1434" s="29">
        <f>A1432+1</f>
        <v>10055</v>
      </c>
      <c r="B1434" s="29" t="str">
        <f t="shared" si="114"/>
        <v>关卡-55-地盘</v>
      </c>
      <c r="C1434" s="29">
        <v>1</v>
      </c>
      <c r="D1434" s="29">
        <f>A1434*10+1</f>
        <v>100551</v>
      </c>
      <c r="E1434" s="29">
        <f>_xlfn.IFS(K1434=3,1000000,K1434=4,1000000,K1434=5,_xlfn.IFS(L1434=1020000,_xlfn.XLOOKUP(MOD(A1434,10000),[3]地盘!$B:$B,[3]地盘!$R:$R),L1434&gt;5000000,_xlfn.XLOOKUP(MOD(A1434,10000),[3]地盘!$B:$B,[3]地盘!$S:$S),L1434=1030002,_xlfn.XLOOKUP(MOD(A1434,10000),[3]地盘!$B:$B,[3]地盘!$T:$T)))</f>
        <v>433333</v>
      </c>
      <c r="F1434" s="30" t="str">
        <f>CONCATENATE("关卡-",MOD(A1434,10000),"-",_xlfn.IFS(K1434=3,"钞票",K1434=4,"玩家经验",K1434=5,_xlfn.XLOOKUP(L1434,'[1]item|道具'!$A:$A,'[1]item|道具'!$B:$B)))</f>
        <v>关卡-55-随机零件</v>
      </c>
      <c r="G1434" s="29">
        <v>0</v>
      </c>
      <c r="H1434" s="29">
        <v>100</v>
      </c>
      <c r="I1434" s="29" t="str" cm="1">
        <f t="array" ref="I1434">_xlfn.IFS(K1434=2,CONCATENATE("比特币-",M1434),K1434=3,CONCATENATE("钞票-",M1434),K1434=4,CONCATENATE("玩家经验-",M1434),K1434=5,CONCATENATE(_xlfn.XLOOKUP(L1434,'[1]item|道具'!$A:$A,'[1]item|道具'!$B:$B),"-",M1434),K1434=11,CONCATENATE(INDEX('[4]equip_data|装备数据'!$B:$B,MATCH(1,('[4]equip_data|装备数据'!$A:$A=ROUNDDOWN(L1434/100,0))*('[4]equip_data|装备数据'!$D:$D=MOD(L1434,100)),0)),"-",M1434,"件"))</f>
        <v>随机零件-1</v>
      </c>
      <c r="J1434" s="29" t="str">
        <f t="shared" si="118"/>
        <v>5;1020000;1</v>
      </c>
      <c r="K1434" s="29">
        <v>5</v>
      </c>
      <c r="L1434" s="29">
        <v>1020000</v>
      </c>
      <c r="M1434" s="29">
        <f>_xlfn.IFS(K1434=3,_xlfn.XLOOKUP(MOD(A1434,10000),#REF!,#REF!),K1434=4,_xlfn.XLOOKUP(MOD(A1434,10000),#REF!,#REF!),K1434=5,1)</f>
        <v>1</v>
      </c>
      <c r="N1434" s="4">
        <f t="shared" si="115"/>
        <v>0.433333</v>
      </c>
      <c r="O1434" s="4">
        <f t="shared" si="116"/>
        <v>1</v>
      </c>
      <c r="P1434" s="4">
        <f t="shared" si="117"/>
        <v>0.433333</v>
      </c>
    </row>
    <row r="1435" spans="1:16">
      <c r="A1435" s="29">
        <f>A1434</f>
        <v>10055</v>
      </c>
      <c r="B1435" s="29" t="str">
        <f t="shared" si="114"/>
        <v>关卡-55-地盘</v>
      </c>
      <c r="C1435" s="29">
        <v>1</v>
      </c>
      <c r="D1435" s="29">
        <f>D1434+1</f>
        <v>100552</v>
      </c>
      <c r="E1435" s="29">
        <f>_xlfn.IFS(K1435=3,1000000,K1435=4,1000000,K1435=5,_xlfn.IFS(L1435=1020000,_xlfn.XLOOKUP(MOD(A1435,10000),[3]地盘!$B:$B,[3]地盘!$R:$R),L1435&gt;5000000,_xlfn.XLOOKUP(MOD(A1435,10000),[3]地盘!$B:$B,[3]地盘!$S:$S),L1435=1030002,_xlfn.XLOOKUP(MOD(A1435,10000),[3]地盘!$B:$B,[3]地盘!$T:$T)))</f>
        <v>166666</v>
      </c>
      <c r="F1435" s="30" t="str">
        <f>CONCATENATE("关卡-",MOD(A1435,10000),"-",_xlfn.IFS(K1435=3,"钞票",K1435=4,"玩家经验",K1435=5,_xlfn.XLOOKUP(L1435,'[1]item|道具'!$A:$A,'[1]item|道具'!$B:$B)))</f>
        <v>关卡-55-D阶战利品</v>
      </c>
      <c r="G1435" s="29">
        <v>0</v>
      </c>
      <c r="H1435" s="29">
        <v>100</v>
      </c>
      <c r="I1435" s="29" t="str" cm="1">
        <f t="array" ref="I1435">_xlfn.IFS(K1435=2,CONCATENATE("比特币-",M1435),K1435=3,CONCATENATE("钞票-",M1435),K1435=4,CONCATENATE("玩家经验-",M1435),K1435=5,CONCATENATE(_xlfn.XLOOKUP(L1435,'[1]item|道具'!$A:$A,'[1]item|道具'!$B:$B),"-",M1435),K1435=11,CONCATENATE(INDEX('[4]equip_data|装备数据'!$B:$B,MATCH(1,('[4]equip_data|装备数据'!$A:$A=ROUNDDOWN(L1435/100,0))*('[4]equip_data|装备数据'!$D:$D=MOD(L1435,100)),0)),"-",M1435,"件"))</f>
        <v>D阶战利品-1</v>
      </c>
      <c r="J1435" s="29" t="str">
        <f t="shared" si="118"/>
        <v>5;5012001;1</v>
      </c>
      <c r="K1435" s="29">
        <v>5</v>
      </c>
      <c r="L1435" s="29">
        <v>5012001</v>
      </c>
      <c r="M1435" s="29">
        <f>_xlfn.IFS(K1435=3,_xlfn.XLOOKUP(MOD(A1435,10000),#REF!,#REF!),K1435=4,_xlfn.XLOOKUP(MOD(A1435,10000),#REF!,#REF!),K1435=5,1)</f>
        <v>1</v>
      </c>
      <c r="N1435" s="4">
        <f t="shared" si="115"/>
        <v>0.166666</v>
      </c>
      <c r="O1435" s="4">
        <f t="shared" si="116"/>
        <v>1</v>
      </c>
      <c r="P1435" s="4">
        <f t="shared" si="117"/>
        <v>0.166666</v>
      </c>
    </row>
    <row r="1436" spans="1:16">
      <c r="A1436" s="29">
        <f>A1434+1</f>
        <v>10056</v>
      </c>
      <c r="B1436" s="29" t="str">
        <f t="shared" si="114"/>
        <v>关卡-56-地盘</v>
      </c>
      <c r="C1436" s="29">
        <v>1</v>
      </c>
      <c r="D1436" s="29">
        <f>A1436*10+1</f>
        <v>100561</v>
      </c>
      <c r="E1436" s="29">
        <f>_xlfn.IFS(K1436=3,1000000,K1436=4,1000000,K1436=5,_xlfn.IFS(L1436=1020000,_xlfn.XLOOKUP(MOD(A1436,10000),[3]地盘!$B:$B,[3]地盘!$R:$R),L1436&gt;5000000,_xlfn.XLOOKUP(MOD(A1436,10000),[3]地盘!$B:$B,[3]地盘!$S:$S),L1436=1030002,_xlfn.XLOOKUP(MOD(A1436,10000),[3]地盘!$B:$B,[3]地盘!$T:$T)))</f>
        <v>433333</v>
      </c>
      <c r="F1436" s="30" t="str">
        <f>CONCATENATE("关卡-",MOD(A1436,10000),"-",_xlfn.IFS(K1436=3,"钞票",K1436=4,"玩家经验",K1436=5,_xlfn.XLOOKUP(L1436,'[1]item|道具'!$A:$A,'[1]item|道具'!$B:$B)))</f>
        <v>关卡-56-随机零件</v>
      </c>
      <c r="G1436" s="29">
        <v>0</v>
      </c>
      <c r="H1436" s="29">
        <v>100</v>
      </c>
      <c r="I1436" s="29" t="str" cm="1">
        <f t="array" ref="I1436">_xlfn.IFS(K1436=2,CONCATENATE("比特币-",M1436),K1436=3,CONCATENATE("钞票-",M1436),K1436=4,CONCATENATE("玩家经验-",M1436),K1436=5,CONCATENATE(_xlfn.XLOOKUP(L1436,'[1]item|道具'!$A:$A,'[1]item|道具'!$B:$B),"-",M1436),K1436=11,CONCATENATE(INDEX('[4]equip_data|装备数据'!$B:$B,MATCH(1,('[4]equip_data|装备数据'!$A:$A=ROUNDDOWN(L1436/100,0))*('[4]equip_data|装备数据'!$D:$D=MOD(L1436,100)),0)),"-",M1436,"件"))</f>
        <v>随机零件-1</v>
      </c>
      <c r="J1436" s="29" t="str">
        <f t="shared" si="118"/>
        <v>5;1020000;1</v>
      </c>
      <c r="K1436" s="29">
        <v>5</v>
      </c>
      <c r="L1436" s="29">
        <v>1020000</v>
      </c>
      <c r="M1436" s="29">
        <f>_xlfn.IFS(K1436=3,_xlfn.XLOOKUP(MOD(A1436,10000),#REF!,#REF!),K1436=4,_xlfn.XLOOKUP(MOD(A1436,10000),#REF!,#REF!),K1436=5,1)</f>
        <v>1</v>
      </c>
      <c r="N1436" s="4">
        <f t="shared" si="115"/>
        <v>0.433333</v>
      </c>
      <c r="O1436" s="4">
        <f t="shared" si="116"/>
        <v>1</v>
      </c>
      <c r="P1436" s="4">
        <f t="shared" si="117"/>
        <v>0.433333</v>
      </c>
    </row>
    <row r="1437" spans="1:16">
      <c r="A1437" s="29">
        <f>A1436</f>
        <v>10056</v>
      </c>
      <c r="B1437" s="29" t="str">
        <f t="shared" si="114"/>
        <v>关卡-56-地盘</v>
      </c>
      <c r="C1437" s="29">
        <v>1</v>
      </c>
      <c r="D1437" s="29">
        <f>D1436+1</f>
        <v>100562</v>
      </c>
      <c r="E1437" s="29">
        <f>_xlfn.IFS(K1437=3,1000000,K1437=4,1000000,K1437=5,_xlfn.IFS(L1437=1020000,_xlfn.XLOOKUP(MOD(A1437,10000),[3]地盘!$B:$B,[3]地盘!$R:$R),L1437&gt;5000000,_xlfn.XLOOKUP(MOD(A1437,10000),[3]地盘!$B:$B,[3]地盘!$S:$S),L1437=1030002,_xlfn.XLOOKUP(MOD(A1437,10000),[3]地盘!$B:$B,[3]地盘!$T:$T)))</f>
        <v>166666</v>
      </c>
      <c r="F1437" s="30" t="str">
        <f>CONCATENATE("关卡-",MOD(A1437,10000),"-",_xlfn.IFS(K1437=3,"钞票",K1437=4,"玩家经验",K1437=5,_xlfn.XLOOKUP(L1437,'[1]item|道具'!$A:$A,'[1]item|道具'!$B:$B)))</f>
        <v>关卡-56-D阶战利品</v>
      </c>
      <c r="G1437" s="29">
        <v>0</v>
      </c>
      <c r="H1437" s="29">
        <v>100</v>
      </c>
      <c r="I1437" s="29" t="str" cm="1">
        <f t="array" ref="I1437">_xlfn.IFS(K1437=2,CONCATENATE("比特币-",M1437),K1437=3,CONCATENATE("钞票-",M1437),K1437=4,CONCATENATE("玩家经验-",M1437),K1437=5,CONCATENATE(_xlfn.XLOOKUP(L1437,'[1]item|道具'!$A:$A,'[1]item|道具'!$B:$B),"-",M1437),K1437=11,CONCATENATE(INDEX('[4]equip_data|装备数据'!$B:$B,MATCH(1,('[4]equip_data|装备数据'!$A:$A=ROUNDDOWN(L1437/100,0))*('[4]equip_data|装备数据'!$D:$D=MOD(L1437,100)),0)),"-",M1437,"件"))</f>
        <v>D阶战利品-1</v>
      </c>
      <c r="J1437" s="29" t="str">
        <f t="shared" si="118"/>
        <v>5;5012001;1</v>
      </c>
      <c r="K1437" s="29">
        <v>5</v>
      </c>
      <c r="L1437" s="29">
        <v>5012001</v>
      </c>
      <c r="M1437" s="29">
        <f>_xlfn.IFS(K1437=3,_xlfn.XLOOKUP(MOD(A1437,10000),#REF!,#REF!),K1437=4,_xlfn.XLOOKUP(MOD(A1437,10000),#REF!,#REF!),K1437=5,1)</f>
        <v>1</v>
      </c>
      <c r="N1437" s="4">
        <f t="shared" si="115"/>
        <v>0.166666</v>
      </c>
      <c r="O1437" s="4">
        <f t="shared" si="116"/>
        <v>1</v>
      </c>
      <c r="P1437" s="4">
        <f t="shared" si="117"/>
        <v>0.166666</v>
      </c>
    </row>
    <row r="1438" spans="1:16">
      <c r="A1438" s="29">
        <f>A1436+1</f>
        <v>10057</v>
      </c>
      <c r="B1438" s="29" t="str">
        <f t="shared" si="114"/>
        <v>关卡-57-地盘</v>
      </c>
      <c r="C1438" s="29">
        <v>1</v>
      </c>
      <c r="D1438" s="29">
        <f>A1438*10+1</f>
        <v>100571</v>
      </c>
      <c r="E1438" s="29">
        <f>_xlfn.IFS(K1438=3,1000000,K1438=4,1000000,K1438=5,_xlfn.IFS(L1438=1020000,_xlfn.XLOOKUP(MOD(A1438,10000),[3]地盘!$B:$B,[3]地盘!$R:$R),L1438&gt;5000000,_xlfn.XLOOKUP(MOD(A1438,10000),[3]地盘!$B:$B,[3]地盘!$S:$S),L1438=1030002,_xlfn.XLOOKUP(MOD(A1438,10000),[3]地盘!$B:$B,[3]地盘!$T:$T)))</f>
        <v>433333</v>
      </c>
      <c r="F1438" s="30" t="str">
        <f>CONCATENATE("关卡-",MOD(A1438,10000),"-",_xlfn.IFS(K1438=3,"钞票",K1438=4,"玩家经验",K1438=5,_xlfn.XLOOKUP(L1438,'[1]item|道具'!$A:$A,'[1]item|道具'!$B:$B)))</f>
        <v>关卡-57-随机零件</v>
      </c>
      <c r="G1438" s="29">
        <v>0</v>
      </c>
      <c r="H1438" s="29">
        <v>100</v>
      </c>
      <c r="I1438" s="29" t="str" cm="1">
        <f t="array" ref="I1438">_xlfn.IFS(K1438=2,CONCATENATE("比特币-",M1438),K1438=3,CONCATENATE("钞票-",M1438),K1438=4,CONCATENATE("玩家经验-",M1438),K1438=5,CONCATENATE(_xlfn.XLOOKUP(L1438,'[1]item|道具'!$A:$A,'[1]item|道具'!$B:$B),"-",M1438),K1438=11,CONCATENATE(INDEX('[4]equip_data|装备数据'!$B:$B,MATCH(1,('[4]equip_data|装备数据'!$A:$A=ROUNDDOWN(L1438/100,0))*('[4]equip_data|装备数据'!$D:$D=MOD(L1438,100)),0)),"-",M1438,"件"))</f>
        <v>随机零件-1</v>
      </c>
      <c r="J1438" s="29" t="str">
        <f t="shared" si="118"/>
        <v>5;1020000;1</v>
      </c>
      <c r="K1438" s="29">
        <v>5</v>
      </c>
      <c r="L1438" s="29">
        <v>1020000</v>
      </c>
      <c r="M1438" s="29">
        <f>_xlfn.IFS(K1438=3,_xlfn.XLOOKUP(MOD(A1438,10000),#REF!,#REF!),K1438=4,_xlfn.XLOOKUP(MOD(A1438,10000),#REF!,#REF!),K1438=5,1)</f>
        <v>1</v>
      </c>
      <c r="N1438" s="4">
        <f t="shared" si="115"/>
        <v>0.433333</v>
      </c>
      <c r="O1438" s="4">
        <f t="shared" si="116"/>
        <v>1</v>
      </c>
      <c r="P1438" s="4">
        <f t="shared" si="117"/>
        <v>0.433333</v>
      </c>
    </row>
    <row r="1439" spans="1:16">
      <c r="A1439" s="29">
        <f>A1438</f>
        <v>10057</v>
      </c>
      <c r="B1439" s="29" t="str">
        <f t="shared" si="114"/>
        <v>关卡-57-地盘</v>
      </c>
      <c r="C1439" s="29">
        <v>1</v>
      </c>
      <c r="D1439" s="29">
        <f>D1438+1</f>
        <v>100572</v>
      </c>
      <c r="E1439" s="29">
        <f>_xlfn.IFS(K1439=3,1000000,K1439=4,1000000,K1439=5,_xlfn.IFS(L1439=1020000,_xlfn.XLOOKUP(MOD(A1439,10000),[3]地盘!$B:$B,[3]地盘!$R:$R),L1439&gt;5000000,_xlfn.XLOOKUP(MOD(A1439,10000),[3]地盘!$B:$B,[3]地盘!$S:$S),L1439=1030002,_xlfn.XLOOKUP(MOD(A1439,10000),[3]地盘!$B:$B,[3]地盘!$T:$T)))</f>
        <v>166666</v>
      </c>
      <c r="F1439" s="30" t="str">
        <f>CONCATENATE("关卡-",MOD(A1439,10000),"-",_xlfn.IFS(K1439=3,"钞票",K1439=4,"玩家经验",K1439=5,_xlfn.XLOOKUP(L1439,'[1]item|道具'!$A:$A,'[1]item|道具'!$B:$B)))</f>
        <v>关卡-57-D阶战利品</v>
      </c>
      <c r="G1439" s="29">
        <v>0</v>
      </c>
      <c r="H1439" s="29">
        <v>100</v>
      </c>
      <c r="I1439" s="29" t="str" cm="1">
        <f t="array" ref="I1439">_xlfn.IFS(K1439=2,CONCATENATE("比特币-",M1439),K1439=3,CONCATENATE("钞票-",M1439),K1439=4,CONCATENATE("玩家经验-",M1439),K1439=5,CONCATENATE(_xlfn.XLOOKUP(L1439,'[1]item|道具'!$A:$A,'[1]item|道具'!$B:$B),"-",M1439),K1439=11,CONCATENATE(INDEX('[4]equip_data|装备数据'!$B:$B,MATCH(1,('[4]equip_data|装备数据'!$A:$A=ROUNDDOWN(L1439/100,0))*('[4]equip_data|装备数据'!$D:$D=MOD(L1439,100)),0)),"-",M1439,"件"))</f>
        <v>D阶战利品-1</v>
      </c>
      <c r="J1439" s="29" t="str">
        <f t="shared" si="118"/>
        <v>5;5012001;1</v>
      </c>
      <c r="K1439" s="29">
        <v>5</v>
      </c>
      <c r="L1439" s="29">
        <v>5012001</v>
      </c>
      <c r="M1439" s="29">
        <f>_xlfn.IFS(K1439=3,_xlfn.XLOOKUP(MOD(A1439,10000),#REF!,#REF!),K1439=4,_xlfn.XLOOKUP(MOD(A1439,10000),#REF!,#REF!),K1439=5,1)</f>
        <v>1</v>
      </c>
      <c r="N1439" s="4">
        <f t="shared" si="115"/>
        <v>0.166666</v>
      </c>
      <c r="O1439" s="4">
        <f t="shared" si="116"/>
        <v>1</v>
      </c>
      <c r="P1439" s="4">
        <f t="shared" si="117"/>
        <v>0.166666</v>
      </c>
    </row>
    <row r="1440" spans="1:16">
      <c r="A1440" s="29">
        <f>A1438+1</f>
        <v>10058</v>
      </c>
      <c r="B1440" s="29" t="str">
        <f t="shared" si="114"/>
        <v>关卡-58-地盘</v>
      </c>
      <c r="C1440" s="29">
        <v>1</v>
      </c>
      <c r="D1440" s="29">
        <f>A1440*10+1</f>
        <v>100581</v>
      </c>
      <c r="E1440" s="29">
        <f>_xlfn.IFS(K1440=3,1000000,K1440=4,1000000,K1440=5,_xlfn.IFS(L1440=1020000,_xlfn.XLOOKUP(MOD(A1440,10000),[3]地盘!$B:$B,[3]地盘!$R:$R),L1440&gt;5000000,_xlfn.XLOOKUP(MOD(A1440,10000),[3]地盘!$B:$B,[3]地盘!$S:$S),L1440=1030002,_xlfn.XLOOKUP(MOD(A1440,10000),[3]地盘!$B:$B,[3]地盘!$T:$T)))</f>
        <v>433333</v>
      </c>
      <c r="F1440" s="30" t="str">
        <f>CONCATENATE("关卡-",MOD(A1440,10000),"-",_xlfn.IFS(K1440=3,"钞票",K1440=4,"玩家经验",K1440=5,_xlfn.XLOOKUP(L1440,'[1]item|道具'!$A:$A,'[1]item|道具'!$B:$B)))</f>
        <v>关卡-58-随机零件</v>
      </c>
      <c r="G1440" s="29">
        <v>0</v>
      </c>
      <c r="H1440" s="29">
        <v>100</v>
      </c>
      <c r="I1440" s="29" t="str" cm="1">
        <f t="array" ref="I1440">_xlfn.IFS(K1440=2,CONCATENATE("比特币-",M1440),K1440=3,CONCATENATE("钞票-",M1440),K1440=4,CONCATENATE("玩家经验-",M1440),K1440=5,CONCATENATE(_xlfn.XLOOKUP(L1440,'[1]item|道具'!$A:$A,'[1]item|道具'!$B:$B),"-",M1440),K1440=11,CONCATENATE(INDEX('[4]equip_data|装备数据'!$B:$B,MATCH(1,('[4]equip_data|装备数据'!$A:$A=ROUNDDOWN(L1440/100,0))*('[4]equip_data|装备数据'!$D:$D=MOD(L1440,100)),0)),"-",M1440,"件"))</f>
        <v>随机零件-1</v>
      </c>
      <c r="J1440" s="29" t="str">
        <f t="shared" si="118"/>
        <v>5;1020000;1</v>
      </c>
      <c r="K1440" s="29">
        <v>5</v>
      </c>
      <c r="L1440" s="29">
        <v>1020000</v>
      </c>
      <c r="M1440" s="29">
        <f>_xlfn.IFS(K1440=3,_xlfn.XLOOKUP(MOD(A1440,10000),#REF!,#REF!),K1440=4,_xlfn.XLOOKUP(MOD(A1440,10000),#REF!,#REF!),K1440=5,1)</f>
        <v>1</v>
      </c>
      <c r="N1440" s="4">
        <f t="shared" si="115"/>
        <v>0.433333</v>
      </c>
      <c r="O1440" s="4">
        <f t="shared" si="116"/>
        <v>1</v>
      </c>
      <c r="P1440" s="4">
        <f t="shared" si="117"/>
        <v>0.433333</v>
      </c>
    </row>
    <row r="1441" spans="1:16">
      <c r="A1441" s="29">
        <f>A1440</f>
        <v>10058</v>
      </c>
      <c r="B1441" s="29" t="str">
        <f t="shared" si="114"/>
        <v>关卡-58-地盘</v>
      </c>
      <c r="C1441" s="29">
        <v>1</v>
      </c>
      <c r="D1441" s="29">
        <f>D1440+1</f>
        <v>100582</v>
      </c>
      <c r="E1441" s="29">
        <f>_xlfn.IFS(K1441=3,1000000,K1441=4,1000000,K1441=5,_xlfn.IFS(L1441=1020000,_xlfn.XLOOKUP(MOD(A1441,10000),[3]地盘!$B:$B,[3]地盘!$R:$R),L1441&gt;5000000,_xlfn.XLOOKUP(MOD(A1441,10000),[3]地盘!$B:$B,[3]地盘!$S:$S),L1441=1030002,_xlfn.XLOOKUP(MOD(A1441,10000),[3]地盘!$B:$B,[3]地盘!$T:$T)))</f>
        <v>166666</v>
      </c>
      <c r="F1441" s="30" t="str">
        <f>CONCATENATE("关卡-",MOD(A1441,10000),"-",_xlfn.IFS(K1441=3,"钞票",K1441=4,"玩家经验",K1441=5,_xlfn.XLOOKUP(L1441,'[1]item|道具'!$A:$A,'[1]item|道具'!$B:$B)))</f>
        <v>关卡-58-D阶战利品</v>
      </c>
      <c r="G1441" s="29">
        <v>0</v>
      </c>
      <c r="H1441" s="29">
        <v>100</v>
      </c>
      <c r="I1441" s="29" t="str" cm="1">
        <f t="array" ref="I1441">_xlfn.IFS(K1441=2,CONCATENATE("比特币-",M1441),K1441=3,CONCATENATE("钞票-",M1441),K1441=4,CONCATENATE("玩家经验-",M1441),K1441=5,CONCATENATE(_xlfn.XLOOKUP(L1441,'[1]item|道具'!$A:$A,'[1]item|道具'!$B:$B),"-",M1441),K1441=11,CONCATENATE(INDEX('[4]equip_data|装备数据'!$B:$B,MATCH(1,('[4]equip_data|装备数据'!$A:$A=ROUNDDOWN(L1441/100,0))*('[4]equip_data|装备数据'!$D:$D=MOD(L1441,100)),0)),"-",M1441,"件"))</f>
        <v>D阶战利品-1</v>
      </c>
      <c r="J1441" s="29" t="str">
        <f t="shared" si="118"/>
        <v>5;5012001;1</v>
      </c>
      <c r="K1441" s="29">
        <v>5</v>
      </c>
      <c r="L1441" s="29">
        <v>5012001</v>
      </c>
      <c r="M1441" s="29">
        <f>_xlfn.IFS(K1441=3,_xlfn.XLOOKUP(MOD(A1441,10000),#REF!,#REF!),K1441=4,_xlfn.XLOOKUP(MOD(A1441,10000),#REF!,#REF!),K1441=5,1)</f>
        <v>1</v>
      </c>
      <c r="N1441" s="4">
        <f t="shared" si="115"/>
        <v>0.166666</v>
      </c>
      <c r="O1441" s="4">
        <f t="shared" si="116"/>
        <v>1</v>
      </c>
      <c r="P1441" s="4">
        <f t="shared" si="117"/>
        <v>0.166666</v>
      </c>
    </row>
    <row r="1442" spans="1:16">
      <c r="A1442" s="29">
        <f>A1440+1</f>
        <v>10059</v>
      </c>
      <c r="B1442" s="29" t="str">
        <f t="shared" si="114"/>
        <v>关卡-59-地盘</v>
      </c>
      <c r="C1442" s="29">
        <v>1</v>
      </c>
      <c r="D1442" s="29">
        <f>A1442*10+1</f>
        <v>100591</v>
      </c>
      <c r="E1442" s="29">
        <f>_xlfn.IFS(K1442=3,1000000,K1442=4,1000000,K1442=5,_xlfn.IFS(L1442=1020000,_xlfn.XLOOKUP(MOD(A1442,10000),[3]地盘!$B:$B,[3]地盘!$R:$R),L1442&gt;5000000,_xlfn.XLOOKUP(MOD(A1442,10000),[3]地盘!$B:$B,[3]地盘!$S:$S),L1442=1030002,_xlfn.XLOOKUP(MOD(A1442,10000),[3]地盘!$B:$B,[3]地盘!$T:$T)))</f>
        <v>433333</v>
      </c>
      <c r="F1442" s="30" t="str">
        <f>CONCATENATE("关卡-",MOD(A1442,10000),"-",_xlfn.IFS(K1442=3,"钞票",K1442=4,"玩家经验",K1442=5,_xlfn.XLOOKUP(L1442,'[1]item|道具'!$A:$A,'[1]item|道具'!$B:$B)))</f>
        <v>关卡-59-随机零件</v>
      </c>
      <c r="G1442" s="29">
        <v>0</v>
      </c>
      <c r="H1442" s="29">
        <v>100</v>
      </c>
      <c r="I1442" s="29" t="str" cm="1">
        <f t="array" ref="I1442">_xlfn.IFS(K1442=2,CONCATENATE("比特币-",M1442),K1442=3,CONCATENATE("钞票-",M1442),K1442=4,CONCATENATE("玩家经验-",M1442),K1442=5,CONCATENATE(_xlfn.XLOOKUP(L1442,'[1]item|道具'!$A:$A,'[1]item|道具'!$B:$B),"-",M1442),K1442=11,CONCATENATE(INDEX('[4]equip_data|装备数据'!$B:$B,MATCH(1,('[4]equip_data|装备数据'!$A:$A=ROUNDDOWN(L1442/100,0))*('[4]equip_data|装备数据'!$D:$D=MOD(L1442,100)),0)),"-",M1442,"件"))</f>
        <v>随机零件-1</v>
      </c>
      <c r="J1442" s="29" t="str">
        <f t="shared" si="118"/>
        <v>5;1020000;1</v>
      </c>
      <c r="K1442" s="29">
        <v>5</v>
      </c>
      <c r="L1442" s="29">
        <v>1020000</v>
      </c>
      <c r="M1442" s="29">
        <f>_xlfn.IFS(K1442=3,_xlfn.XLOOKUP(MOD(A1442,10000),#REF!,#REF!),K1442=4,_xlfn.XLOOKUP(MOD(A1442,10000),#REF!,#REF!),K1442=5,1)</f>
        <v>1</v>
      </c>
      <c r="N1442" s="4">
        <f t="shared" si="115"/>
        <v>0.433333</v>
      </c>
      <c r="O1442" s="4">
        <f t="shared" si="116"/>
        <v>1</v>
      </c>
      <c r="P1442" s="4">
        <f t="shared" si="117"/>
        <v>0.433333</v>
      </c>
    </row>
    <row r="1443" spans="1:16">
      <c r="A1443" s="29">
        <f>A1442</f>
        <v>10059</v>
      </c>
      <c r="B1443" s="29" t="str">
        <f t="shared" si="114"/>
        <v>关卡-59-地盘</v>
      </c>
      <c r="C1443" s="29">
        <v>1</v>
      </c>
      <c r="D1443" s="29">
        <f>D1442+1</f>
        <v>100592</v>
      </c>
      <c r="E1443" s="29">
        <f>_xlfn.IFS(K1443=3,1000000,K1443=4,1000000,K1443=5,_xlfn.IFS(L1443=1020000,_xlfn.XLOOKUP(MOD(A1443,10000),[3]地盘!$B:$B,[3]地盘!$R:$R),L1443&gt;5000000,_xlfn.XLOOKUP(MOD(A1443,10000),[3]地盘!$B:$B,[3]地盘!$S:$S),L1443=1030002,_xlfn.XLOOKUP(MOD(A1443,10000),[3]地盘!$B:$B,[3]地盘!$T:$T)))</f>
        <v>166666</v>
      </c>
      <c r="F1443" s="30" t="str">
        <f>CONCATENATE("关卡-",MOD(A1443,10000),"-",_xlfn.IFS(K1443=3,"钞票",K1443=4,"玩家经验",K1443=5,_xlfn.XLOOKUP(L1443,'[1]item|道具'!$A:$A,'[1]item|道具'!$B:$B)))</f>
        <v>关卡-59-D阶战利品</v>
      </c>
      <c r="G1443" s="29">
        <v>0</v>
      </c>
      <c r="H1443" s="29">
        <v>100</v>
      </c>
      <c r="I1443" s="29" t="str" cm="1">
        <f t="array" ref="I1443">_xlfn.IFS(K1443=2,CONCATENATE("比特币-",M1443),K1443=3,CONCATENATE("钞票-",M1443),K1443=4,CONCATENATE("玩家经验-",M1443),K1443=5,CONCATENATE(_xlfn.XLOOKUP(L1443,'[1]item|道具'!$A:$A,'[1]item|道具'!$B:$B),"-",M1443),K1443=11,CONCATENATE(INDEX('[4]equip_data|装备数据'!$B:$B,MATCH(1,('[4]equip_data|装备数据'!$A:$A=ROUNDDOWN(L1443/100,0))*('[4]equip_data|装备数据'!$D:$D=MOD(L1443,100)),0)),"-",M1443,"件"))</f>
        <v>D阶战利品-1</v>
      </c>
      <c r="J1443" s="29" t="str">
        <f t="shared" si="118"/>
        <v>5;5012001;1</v>
      </c>
      <c r="K1443" s="29">
        <v>5</v>
      </c>
      <c r="L1443" s="29">
        <v>5012001</v>
      </c>
      <c r="M1443" s="29">
        <f>_xlfn.IFS(K1443=3,_xlfn.XLOOKUP(MOD(A1443,10000),#REF!,#REF!),K1443=4,_xlfn.XLOOKUP(MOD(A1443,10000),#REF!,#REF!),K1443=5,1)</f>
        <v>1</v>
      </c>
      <c r="N1443" s="4">
        <f t="shared" si="115"/>
        <v>0.166666</v>
      </c>
      <c r="O1443" s="4">
        <f t="shared" si="116"/>
        <v>1</v>
      </c>
      <c r="P1443" s="4">
        <f t="shared" si="117"/>
        <v>0.166666</v>
      </c>
    </row>
    <row r="1444" spans="1:16">
      <c r="A1444" s="29">
        <f>A1442+1</f>
        <v>10060</v>
      </c>
      <c r="B1444" s="29" t="str">
        <f t="shared" si="114"/>
        <v>关卡-60-地盘</v>
      </c>
      <c r="C1444" s="29">
        <v>1</v>
      </c>
      <c r="D1444" s="29">
        <f>A1444*10+1</f>
        <v>100601</v>
      </c>
      <c r="E1444" s="29">
        <f>_xlfn.IFS(K1444=3,1000000,K1444=4,1000000,K1444=5,_xlfn.IFS(L1444=1020000,_xlfn.XLOOKUP(MOD(A1444,10000),[3]地盘!$B:$B,[3]地盘!$R:$R),L1444&gt;5000000,_xlfn.XLOOKUP(MOD(A1444,10000),[3]地盘!$B:$B,[3]地盘!$S:$S),L1444=1030002,_xlfn.XLOOKUP(MOD(A1444,10000),[3]地盘!$B:$B,[3]地盘!$T:$T)))</f>
        <v>433333</v>
      </c>
      <c r="F1444" s="30" t="str">
        <f>CONCATENATE("关卡-",MOD(A1444,10000),"-",_xlfn.IFS(K1444=3,"钞票",K1444=4,"玩家经验",K1444=5,_xlfn.XLOOKUP(L1444,'[1]item|道具'!$A:$A,'[1]item|道具'!$B:$B)))</f>
        <v>关卡-60-随机零件</v>
      </c>
      <c r="G1444" s="29">
        <v>0</v>
      </c>
      <c r="H1444" s="29">
        <v>100</v>
      </c>
      <c r="I1444" s="29" t="str" cm="1">
        <f t="array" ref="I1444">_xlfn.IFS(K1444=2,CONCATENATE("比特币-",M1444),K1444=3,CONCATENATE("钞票-",M1444),K1444=4,CONCATENATE("玩家经验-",M1444),K1444=5,CONCATENATE(_xlfn.XLOOKUP(L1444,'[1]item|道具'!$A:$A,'[1]item|道具'!$B:$B),"-",M1444),K1444=11,CONCATENATE(INDEX('[4]equip_data|装备数据'!$B:$B,MATCH(1,('[4]equip_data|装备数据'!$A:$A=ROUNDDOWN(L1444/100,0))*('[4]equip_data|装备数据'!$D:$D=MOD(L1444,100)),0)),"-",M1444,"件"))</f>
        <v>随机零件-1</v>
      </c>
      <c r="J1444" s="29" t="str">
        <f t="shared" si="118"/>
        <v>5;1020000;1</v>
      </c>
      <c r="K1444" s="29">
        <v>5</v>
      </c>
      <c r="L1444" s="29">
        <v>1020000</v>
      </c>
      <c r="M1444" s="29">
        <f>_xlfn.IFS(K1444=3,_xlfn.XLOOKUP(MOD(A1444,10000),#REF!,#REF!),K1444=4,_xlfn.XLOOKUP(MOD(A1444,10000),#REF!,#REF!),K1444=5,1)</f>
        <v>1</v>
      </c>
      <c r="N1444" s="4">
        <f t="shared" si="115"/>
        <v>0.433333</v>
      </c>
      <c r="O1444" s="4">
        <f t="shared" si="116"/>
        <v>1</v>
      </c>
      <c r="P1444" s="4">
        <f t="shared" si="117"/>
        <v>0.433333</v>
      </c>
    </row>
    <row r="1445" spans="1:16">
      <c r="A1445" s="29">
        <f>A1444</f>
        <v>10060</v>
      </c>
      <c r="B1445" s="29" t="str">
        <f t="shared" si="114"/>
        <v>关卡-60-地盘</v>
      </c>
      <c r="C1445" s="29">
        <v>1</v>
      </c>
      <c r="D1445" s="29">
        <f>D1444+1</f>
        <v>100602</v>
      </c>
      <c r="E1445" s="29">
        <f>_xlfn.IFS(K1445=3,1000000,K1445=4,1000000,K1445=5,_xlfn.IFS(L1445=1020000,_xlfn.XLOOKUP(MOD(A1445,10000),[3]地盘!$B:$B,[3]地盘!$R:$R),L1445&gt;5000000,_xlfn.XLOOKUP(MOD(A1445,10000),[3]地盘!$B:$B,[3]地盘!$S:$S),L1445=1030002,_xlfn.XLOOKUP(MOD(A1445,10000),[3]地盘!$B:$B,[3]地盘!$T:$T)))</f>
        <v>166666</v>
      </c>
      <c r="F1445" s="30" t="str">
        <f>CONCATENATE("关卡-",MOD(A1445,10000),"-",_xlfn.IFS(K1445=3,"钞票",K1445=4,"玩家经验",K1445=5,_xlfn.XLOOKUP(L1445,'[1]item|道具'!$A:$A,'[1]item|道具'!$B:$B)))</f>
        <v>关卡-60-D阶战利品</v>
      </c>
      <c r="G1445" s="29">
        <v>0</v>
      </c>
      <c r="H1445" s="29">
        <v>100</v>
      </c>
      <c r="I1445" s="29" t="str" cm="1">
        <f t="array" ref="I1445">_xlfn.IFS(K1445=2,CONCATENATE("比特币-",M1445),K1445=3,CONCATENATE("钞票-",M1445),K1445=4,CONCATENATE("玩家经验-",M1445),K1445=5,CONCATENATE(_xlfn.XLOOKUP(L1445,'[1]item|道具'!$A:$A,'[1]item|道具'!$B:$B),"-",M1445),K1445=11,CONCATENATE(INDEX('[4]equip_data|装备数据'!$B:$B,MATCH(1,('[4]equip_data|装备数据'!$A:$A=ROUNDDOWN(L1445/100,0))*('[4]equip_data|装备数据'!$D:$D=MOD(L1445,100)),0)),"-",M1445,"件"))</f>
        <v>D阶战利品-1</v>
      </c>
      <c r="J1445" s="29" t="str">
        <f t="shared" si="118"/>
        <v>5;5012001;1</v>
      </c>
      <c r="K1445" s="29">
        <v>5</v>
      </c>
      <c r="L1445" s="29">
        <v>5012001</v>
      </c>
      <c r="M1445" s="29">
        <f>_xlfn.IFS(K1445=3,_xlfn.XLOOKUP(MOD(A1445,10000),#REF!,#REF!),K1445=4,_xlfn.XLOOKUP(MOD(A1445,10000),#REF!,#REF!),K1445=5,1)</f>
        <v>1</v>
      </c>
      <c r="N1445" s="4">
        <f t="shared" si="115"/>
        <v>0.166666</v>
      </c>
      <c r="O1445" s="4">
        <f t="shared" si="116"/>
        <v>1</v>
      </c>
      <c r="P1445" s="4">
        <f t="shared" si="117"/>
        <v>0.166666</v>
      </c>
    </row>
    <row r="1446" spans="1:16">
      <c r="A1446" s="29">
        <f>A1444+1</f>
        <v>10061</v>
      </c>
      <c r="B1446" s="29" t="str">
        <f t="shared" si="114"/>
        <v>关卡-61-地盘</v>
      </c>
      <c r="C1446" s="29">
        <v>1</v>
      </c>
      <c r="D1446" s="29">
        <f>A1446*10+1</f>
        <v>100611</v>
      </c>
      <c r="E1446" s="29">
        <f>_xlfn.IFS(K1446=3,1000000,K1446=4,1000000,K1446=5,_xlfn.IFS(L1446=1020000,_xlfn.XLOOKUP(MOD(A1446,10000),[3]地盘!$B:$B,[3]地盘!$R:$R),L1446&gt;5000000,_xlfn.XLOOKUP(MOD(A1446,10000),[3]地盘!$B:$B,[3]地盘!$S:$S),L1446=1030002,_xlfn.XLOOKUP(MOD(A1446,10000),[3]地盘!$B:$B,[3]地盘!$T:$T)))</f>
        <v>466666</v>
      </c>
      <c r="F1446" s="30" t="str">
        <f>CONCATENATE("关卡-",MOD(A1446,10000),"-",_xlfn.IFS(K1446=3,"钞票",K1446=4,"玩家经验",K1446=5,_xlfn.XLOOKUP(L1446,'[1]item|道具'!$A:$A,'[1]item|道具'!$B:$B)))</f>
        <v>关卡-61-随机零件</v>
      </c>
      <c r="G1446" s="29">
        <v>0</v>
      </c>
      <c r="H1446" s="29">
        <v>100</v>
      </c>
      <c r="I1446" s="29" t="str" cm="1">
        <f t="array" ref="I1446">_xlfn.IFS(K1446=2,CONCATENATE("比特币-",M1446),K1446=3,CONCATENATE("钞票-",M1446),K1446=4,CONCATENATE("玩家经验-",M1446),K1446=5,CONCATENATE(_xlfn.XLOOKUP(L1446,'[1]item|道具'!$A:$A,'[1]item|道具'!$B:$B),"-",M1446),K1446=11,CONCATENATE(INDEX('[4]equip_data|装备数据'!$B:$B,MATCH(1,('[4]equip_data|装备数据'!$A:$A=ROUNDDOWN(L1446/100,0))*('[4]equip_data|装备数据'!$D:$D=MOD(L1446,100)),0)),"-",M1446,"件"))</f>
        <v>随机零件-1</v>
      </c>
      <c r="J1446" s="29" t="str">
        <f t="shared" si="118"/>
        <v>5;1020000;1</v>
      </c>
      <c r="K1446" s="29">
        <v>5</v>
      </c>
      <c r="L1446" s="29">
        <v>1020000</v>
      </c>
      <c r="M1446" s="29">
        <f>_xlfn.IFS(K1446=3,_xlfn.XLOOKUP(MOD(A1446,10000),#REF!,#REF!),K1446=4,_xlfn.XLOOKUP(MOD(A1446,10000),#REF!,#REF!),K1446=5,1)</f>
        <v>1</v>
      </c>
      <c r="N1446" s="4">
        <f t="shared" si="115"/>
        <v>0.466666</v>
      </c>
      <c r="O1446" s="4">
        <f t="shared" si="116"/>
        <v>1</v>
      </c>
      <c r="P1446" s="4">
        <f t="shared" si="117"/>
        <v>0.466666</v>
      </c>
    </row>
    <row r="1447" spans="1:16">
      <c r="A1447" s="29">
        <f>A1446</f>
        <v>10061</v>
      </c>
      <c r="B1447" s="29" t="str">
        <f t="shared" si="114"/>
        <v>关卡-61-地盘</v>
      </c>
      <c r="C1447" s="29">
        <v>1</v>
      </c>
      <c r="D1447" s="29">
        <f>D1446+1</f>
        <v>100612</v>
      </c>
      <c r="E1447" s="29">
        <f>_xlfn.IFS(K1447=3,1000000,K1447=4,1000000,K1447=5,_xlfn.IFS(L1447=1020000,_xlfn.XLOOKUP(MOD(A1447,10000),[3]地盘!$B:$B,[3]地盘!$R:$R),L1447&gt;5000000,_xlfn.XLOOKUP(MOD(A1447,10000),[3]地盘!$B:$B,[3]地盘!$S:$S),L1447=1030002,_xlfn.XLOOKUP(MOD(A1447,10000),[3]地盘!$B:$B,[3]地盘!$T:$T)))</f>
        <v>166666</v>
      </c>
      <c r="F1447" s="30" t="str">
        <f>CONCATENATE("关卡-",MOD(A1447,10000),"-",_xlfn.IFS(K1447=3,"钞票",K1447=4,"玩家经验",K1447=5,_xlfn.XLOOKUP(L1447,'[1]item|道具'!$A:$A,'[1]item|道具'!$B:$B)))</f>
        <v>关卡-61-D阶战利品</v>
      </c>
      <c r="G1447" s="29">
        <v>0</v>
      </c>
      <c r="H1447" s="29">
        <v>100</v>
      </c>
      <c r="I1447" s="29" t="str" cm="1">
        <f t="array" ref="I1447">_xlfn.IFS(K1447=2,CONCATENATE("比特币-",M1447),K1447=3,CONCATENATE("钞票-",M1447),K1447=4,CONCATENATE("玩家经验-",M1447),K1447=5,CONCATENATE(_xlfn.XLOOKUP(L1447,'[1]item|道具'!$A:$A,'[1]item|道具'!$B:$B),"-",M1447),K1447=11,CONCATENATE(INDEX('[4]equip_data|装备数据'!$B:$B,MATCH(1,('[4]equip_data|装备数据'!$A:$A=ROUNDDOWN(L1447/100,0))*('[4]equip_data|装备数据'!$D:$D=MOD(L1447,100)),0)),"-",M1447,"件"))</f>
        <v>D阶战利品-1</v>
      </c>
      <c r="J1447" s="29" t="str">
        <f t="shared" si="118"/>
        <v>5;5012001;1</v>
      </c>
      <c r="K1447" s="29">
        <v>5</v>
      </c>
      <c r="L1447" s="29">
        <v>5012001</v>
      </c>
      <c r="M1447" s="29">
        <f>_xlfn.IFS(K1447=3,_xlfn.XLOOKUP(MOD(A1447,10000),#REF!,#REF!),K1447=4,_xlfn.XLOOKUP(MOD(A1447,10000),#REF!,#REF!),K1447=5,1)</f>
        <v>1</v>
      </c>
      <c r="N1447" s="4">
        <f t="shared" si="115"/>
        <v>0.166666</v>
      </c>
      <c r="O1447" s="4">
        <f t="shared" si="116"/>
        <v>1</v>
      </c>
      <c r="P1447" s="4">
        <f t="shared" si="117"/>
        <v>0.166666</v>
      </c>
    </row>
    <row r="1448" spans="1:16">
      <c r="A1448" s="29">
        <f>A1446+1</f>
        <v>10062</v>
      </c>
      <c r="B1448" s="29" t="str">
        <f t="shared" si="114"/>
        <v>关卡-62-地盘</v>
      </c>
      <c r="C1448" s="29">
        <v>1</v>
      </c>
      <c r="D1448" s="29">
        <f>A1448*10+1</f>
        <v>100621</v>
      </c>
      <c r="E1448" s="29">
        <f>_xlfn.IFS(K1448=3,1000000,K1448=4,1000000,K1448=5,_xlfn.IFS(L1448=1020000,_xlfn.XLOOKUP(MOD(A1448,10000),[3]地盘!$B:$B,[3]地盘!$R:$R),L1448&gt;5000000,_xlfn.XLOOKUP(MOD(A1448,10000),[3]地盘!$B:$B,[3]地盘!$S:$S),L1448=1030002,_xlfn.XLOOKUP(MOD(A1448,10000),[3]地盘!$B:$B,[3]地盘!$T:$T)))</f>
        <v>466666</v>
      </c>
      <c r="F1448" s="30" t="str">
        <f>CONCATENATE("关卡-",MOD(A1448,10000),"-",_xlfn.IFS(K1448=3,"钞票",K1448=4,"玩家经验",K1448=5,_xlfn.XLOOKUP(L1448,'[1]item|道具'!$A:$A,'[1]item|道具'!$B:$B)))</f>
        <v>关卡-62-随机零件</v>
      </c>
      <c r="G1448" s="29">
        <v>0</v>
      </c>
      <c r="H1448" s="29">
        <v>100</v>
      </c>
      <c r="I1448" s="29" t="str" cm="1">
        <f t="array" ref="I1448">_xlfn.IFS(K1448=2,CONCATENATE("比特币-",M1448),K1448=3,CONCATENATE("钞票-",M1448),K1448=4,CONCATENATE("玩家经验-",M1448),K1448=5,CONCATENATE(_xlfn.XLOOKUP(L1448,'[1]item|道具'!$A:$A,'[1]item|道具'!$B:$B),"-",M1448),K1448=11,CONCATENATE(INDEX('[4]equip_data|装备数据'!$B:$B,MATCH(1,('[4]equip_data|装备数据'!$A:$A=ROUNDDOWN(L1448/100,0))*('[4]equip_data|装备数据'!$D:$D=MOD(L1448,100)),0)),"-",M1448,"件"))</f>
        <v>随机零件-1</v>
      </c>
      <c r="J1448" s="29" t="str">
        <f t="shared" si="118"/>
        <v>5;1020000;1</v>
      </c>
      <c r="K1448" s="29">
        <v>5</v>
      </c>
      <c r="L1448" s="29">
        <v>1020000</v>
      </c>
      <c r="M1448" s="29">
        <f>_xlfn.IFS(K1448=3,_xlfn.XLOOKUP(MOD(A1448,10000),#REF!,#REF!),K1448=4,_xlfn.XLOOKUP(MOD(A1448,10000),#REF!,#REF!),K1448=5,1)</f>
        <v>1</v>
      </c>
      <c r="N1448" s="4">
        <f t="shared" si="115"/>
        <v>0.466666</v>
      </c>
      <c r="O1448" s="4">
        <f t="shared" si="116"/>
        <v>1</v>
      </c>
      <c r="P1448" s="4">
        <f t="shared" si="117"/>
        <v>0.466666</v>
      </c>
    </row>
    <row r="1449" spans="1:16">
      <c r="A1449" s="29">
        <f>A1448</f>
        <v>10062</v>
      </c>
      <c r="B1449" s="29" t="str">
        <f t="shared" si="114"/>
        <v>关卡-62-地盘</v>
      </c>
      <c r="C1449" s="29">
        <v>1</v>
      </c>
      <c r="D1449" s="29">
        <f>D1448+1</f>
        <v>100622</v>
      </c>
      <c r="E1449" s="29">
        <f>_xlfn.IFS(K1449=3,1000000,K1449=4,1000000,K1449=5,_xlfn.IFS(L1449=1020000,_xlfn.XLOOKUP(MOD(A1449,10000),[3]地盘!$B:$B,[3]地盘!$R:$R),L1449&gt;5000000,_xlfn.XLOOKUP(MOD(A1449,10000),[3]地盘!$B:$B,[3]地盘!$S:$S),L1449=1030002,_xlfn.XLOOKUP(MOD(A1449,10000),[3]地盘!$B:$B,[3]地盘!$T:$T)))</f>
        <v>166666</v>
      </c>
      <c r="F1449" s="30" t="str">
        <f>CONCATENATE("关卡-",MOD(A1449,10000),"-",_xlfn.IFS(K1449=3,"钞票",K1449=4,"玩家经验",K1449=5,_xlfn.XLOOKUP(L1449,'[1]item|道具'!$A:$A,'[1]item|道具'!$B:$B)))</f>
        <v>关卡-62-D阶战利品</v>
      </c>
      <c r="G1449" s="29">
        <v>0</v>
      </c>
      <c r="H1449" s="29">
        <v>100</v>
      </c>
      <c r="I1449" s="29" t="str" cm="1">
        <f t="array" ref="I1449">_xlfn.IFS(K1449=2,CONCATENATE("比特币-",M1449),K1449=3,CONCATENATE("钞票-",M1449),K1449=4,CONCATENATE("玩家经验-",M1449),K1449=5,CONCATENATE(_xlfn.XLOOKUP(L1449,'[1]item|道具'!$A:$A,'[1]item|道具'!$B:$B),"-",M1449),K1449=11,CONCATENATE(INDEX('[4]equip_data|装备数据'!$B:$B,MATCH(1,('[4]equip_data|装备数据'!$A:$A=ROUNDDOWN(L1449/100,0))*('[4]equip_data|装备数据'!$D:$D=MOD(L1449,100)),0)),"-",M1449,"件"))</f>
        <v>D阶战利品-1</v>
      </c>
      <c r="J1449" s="29" t="str">
        <f t="shared" si="118"/>
        <v>5;5012001;1</v>
      </c>
      <c r="K1449" s="29">
        <v>5</v>
      </c>
      <c r="L1449" s="29">
        <v>5012001</v>
      </c>
      <c r="M1449" s="29">
        <f>_xlfn.IFS(K1449=3,_xlfn.XLOOKUP(MOD(A1449,10000),#REF!,#REF!),K1449=4,_xlfn.XLOOKUP(MOD(A1449,10000),#REF!,#REF!),K1449=5,1)</f>
        <v>1</v>
      </c>
      <c r="N1449" s="4">
        <f t="shared" si="115"/>
        <v>0.166666</v>
      </c>
      <c r="O1449" s="4">
        <f t="shared" si="116"/>
        <v>1</v>
      </c>
      <c r="P1449" s="4">
        <f t="shared" si="117"/>
        <v>0.166666</v>
      </c>
    </row>
    <row r="1450" spans="1:16">
      <c r="A1450" s="29">
        <f>A1448+1</f>
        <v>10063</v>
      </c>
      <c r="B1450" s="29" t="str">
        <f t="shared" si="114"/>
        <v>关卡-63-地盘</v>
      </c>
      <c r="C1450" s="29">
        <v>1</v>
      </c>
      <c r="D1450" s="29">
        <f>A1450*10+1</f>
        <v>100631</v>
      </c>
      <c r="E1450" s="29">
        <f>_xlfn.IFS(K1450=3,1000000,K1450=4,1000000,K1450=5,_xlfn.IFS(L1450=1020000,_xlfn.XLOOKUP(MOD(A1450,10000),[3]地盘!$B:$B,[3]地盘!$R:$R),L1450&gt;5000000,_xlfn.XLOOKUP(MOD(A1450,10000),[3]地盘!$B:$B,[3]地盘!$S:$S),L1450=1030002,_xlfn.XLOOKUP(MOD(A1450,10000),[3]地盘!$B:$B,[3]地盘!$T:$T)))</f>
        <v>466666</v>
      </c>
      <c r="F1450" s="30" t="str">
        <f>CONCATENATE("关卡-",MOD(A1450,10000),"-",_xlfn.IFS(K1450=3,"钞票",K1450=4,"玩家经验",K1450=5,_xlfn.XLOOKUP(L1450,'[1]item|道具'!$A:$A,'[1]item|道具'!$B:$B)))</f>
        <v>关卡-63-随机零件</v>
      </c>
      <c r="G1450" s="29">
        <v>0</v>
      </c>
      <c r="H1450" s="29">
        <v>100</v>
      </c>
      <c r="I1450" s="29" t="str" cm="1">
        <f t="array" ref="I1450">_xlfn.IFS(K1450=2,CONCATENATE("比特币-",M1450),K1450=3,CONCATENATE("钞票-",M1450),K1450=4,CONCATENATE("玩家经验-",M1450),K1450=5,CONCATENATE(_xlfn.XLOOKUP(L1450,'[1]item|道具'!$A:$A,'[1]item|道具'!$B:$B),"-",M1450),K1450=11,CONCATENATE(INDEX('[4]equip_data|装备数据'!$B:$B,MATCH(1,('[4]equip_data|装备数据'!$A:$A=ROUNDDOWN(L1450/100,0))*('[4]equip_data|装备数据'!$D:$D=MOD(L1450,100)),0)),"-",M1450,"件"))</f>
        <v>随机零件-1</v>
      </c>
      <c r="J1450" s="29" t="str">
        <f t="shared" si="118"/>
        <v>5;1020000;1</v>
      </c>
      <c r="K1450" s="29">
        <v>5</v>
      </c>
      <c r="L1450" s="29">
        <v>1020000</v>
      </c>
      <c r="M1450" s="29">
        <f>_xlfn.IFS(K1450=3,_xlfn.XLOOKUP(MOD(A1450,10000),#REF!,#REF!),K1450=4,_xlfn.XLOOKUP(MOD(A1450,10000),#REF!,#REF!),K1450=5,1)</f>
        <v>1</v>
      </c>
      <c r="N1450" s="4">
        <f t="shared" si="115"/>
        <v>0.466666</v>
      </c>
      <c r="O1450" s="4">
        <f t="shared" si="116"/>
        <v>1</v>
      </c>
      <c r="P1450" s="4">
        <f t="shared" si="117"/>
        <v>0.466666</v>
      </c>
    </row>
    <row r="1451" spans="1:16">
      <c r="A1451" s="29">
        <f>A1450</f>
        <v>10063</v>
      </c>
      <c r="B1451" s="29" t="str">
        <f t="shared" si="114"/>
        <v>关卡-63-地盘</v>
      </c>
      <c r="C1451" s="29">
        <v>1</v>
      </c>
      <c r="D1451" s="29">
        <f>D1450+1</f>
        <v>100632</v>
      </c>
      <c r="E1451" s="29">
        <f>_xlfn.IFS(K1451=3,1000000,K1451=4,1000000,K1451=5,_xlfn.IFS(L1451=1020000,_xlfn.XLOOKUP(MOD(A1451,10000),[3]地盘!$B:$B,[3]地盘!$R:$R),L1451&gt;5000000,_xlfn.XLOOKUP(MOD(A1451,10000),[3]地盘!$B:$B,[3]地盘!$S:$S),L1451=1030002,_xlfn.XLOOKUP(MOD(A1451,10000),[3]地盘!$B:$B,[3]地盘!$T:$T)))</f>
        <v>166666</v>
      </c>
      <c r="F1451" s="30" t="str">
        <f>CONCATENATE("关卡-",MOD(A1451,10000),"-",_xlfn.IFS(K1451=3,"钞票",K1451=4,"玩家经验",K1451=5,_xlfn.XLOOKUP(L1451,'[1]item|道具'!$A:$A,'[1]item|道具'!$B:$B)))</f>
        <v>关卡-63-D阶战利品</v>
      </c>
      <c r="G1451" s="29">
        <v>0</v>
      </c>
      <c r="H1451" s="29">
        <v>100</v>
      </c>
      <c r="I1451" s="29" t="str" cm="1">
        <f t="array" ref="I1451">_xlfn.IFS(K1451=2,CONCATENATE("比特币-",M1451),K1451=3,CONCATENATE("钞票-",M1451),K1451=4,CONCATENATE("玩家经验-",M1451),K1451=5,CONCATENATE(_xlfn.XLOOKUP(L1451,'[1]item|道具'!$A:$A,'[1]item|道具'!$B:$B),"-",M1451),K1451=11,CONCATENATE(INDEX('[4]equip_data|装备数据'!$B:$B,MATCH(1,('[4]equip_data|装备数据'!$A:$A=ROUNDDOWN(L1451/100,0))*('[4]equip_data|装备数据'!$D:$D=MOD(L1451,100)),0)),"-",M1451,"件"))</f>
        <v>D阶战利品-1</v>
      </c>
      <c r="J1451" s="29" t="str">
        <f t="shared" si="118"/>
        <v>5;5012001;1</v>
      </c>
      <c r="K1451" s="29">
        <v>5</v>
      </c>
      <c r="L1451" s="29">
        <v>5012001</v>
      </c>
      <c r="M1451" s="29">
        <f>_xlfn.IFS(K1451=3,_xlfn.XLOOKUP(MOD(A1451,10000),#REF!,#REF!),K1451=4,_xlfn.XLOOKUP(MOD(A1451,10000),#REF!,#REF!),K1451=5,1)</f>
        <v>1</v>
      </c>
      <c r="N1451" s="4">
        <f t="shared" si="115"/>
        <v>0.166666</v>
      </c>
      <c r="O1451" s="4">
        <f t="shared" si="116"/>
        <v>1</v>
      </c>
      <c r="P1451" s="4">
        <f t="shared" si="117"/>
        <v>0.166666</v>
      </c>
    </row>
    <row r="1452" spans="1:16">
      <c r="A1452" s="29">
        <f>A1450+1</f>
        <v>10064</v>
      </c>
      <c r="B1452" s="29" t="str">
        <f t="shared" si="114"/>
        <v>关卡-64-地盘</v>
      </c>
      <c r="C1452" s="29">
        <v>1</v>
      </c>
      <c r="D1452" s="29">
        <f>A1452*10+1</f>
        <v>100641</v>
      </c>
      <c r="E1452" s="29">
        <f>_xlfn.IFS(K1452=3,1000000,K1452=4,1000000,K1452=5,_xlfn.IFS(L1452=1020000,_xlfn.XLOOKUP(MOD(A1452,10000),[3]地盘!$B:$B,[3]地盘!$R:$R),L1452&gt;5000000,_xlfn.XLOOKUP(MOD(A1452,10000),[3]地盘!$B:$B,[3]地盘!$S:$S),L1452=1030002,_xlfn.XLOOKUP(MOD(A1452,10000),[3]地盘!$B:$B,[3]地盘!$T:$T)))</f>
        <v>466666</v>
      </c>
      <c r="F1452" s="30" t="str">
        <f>CONCATENATE("关卡-",MOD(A1452,10000),"-",_xlfn.IFS(K1452=3,"钞票",K1452=4,"玩家经验",K1452=5,_xlfn.XLOOKUP(L1452,'[1]item|道具'!$A:$A,'[1]item|道具'!$B:$B)))</f>
        <v>关卡-64-随机零件</v>
      </c>
      <c r="G1452" s="29">
        <v>0</v>
      </c>
      <c r="H1452" s="29">
        <v>100</v>
      </c>
      <c r="I1452" s="29" t="str" cm="1">
        <f t="array" ref="I1452">_xlfn.IFS(K1452=2,CONCATENATE("比特币-",M1452),K1452=3,CONCATENATE("钞票-",M1452),K1452=4,CONCATENATE("玩家经验-",M1452),K1452=5,CONCATENATE(_xlfn.XLOOKUP(L1452,'[1]item|道具'!$A:$A,'[1]item|道具'!$B:$B),"-",M1452),K1452=11,CONCATENATE(INDEX('[4]equip_data|装备数据'!$B:$B,MATCH(1,('[4]equip_data|装备数据'!$A:$A=ROUNDDOWN(L1452/100,0))*('[4]equip_data|装备数据'!$D:$D=MOD(L1452,100)),0)),"-",M1452,"件"))</f>
        <v>随机零件-1</v>
      </c>
      <c r="J1452" s="29" t="str">
        <f t="shared" si="118"/>
        <v>5;1020000;1</v>
      </c>
      <c r="K1452" s="29">
        <v>5</v>
      </c>
      <c r="L1452" s="29">
        <v>1020000</v>
      </c>
      <c r="M1452" s="29">
        <f>_xlfn.IFS(K1452=3,_xlfn.XLOOKUP(MOD(A1452,10000),#REF!,#REF!),K1452=4,_xlfn.XLOOKUP(MOD(A1452,10000),#REF!,#REF!),K1452=5,1)</f>
        <v>1</v>
      </c>
      <c r="N1452" s="4">
        <f t="shared" si="115"/>
        <v>0.466666</v>
      </c>
      <c r="O1452" s="4">
        <f t="shared" si="116"/>
        <v>1</v>
      </c>
      <c r="P1452" s="4">
        <f t="shared" si="117"/>
        <v>0.466666</v>
      </c>
    </row>
    <row r="1453" spans="1:16">
      <c r="A1453" s="29">
        <f>A1452</f>
        <v>10064</v>
      </c>
      <c r="B1453" s="29" t="str">
        <f t="shared" si="114"/>
        <v>关卡-64-地盘</v>
      </c>
      <c r="C1453" s="29">
        <v>1</v>
      </c>
      <c r="D1453" s="29">
        <f>D1452+1</f>
        <v>100642</v>
      </c>
      <c r="E1453" s="29">
        <f>_xlfn.IFS(K1453=3,1000000,K1453=4,1000000,K1453=5,_xlfn.IFS(L1453=1020000,_xlfn.XLOOKUP(MOD(A1453,10000),[3]地盘!$B:$B,[3]地盘!$R:$R),L1453&gt;5000000,_xlfn.XLOOKUP(MOD(A1453,10000),[3]地盘!$B:$B,[3]地盘!$S:$S),L1453=1030002,_xlfn.XLOOKUP(MOD(A1453,10000),[3]地盘!$B:$B,[3]地盘!$T:$T)))</f>
        <v>166666</v>
      </c>
      <c r="F1453" s="30" t="str">
        <f>CONCATENATE("关卡-",MOD(A1453,10000),"-",_xlfn.IFS(K1453=3,"钞票",K1453=4,"玩家经验",K1453=5,_xlfn.XLOOKUP(L1453,'[1]item|道具'!$A:$A,'[1]item|道具'!$B:$B)))</f>
        <v>关卡-64-D阶战利品</v>
      </c>
      <c r="G1453" s="29">
        <v>0</v>
      </c>
      <c r="H1453" s="29">
        <v>100</v>
      </c>
      <c r="I1453" s="29" t="str" cm="1">
        <f t="array" ref="I1453">_xlfn.IFS(K1453=2,CONCATENATE("比特币-",M1453),K1453=3,CONCATENATE("钞票-",M1453),K1453=4,CONCATENATE("玩家经验-",M1453),K1453=5,CONCATENATE(_xlfn.XLOOKUP(L1453,'[1]item|道具'!$A:$A,'[1]item|道具'!$B:$B),"-",M1453),K1453=11,CONCATENATE(INDEX('[4]equip_data|装备数据'!$B:$B,MATCH(1,('[4]equip_data|装备数据'!$A:$A=ROUNDDOWN(L1453/100,0))*('[4]equip_data|装备数据'!$D:$D=MOD(L1453,100)),0)),"-",M1453,"件"))</f>
        <v>D阶战利品-1</v>
      </c>
      <c r="J1453" s="29" t="str">
        <f t="shared" si="118"/>
        <v>5;5012001;1</v>
      </c>
      <c r="K1453" s="29">
        <v>5</v>
      </c>
      <c r="L1453" s="29">
        <v>5012001</v>
      </c>
      <c r="M1453" s="29">
        <f>_xlfn.IFS(K1453=3,_xlfn.XLOOKUP(MOD(A1453,10000),#REF!,#REF!),K1453=4,_xlfn.XLOOKUP(MOD(A1453,10000),#REF!,#REF!),K1453=5,1)</f>
        <v>1</v>
      </c>
      <c r="N1453" s="4">
        <f t="shared" si="115"/>
        <v>0.166666</v>
      </c>
      <c r="O1453" s="4">
        <f t="shared" si="116"/>
        <v>1</v>
      </c>
      <c r="P1453" s="4">
        <f t="shared" si="117"/>
        <v>0.166666</v>
      </c>
    </row>
    <row r="1454" spans="1:16">
      <c r="A1454" s="29">
        <f>A1452+1</f>
        <v>10065</v>
      </c>
      <c r="B1454" s="29" t="str">
        <f t="shared" ref="B1454:B1517" si="119">CONCATENATE("关卡-",MOD(A1454,10000),"-地盘")</f>
        <v>关卡-65-地盘</v>
      </c>
      <c r="C1454" s="29">
        <v>1</v>
      </c>
      <c r="D1454" s="29">
        <f>A1454*10+1</f>
        <v>100651</v>
      </c>
      <c r="E1454" s="29">
        <f>_xlfn.IFS(K1454=3,1000000,K1454=4,1000000,K1454=5,_xlfn.IFS(L1454=1020000,_xlfn.XLOOKUP(MOD(A1454,10000),[3]地盘!$B:$B,[3]地盘!$R:$R),L1454&gt;5000000,_xlfn.XLOOKUP(MOD(A1454,10000),[3]地盘!$B:$B,[3]地盘!$S:$S),L1454=1030002,_xlfn.XLOOKUP(MOD(A1454,10000),[3]地盘!$B:$B,[3]地盘!$T:$T)))</f>
        <v>466666</v>
      </c>
      <c r="F1454" s="30" t="str">
        <f>CONCATENATE("关卡-",MOD(A1454,10000),"-",_xlfn.IFS(K1454=3,"钞票",K1454=4,"玩家经验",K1454=5,_xlfn.XLOOKUP(L1454,'[1]item|道具'!$A:$A,'[1]item|道具'!$B:$B)))</f>
        <v>关卡-65-随机零件</v>
      </c>
      <c r="G1454" s="29">
        <v>0</v>
      </c>
      <c r="H1454" s="29">
        <v>100</v>
      </c>
      <c r="I1454" s="29" t="str" cm="1">
        <f t="array" ref="I1454">_xlfn.IFS(K1454=2,CONCATENATE("比特币-",M1454),K1454=3,CONCATENATE("钞票-",M1454),K1454=4,CONCATENATE("玩家经验-",M1454),K1454=5,CONCATENATE(_xlfn.XLOOKUP(L1454,'[1]item|道具'!$A:$A,'[1]item|道具'!$B:$B),"-",M1454),K1454=11,CONCATENATE(INDEX('[4]equip_data|装备数据'!$B:$B,MATCH(1,('[4]equip_data|装备数据'!$A:$A=ROUNDDOWN(L1454/100,0))*('[4]equip_data|装备数据'!$D:$D=MOD(L1454,100)),0)),"-",M1454,"件"))</f>
        <v>随机零件-1</v>
      </c>
      <c r="J1454" s="29" t="str">
        <f t="shared" si="118"/>
        <v>5;1020000;1</v>
      </c>
      <c r="K1454" s="29">
        <v>5</v>
      </c>
      <c r="L1454" s="29">
        <v>1020000</v>
      </c>
      <c r="M1454" s="29">
        <f>_xlfn.IFS(K1454=3,_xlfn.XLOOKUP(MOD(A1454,10000),#REF!,#REF!),K1454=4,_xlfn.XLOOKUP(MOD(A1454,10000),#REF!,#REF!),K1454=5,1)</f>
        <v>1</v>
      </c>
      <c r="N1454" s="4">
        <f t="shared" ref="N1454:N1517" si="120">_xlfn.IFS(C1454=0,E1454/SUMIFS(E:E,A:A,A1454,C:C,0),C1454=1,E1454/1000000,C1454=2,1)</f>
        <v>0.466666</v>
      </c>
      <c r="O1454" s="4">
        <f t="shared" ref="O1454:O1517" si="121">IF(C1454=2,1,H1454/SUMIF(D:D,D1454,H:H))</f>
        <v>1</v>
      </c>
      <c r="P1454" s="4">
        <f t="shared" ref="P1454:P1517" si="122">N1454*O1454</f>
        <v>0.466666</v>
      </c>
    </row>
    <row r="1455" spans="1:16">
      <c r="A1455" s="29">
        <f>A1454</f>
        <v>10065</v>
      </c>
      <c r="B1455" s="29" t="str">
        <f t="shared" si="119"/>
        <v>关卡-65-地盘</v>
      </c>
      <c r="C1455" s="29">
        <v>1</v>
      </c>
      <c r="D1455" s="29">
        <f>D1454+1</f>
        <v>100652</v>
      </c>
      <c r="E1455" s="29">
        <f>_xlfn.IFS(K1455=3,1000000,K1455=4,1000000,K1455=5,_xlfn.IFS(L1455=1020000,_xlfn.XLOOKUP(MOD(A1455,10000),[3]地盘!$B:$B,[3]地盘!$R:$R),L1455&gt;5000000,_xlfn.XLOOKUP(MOD(A1455,10000),[3]地盘!$B:$B,[3]地盘!$S:$S),L1455=1030002,_xlfn.XLOOKUP(MOD(A1455,10000),[3]地盘!$B:$B,[3]地盘!$T:$T)))</f>
        <v>166666</v>
      </c>
      <c r="F1455" s="30" t="str">
        <f>CONCATENATE("关卡-",MOD(A1455,10000),"-",_xlfn.IFS(K1455=3,"钞票",K1455=4,"玩家经验",K1455=5,_xlfn.XLOOKUP(L1455,'[1]item|道具'!$A:$A,'[1]item|道具'!$B:$B)))</f>
        <v>关卡-65-D阶战利品</v>
      </c>
      <c r="G1455" s="29">
        <v>0</v>
      </c>
      <c r="H1455" s="29">
        <v>100</v>
      </c>
      <c r="I1455" s="29" t="str" cm="1">
        <f t="array" ref="I1455">_xlfn.IFS(K1455=2,CONCATENATE("比特币-",M1455),K1455=3,CONCATENATE("钞票-",M1455),K1455=4,CONCATENATE("玩家经验-",M1455),K1455=5,CONCATENATE(_xlfn.XLOOKUP(L1455,'[1]item|道具'!$A:$A,'[1]item|道具'!$B:$B),"-",M1455),K1455=11,CONCATENATE(INDEX('[4]equip_data|装备数据'!$B:$B,MATCH(1,('[4]equip_data|装备数据'!$A:$A=ROUNDDOWN(L1455/100,0))*('[4]equip_data|装备数据'!$D:$D=MOD(L1455,100)),0)),"-",M1455,"件"))</f>
        <v>D阶战利品-1</v>
      </c>
      <c r="J1455" s="29" t="str">
        <f t="shared" si="118"/>
        <v>5;5012001;1</v>
      </c>
      <c r="K1455" s="29">
        <v>5</v>
      </c>
      <c r="L1455" s="29">
        <v>5012001</v>
      </c>
      <c r="M1455" s="29">
        <f>_xlfn.IFS(K1455=3,_xlfn.XLOOKUP(MOD(A1455,10000),#REF!,#REF!),K1455=4,_xlfn.XLOOKUP(MOD(A1455,10000),#REF!,#REF!),K1455=5,1)</f>
        <v>1</v>
      </c>
      <c r="N1455" s="4">
        <f t="shared" si="120"/>
        <v>0.166666</v>
      </c>
      <c r="O1455" s="4">
        <f t="shared" si="121"/>
        <v>1</v>
      </c>
      <c r="P1455" s="4">
        <f t="shared" si="122"/>
        <v>0.166666</v>
      </c>
    </row>
    <row r="1456" spans="1:16">
      <c r="A1456" s="29">
        <f>A1454+1</f>
        <v>10066</v>
      </c>
      <c r="B1456" s="29" t="str">
        <f t="shared" si="119"/>
        <v>关卡-66-地盘</v>
      </c>
      <c r="C1456" s="29">
        <v>1</v>
      </c>
      <c r="D1456" s="29">
        <f>A1456*10+1</f>
        <v>100661</v>
      </c>
      <c r="E1456" s="29">
        <f>_xlfn.IFS(K1456=3,1000000,K1456=4,1000000,K1456=5,_xlfn.IFS(L1456=1020000,_xlfn.XLOOKUP(MOD(A1456,10000),[3]地盘!$B:$B,[3]地盘!$R:$R),L1456&gt;5000000,_xlfn.XLOOKUP(MOD(A1456,10000),[3]地盘!$B:$B,[3]地盘!$S:$S),L1456=1030002,_xlfn.XLOOKUP(MOD(A1456,10000),[3]地盘!$B:$B,[3]地盘!$T:$T)))</f>
        <v>466666</v>
      </c>
      <c r="F1456" s="30" t="str">
        <f>CONCATENATE("关卡-",MOD(A1456,10000),"-",_xlfn.IFS(K1456=3,"钞票",K1456=4,"玩家经验",K1456=5,_xlfn.XLOOKUP(L1456,'[1]item|道具'!$A:$A,'[1]item|道具'!$B:$B)))</f>
        <v>关卡-66-随机零件</v>
      </c>
      <c r="G1456" s="29">
        <v>0</v>
      </c>
      <c r="H1456" s="29">
        <v>100</v>
      </c>
      <c r="I1456" s="29" t="str" cm="1">
        <f t="array" ref="I1456">_xlfn.IFS(K1456=2,CONCATENATE("比特币-",M1456),K1456=3,CONCATENATE("钞票-",M1456),K1456=4,CONCATENATE("玩家经验-",M1456),K1456=5,CONCATENATE(_xlfn.XLOOKUP(L1456,'[1]item|道具'!$A:$A,'[1]item|道具'!$B:$B),"-",M1456),K1456=11,CONCATENATE(INDEX('[4]equip_data|装备数据'!$B:$B,MATCH(1,('[4]equip_data|装备数据'!$A:$A=ROUNDDOWN(L1456/100,0))*('[4]equip_data|装备数据'!$D:$D=MOD(L1456,100)),0)),"-",M1456,"件"))</f>
        <v>随机零件-1</v>
      </c>
      <c r="J1456" s="29" t="str">
        <f t="shared" si="118"/>
        <v>5;1020000;1</v>
      </c>
      <c r="K1456" s="29">
        <v>5</v>
      </c>
      <c r="L1456" s="29">
        <v>1020000</v>
      </c>
      <c r="M1456" s="29">
        <f>_xlfn.IFS(K1456=3,_xlfn.XLOOKUP(MOD(A1456,10000),#REF!,#REF!),K1456=4,_xlfn.XLOOKUP(MOD(A1456,10000),#REF!,#REF!),K1456=5,1)</f>
        <v>1</v>
      </c>
      <c r="N1456" s="4">
        <f t="shared" si="120"/>
        <v>0.466666</v>
      </c>
      <c r="O1456" s="4">
        <f t="shared" si="121"/>
        <v>1</v>
      </c>
      <c r="P1456" s="4">
        <f t="shared" si="122"/>
        <v>0.466666</v>
      </c>
    </row>
    <row r="1457" spans="1:16">
      <c r="A1457" s="29">
        <f>A1456</f>
        <v>10066</v>
      </c>
      <c r="B1457" s="29" t="str">
        <f t="shared" si="119"/>
        <v>关卡-66-地盘</v>
      </c>
      <c r="C1457" s="29">
        <v>1</v>
      </c>
      <c r="D1457" s="29">
        <f>D1456+1</f>
        <v>100662</v>
      </c>
      <c r="E1457" s="29">
        <f>_xlfn.IFS(K1457=3,1000000,K1457=4,1000000,K1457=5,_xlfn.IFS(L1457=1020000,_xlfn.XLOOKUP(MOD(A1457,10000),[3]地盘!$B:$B,[3]地盘!$R:$R),L1457&gt;5000000,_xlfn.XLOOKUP(MOD(A1457,10000),[3]地盘!$B:$B,[3]地盘!$S:$S),L1457=1030002,_xlfn.XLOOKUP(MOD(A1457,10000),[3]地盘!$B:$B,[3]地盘!$T:$T)))</f>
        <v>166666</v>
      </c>
      <c r="F1457" s="30" t="str">
        <f>CONCATENATE("关卡-",MOD(A1457,10000),"-",_xlfn.IFS(K1457=3,"钞票",K1457=4,"玩家经验",K1457=5,_xlfn.XLOOKUP(L1457,'[1]item|道具'!$A:$A,'[1]item|道具'!$B:$B)))</f>
        <v>关卡-66-D阶战利品</v>
      </c>
      <c r="G1457" s="29">
        <v>0</v>
      </c>
      <c r="H1457" s="29">
        <v>100</v>
      </c>
      <c r="I1457" s="29" t="str" cm="1">
        <f t="array" ref="I1457">_xlfn.IFS(K1457=2,CONCATENATE("比特币-",M1457),K1457=3,CONCATENATE("钞票-",M1457),K1457=4,CONCATENATE("玩家经验-",M1457),K1457=5,CONCATENATE(_xlfn.XLOOKUP(L1457,'[1]item|道具'!$A:$A,'[1]item|道具'!$B:$B),"-",M1457),K1457=11,CONCATENATE(INDEX('[4]equip_data|装备数据'!$B:$B,MATCH(1,('[4]equip_data|装备数据'!$A:$A=ROUNDDOWN(L1457/100,0))*('[4]equip_data|装备数据'!$D:$D=MOD(L1457,100)),0)),"-",M1457,"件"))</f>
        <v>D阶战利品-1</v>
      </c>
      <c r="J1457" s="29" t="str">
        <f t="shared" si="118"/>
        <v>5;5012001;1</v>
      </c>
      <c r="K1457" s="29">
        <v>5</v>
      </c>
      <c r="L1457" s="29">
        <v>5012001</v>
      </c>
      <c r="M1457" s="29">
        <f>_xlfn.IFS(K1457=3,_xlfn.XLOOKUP(MOD(A1457,10000),#REF!,#REF!),K1457=4,_xlfn.XLOOKUP(MOD(A1457,10000),#REF!,#REF!),K1457=5,1)</f>
        <v>1</v>
      </c>
      <c r="N1457" s="4">
        <f t="shared" si="120"/>
        <v>0.166666</v>
      </c>
      <c r="O1457" s="4">
        <f t="shared" si="121"/>
        <v>1</v>
      </c>
      <c r="P1457" s="4">
        <f t="shared" si="122"/>
        <v>0.166666</v>
      </c>
    </row>
    <row r="1458" spans="1:16">
      <c r="A1458" s="29">
        <f>A1456+1</f>
        <v>10067</v>
      </c>
      <c r="B1458" s="29" t="str">
        <f t="shared" si="119"/>
        <v>关卡-67-地盘</v>
      </c>
      <c r="C1458" s="29">
        <v>1</v>
      </c>
      <c r="D1458" s="29">
        <f>A1458*10+1</f>
        <v>100671</v>
      </c>
      <c r="E1458" s="29">
        <f>_xlfn.IFS(K1458=3,1000000,K1458=4,1000000,K1458=5,_xlfn.IFS(L1458=1020000,_xlfn.XLOOKUP(MOD(A1458,10000),[3]地盘!$B:$B,[3]地盘!$R:$R),L1458&gt;5000000,_xlfn.XLOOKUP(MOD(A1458,10000),[3]地盘!$B:$B,[3]地盘!$S:$S),L1458=1030002,_xlfn.XLOOKUP(MOD(A1458,10000),[3]地盘!$B:$B,[3]地盘!$T:$T)))</f>
        <v>466666</v>
      </c>
      <c r="F1458" s="30" t="str">
        <f>CONCATENATE("关卡-",MOD(A1458,10000),"-",_xlfn.IFS(K1458=3,"钞票",K1458=4,"玩家经验",K1458=5,_xlfn.XLOOKUP(L1458,'[1]item|道具'!$A:$A,'[1]item|道具'!$B:$B)))</f>
        <v>关卡-67-随机零件</v>
      </c>
      <c r="G1458" s="29">
        <v>0</v>
      </c>
      <c r="H1458" s="29">
        <v>100</v>
      </c>
      <c r="I1458" s="29" t="str" cm="1">
        <f t="array" ref="I1458">_xlfn.IFS(K1458=2,CONCATENATE("比特币-",M1458),K1458=3,CONCATENATE("钞票-",M1458),K1458=4,CONCATENATE("玩家经验-",M1458),K1458=5,CONCATENATE(_xlfn.XLOOKUP(L1458,'[1]item|道具'!$A:$A,'[1]item|道具'!$B:$B),"-",M1458),K1458=11,CONCATENATE(INDEX('[4]equip_data|装备数据'!$B:$B,MATCH(1,('[4]equip_data|装备数据'!$A:$A=ROUNDDOWN(L1458/100,0))*('[4]equip_data|装备数据'!$D:$D=MOD(L1458,100)),0)),"-",M1458,"件"))</f>
        <v>随机零件-1</v>
      </c>
      <c r="J1458" s="29" t="str">
        <f t="shared" si="118"/>
        <v>5;1020000;1</v>
      </c>
      <c r="K1458" s="29">
        <v>5</v>
      </c>
      <c r="L1458" s="29">
        <v>1020000</v>
      </c>
      <c r="M1458" s="29">
        <f>_xlfn.IFS(K1458=3,_xlfn.XLOOKUP(MOD(A1458,10000),#REF!,#REF!),K1458=4,_xlfn.XLOOKUP(MOD(A1458,10000),#REF!,#REF!),K1458=5,1)</f>
        <v>1</v>
      </c>
      <c r="N1458" s="4">
        <f t="shared" si="120"/>
        <v>0.466666</v>
      </c>
      <c r="O1458" s="4">
        <f t="shared" si="121"/>
        <v>1</v>
      </c>
      <c r="P1458" s="4">
        <f t="shared" si="122"/>
        <v>0.466666</v>
      </c>
    </row>
    <row r="1459" spans="1:16">
      <c r="A1459" s="29">
        <f>A1458</f>
        <v>10067</v>
      </c>
      <c r="B1459" s="29" t="str">
        <f t="shared" si="119"/>
        <v>关卡-67-地盘</v>
      </c>
      <c r="C1459" s="29">
        <v>1</v>
      </c>
      <c r="D1459" s="29">
        <f>D1458+1</f>
        <v>100672</v>
      </c>
      <c r="E1459" s="29">
        <f>_xlfn.IFS(K1459=3,1000000,K1459=4,1000000,K1459=5,_xlfn.IFS(L1459=1020000,_xlfn.XLOOKUP(MOD(A1459,10000),[3]地盘!$B:$B,[3]地盘!$R:$R),L1459&gt;5000000,_xlfn.XLOOKUP(MOD(A1459,10000),[3]地盘!$B:$B,[3]地盘!$S:$S),L1459=1030002,_xlfn.XLOOKUP(MOD(A1459,10000),[3]地盘!$B:$B,[3]地盘!$T:$T)))</f>
        <v>166666</v>
      </c>
      <c r="F1459" s="30" t="str">
        <f>CONCATENATE("关卡-",MOD(A1459,10000),"-",_xlfn.IFS(K1459=3,"钞票",K1459=4,"玩家经验",K1459=5,_xlfn.XLOOKUP(L1459,'[1]item|道具'!$A:$A,'[1]item|道具'!$B:$B)))</f>
        <v>关卡-67-D阶战利品</v>
      </c>
      <c r="G1459" s="29">
        <v>0</v>
      </c>
      <c r="H1459" s="29">
        <v>100</v>
      </c>
      <c r="I1459" s="29" t="str" cm="1">
        <f t="array" ref="I1459">_xlfn.IFS(K1459=2,CONCATENATE("比特币-",M1459),K1459=3,CONCATENATE("钞票-",M1459),K1459=4,CONCATENATE("玩家经验-",M1459),K1459=5,CONCATENATE(_xlfn.XLOOKUP(L1459,'[1]item|道具'!$A:$A,'[1]item|道具'!$B:$B),"-",M1459),K1459=11,CONCATENATE(INDEX('[4]equip_data|装备数据'!$B:$B,MATCH(1,('[4]equip_data|装备数据'!$A:$A=ROUNDDOWN(L1459/100,0))*('[4]equip_data|装备数据'!$D:$D=MOD(L1459,100)),0)),"-",M1459,"件"))</f>
        <v>D阶战利品-1</v>
      </c>
      <c r="J1459" s="29" t="str">
        <f t="shared" si="118"/>
        <v>5;5012001;1</v>
      </c>
      <c r="K1459" s="29">
        <v>5</v>
      </c>
      <c r="L1459" s="29">
        <v>5012001</v>
      </c>
      <c r="M1459" s="29">
        <f>_xlfn.IFS(K1459=3,_xlfn.XLOOKUP(MOD(A1459,10000),#REF!,#REF!),K1459=4,_xlfn.XLOOKUP(MOD(A1459,10000),#REF!,#REF!),K1459=5,1)</f>
        <v>1</v>
      </c>
      <c r="N1459" s="4">
        <f t="shared" si="120"/>
        <v>0.166666</v>
      </c>
      <c r="O1459" s="4">
        <f t="shared" si="121"/>
        <v>1</v>
      </c>
      <c r="P1459" s="4">
        <f t="shared" si="122"/>
        <v>0.166666</v>
      </c>
    </row>
    <row r="1460" spans="1:16">
      <c r="A1460" s="29">
        <f>A1458+1</f>
        <v>10068</v>
      </c>
      <c r="B1460" s="29" t="str">
        <f t="shared" si="119"/>
        <v>关卡-68-地盘</v>
      </c>
      <c r="C1460" s="29">
        <v>1</v>
      </c>
      <c r="D1460" s="29">
        <f>A1460*10+1</f>
        <v>100681</v>
      </c>
      <c r="E1460" s="29">
        <f>_xlfn.IFS(K1460=3,1000000,K1460=4,1000000,K1460=5,_xlfn.IFS(L1460=1020000,_xlfn.XLOOKUP(MOD(A1460,10000),[3]地盘!$B:$B,[3]地盘!$R:$R),L1460&gt;5000000,_xlfn.XLOOKUP(MOD(A1460,10000),[3]地盘!$B:$B,[3]地盘!$S:$S),L1460=1030002,_xlfn.XLOOKUP(MOD(A1460,10000),[3]地盘!$B:$B,[3]地盘!$T:$T)))</f>
        <v>466666</v>
      </c>
      <c r="F1460" s="30" t="str">
        <f>CONCATENATE("关卡-",MOD(A1460,10000),"-",_xlfn.IFS(K1460=3,"钞票",K1460=4,"玩家经验",K1460=5,_xlfn.XLOOKUP(L1460,'[1]item|道具'!$A:$A,'[1]item|道具'!$B:$B)))</f>
        <v>关卡-68-随机零件</v>
      </c>
      <c r="G1460" s="29">
        <v>0</v>
      </c>
      <c r="H1460" s="29">
        <v>100</v>
      </c>
      <c r="I1460" s="29" t="str" cm="1">
        <f t="array" ref="I1460">_xlfn.IFS(K1460=2,CONCATENATE("比特币-",M1460),K1460=3,CONCATENATE("钞票-",M1460),K1460=4,CONCATENATE("玩家经验-",M1460),K1460=5,CONCATENATE(_xlfn.XLOOKUP(L1460,'[1]item|道具'!$A:$A,'[1]item|道具'!$B:$B),"-",M1460),K1460=11,CONCATENATE(INDEX('[4]equip_data|装备数据'!$B:$B,MATCH(1,('[4]equip_data|装备数据'!$A:$A=ROUNDDOWN(L1460/100,0))*('[4]equip_data|装备数据'!$D:$D=MOD(L1460,100)),0)),"-",M1460,"件"))</f>
        <v>随机零件-1</v>
      </c>
      <c r="J1460" s="29" t="str">
        <f t="shared" si="118"/>
        <v>5;1020000;1</v>
      </c>
      <c r="K1460" s="29">
        <v>5</v>
      </c>
      <c r="L1460" s="29">
        <v>1020000</v>
      </c>
      <c r="M1460" s="29">
        <f>_xlfn.IFS(K1460=3,_xlfn.XLOOKUP(MOD(A1460,10000),#REF!,#REF!),K1460=4,_xlfn.XLOOKUP(MOD(A1460,10000),#REF!,#REF!),K1460=5,1)</f>
        <v>1</v>
      </c>
      <c r="N1460" s="4">
        <f t="shared" si="120"/>
        <v>0.466666</v>
      </c>
      <c r="O1460" s="4">
        <f t="shared" si="121"/>
        <v>1</v>
      </c>
      <c r="P1460" s="4">
        <f t="shared" si="122"/>
        <v>0.466666</v>
      </c>
    </row>
    <row r="1461" spans="1:16">
      <c r="A1461" s="29">
        <f>A1460</f>
        <v>10068</v>
      </c>
      <c r="B1461" s="29" t="str">
        <f t="shared" si="119"/>
        <v>关卡-68-地盘</v>
      </c>
      <c r="C1461" s="29">
        <v>1</v>
      </c>
      <c r="D1461" s="29">
        <f>D1460+1</f>
        <v>100682</v>
      </c>
      <c r="E1461" s="29">
        <f>_xlfn.IFS(K1461=3,1000000,K1461=4,1000000,K1461=5,_xlfn.IFS(L1461=1020000,_xlfn.XLOOKUP(MOD(A1461,10000),[3]地盘!$B:$B,[3]地盘!$R:$R),L1461&gt;5000000,_xlfn.XLOOKUP(MOD(A1461,10000),[3]地盘!$B:$B,[3]地盘!$S:$S),L1461=1030002,_xlfn.XLOOKUP(MOD(A1461,10000),[3]地盘!$B:$B,[3]地盘!$T:$T)))</f>
        <v>166666</v>
      </c>
      <c r="F1461" s="30" t="str">
        <f>CONCATENATE("关卡-",MOD(A1461,10000),"-",_xlfn.IFS(K1461=3,"钞票",K1461=4,"玩家经验",K1461=5,_xlfn.XLOOKUP(L1461,'[1]item|道具'!$A:$A,'[1]item|道具'!$B:$B)))</f>
        <v>关卡-68-D阶战利品</v>
      </c>
      <c r="G1461" s="29">
        <v>0</v>
      </c>
      <c r="H1461" s="29">
        <v>100</v>
      </c>
      <c r="I1461" s="29" t="str" cm="1">
        <f t="array" ref="I1461">_xlfn.IFS(K1461=2,CONCATENATE("比特币-",M1461),K1461=3,CONCATENATE("钞票-",M1461),K1461=4,CONCATENATE("玩家经验-",M1461),K1461=5,CONCATENATE(_xlfn.XLOOKUP(L1461,'[1]item|道具'!$A:$A,'[1]item|道具'!$B:$B),"-",M1461),K1461=11,CONCATENATE(INDEX('[4]equip_data|装备数据'!$B:$B,MATCH(1,('[4]equip_data|装备数据'!$A:$A=ROUNDDOWN(L1461/100,0))*('[4]equip_data|装备数据'!$D:$D=MOD(L1461,100)),0)),"-",M1461,"件"))</f>
        <v>D阶战利品-1</v>
      </c>
      <c r="J1461" s="29" t="str">
        <f t="shared" si="118"/>
        <v>5;5012001;1</v>
      </c>
      <c r="K1461" s="29">
        <v>5</v>
      </c>
      <c r="L1461" s="29">
        <v>5012001</v>
      </c>
      <c r="M1461" s="29">
        <f>_xlfn.IFS(K1461=3,_xlfn.XLOOKUP(MOD(A1461,10000),#REF!,#REF!),K1461=4,_xlfn.XLOOKUP(MOD(A1461,10000),#REF!,#REF!),K1461=5,1)</f>
        <v>1</v>
      </c>
      <c r="N1461" s="4">
        <f t="shared" si="120"/>
        <v>0.166666</v>
      </c>
      <c r="O1461" s="4">
        <f t="shared" si="121"/>
        <v>1</v>
      </c>
      <c r="P1461" s="4">
        <f t="shared" si="122"/>
        <v>0.166666</v>
      </c>
    </row>
    <row r="1462" spans="1:16">
      <c r="A1462" s="29">
        <f>A1460+1</f>
        <v>10069</v>
      </c>
      <c r="B1462" s="29" t="str">
        <f t="shared" si="119"/>
        <v>关卡-69-地盘</v>
      </c>
      <c r="C1462" s="29">
        <v>1</v>
      </c>
      <c r="D1462" s="29">
        <f>A1462*10+1</f>
        <v>100691</v>
      </c>
      <c r="E1462" s="29">
        <f>_xlfn.IFS(K1462=3,1000000,K1462=4,1000000,K1462=5,_xlfn.IFS(L1462=1020000,_xlfn.XLOOKUP(MOD(A1462,10000),[3]地盘!$B:$B,[3]地盘!$R:$R),L1462&gt;5000000,_xlfn.XLOOKUP(MOD(A1462,10000),[3]地盘!$B:$B,[3]地盘!$S:$S),L1462=1030002,_xlfn.XLOOKUP(MOD(A1462,10000),[3]地盘!$B:$B,[3]地盘!$T:$T)))</f>
        <v>466666</v>
      </c>
      <c r="F1462" s="30" t="str">
        <f>CONCATENATE("关卡-",MOD(A1462,10000),"-",_xlfn.IFS(K1462=3,"钞票",K1462=4,"玩家经验",K1462=5,_xlfn.XLOOKUP(L1462,'[1]item|道具'!$A:$A,'[1]item|道具'!$B:$B)))</f>
        <v>关卡-69-随机零件</v>
      </c>
      <c r="G1462" s="29">
        <v>0</v>
      </c>
      <c r="H1462" s="29">
        <v>100</v>
      </c>
      <c r="I1462" s="29" t="str" cm="1">
        <f t="array" ref="I1462">_xlfn.IFS(K1462=2,CONCATENATE("比特币-",M1462),K1462=3,CONCATENATE("钞票-",M1462),K1462=4,CONCATENATE("玩家经验-",M1462),K1462=5,CONCATENATE(_xlfn.XLOOKUP(L1462,'[1]item|道具'!$A:$A,'[1]item|道具'!$B:$B),"-",M1462),K1462=11,CONCATENATE(INDEX('[4]equip_data|装备数据'!$B:$B,MATCH(1,('[4]equip_data|装备数据'!$A:$A=ROUNDDOWN(L1462/100,0))*('[4]equip_data|装备数据'!$D:$D=MOD(L1462,100)),0)),"-",M1462,"件"))</f>
        <v>随机零件-1</v>
      </c>
      <c r="J1462" s="29" t="str">
        <f t="shared" si="118"/>
        <v>5;1020000;1</v>
      </c>
      <c r="K1462" s="29">
        <v>5</v>
      </c>
      <c r="L1462" s="29">
        <v>1020000</v>
      </c>
      <c r="M1462" s="29">
        <f>_xlfn.IFS(K1462=3,_xlfn.XLOOKUP(MOD(A1462,10000),#REF!,#REF!),K1462=4,_xlfn.XLOOKUP(MOD(A1462,10000),#REF!,#REF!),K1462=5,1)</f>
        <v>1</v>
      </c>
      <c r="N1462" s="4">
        <f t="shared" si="120"/>
        <v>0.466666</v>
      </c>
      <c r="O1462" s="4">
        <f t="shared" si="121"/>
        <v>1</v>
      </c>
      <c r="P1462" s="4">
        <f t="shared" si="122"/>
        <v>0.466666</v>
      </c>
    </row>
    <row r="1463" spans="1:16">
      <c r="A1463" s="29">
        <f>A1462</f>
        <v>10069</v>
      </c>
      <c r="B1463" s="29" t="str">
        <f t="shared" si="119"/>
        <v>关卡-69-地盘</v>
      </c>
      <c r="C1463" s="29">
        <v>1</v>
      </c>
      <c r="D1463" s="29">
        <f>D1462+1</f>
        <v>100692</v>
      </c>
      <c r="E1463" s="29">
        <f>_xlfn.IFS(K1463=3,1000000,K1463=4,1000000,K1463=5,_xlfn.IFS(L1463=1020000,_xlfn.XLOOKUP(MOD(A1463,10000),[3]地盘!$B:$B,[3]地盘!$R:$R),L1463&gt;5000000,_xlfn.XLOOKUP(MOD(A1463,10000),[3]地盘!$B:$B,[3]地盘!$S:$S),L1463=1030002,_xlfn.XLOOKUP(MOD(A1463,10000),[3]地盘!$B:$B,[3]地盘!$T:$T)))</f>
        <v>166666</v>
      </c>
      <c r="F1463" s="30" t="str">
        <f>CONCATENATE("关卡-",MOD(A1463,10000),"-",_xlfn.IFS(K1463=3,"钞票",K1463=4,"玩家经验",K1463=5,_xlfn.XLOOKUP(L1463,'[1]item|道具'!$A:$A,'[1]item|道具'!$B:$B)))</f>
        <v>关卡-69-D阶战利品</v>
      </c>
      <c r="G1463" s="29">
        <v>0</v>
      </c>
      <c r="H1463" s="29">
        <v>100</v>
      </c>
      <c r="I1463" s="29" t="str" cm="1">
        <f t="array" ref="I1463">_xlfn.IFS(K1463=2,CONCATENATE("比特币-",M1463),K1463=3,CONCATENATE("钞票-",M1463),K1463=4,CONCATENATE("玩家经验-",M1463),K1463=5,CONCATENATE(_xlfn.XLOOKUP(L1463,'[1]item|道具'!$A:$A,'[1]item|道具'!$B:$B),"-",M1463),K1463=11,CONCATENATE(INDEX('[4]equip_data|装备数据'!$B:$B,MATCH(1,('[4]equip_data|装备数据'!$A:$A=ROUNDDOWN(L1463/100,0))*('[4]equip_data|装备数据'!$D:$D=MOD(L1463,100)),0)),"-",M1463,"件"))</f>
        <v>D阶战利品-1</v>
      </c>
      <c r="J1463" s="29" t="str">
        <f t="shared" si="118"/>
        <v>5;5012001;1</v>
      </c>
      <c r="K1463" s="29">
        <v>5</v>
      </c>
      <c r="L1463" s="29">
        <v>5012001</v>
      </c>
      <c r="M1463" s="29">
        <f>_xlfn.IFS(K1463=3,_xlfn.XLOOKUP(MOD(A1463,10000),#REF!,#REF!),K1463=4,_xlfn.XLOOKUP(MOD(A1463,10000),#REF!,#REF!),K1463=5,1)</f>
        <v>1</v>
      </c>
      <c r="N1463" s="4">
        <f t="shared" si="120"/>
        <v>0.166666</v>
      </c>
      <c r="O1463" s="4">
        <f t="shared" si="121"/>
        <v>1</v>
      </c>
      <c r="P1463" s="4">
        <f t="shared" si="122"/>
        <v>0.166666</v>
      </c>
    </row>
    <row r="1464" spans="1:16">
      <c r="A1464" s="29">
        <f>A1462+1</f>
        <v>10070</v>
      </c>
      <c r="B1464" s="29" t="str">
        <f t="shared" si="119"/>
        <v>关卡-70-地盘</v>
      </c>
      <c r="C1464" s="29">
        <v>1</v>
      </c>
      <c r="D1464" s="29">
        <f>A1464*10+1</f>
        <v>100701</v>
      </c>
      <c r="E1464" s="29">
        <f>_xlfn.IFS(K1464=3,1000000,K1464=4,1000000,K1464=5,_xlfn.IFS(L1464=1020000,_xlfn.XLOOKUP(MOD(A1464,10000),[3]地盘!$B:$B,[3]地盘!$R:$R),L1464&gt;5000000,_xlfn.XLOOKUP(MOD(A1464,10000),[3]地盘!$B:$B,[3]地盘!$S:$S),L1464=1030002,_xlfn.XLOOKUP(MOD(A1464,10000),[3]地盘!$B:$B,[3]地盘!$T:$T)))</f>
        <v>466666</v>
      </c>
      <c r="F1464" s="30" t="str">
        <f>CONCATENATE("关卡-",MOD(A1464,10000),"-",_xlfn.IFS(K1464=3,"钞票",K1464=4,"玩家经验",K1464=5,_xlfn.XLOOKUP(L1464,'[1]item|道具'!$A:$A,'[1]item|道具'!$B:$B)))</f>
        <v>关卡-70-随机零件</v>
      </c>
      <c r="G1464" s="29">
        <v>0</v>
      </c>
      <c r="H1464" s="29">
        <v>100</v>
      </c>
      <c r="I1464" s="29" t="str" cm="1">
        <f t="array" ref="I1464">_xlfn.IFS(K1464=2,CONCATENATE("比特币-",M1464),K1464=3,CONCATENATE("钞票-",M1464),K1464=4,CONCATENATE("玩家经验-",M1464),K1464=5,CONCATENATE(_xlfn.XLOOKUP(L1464,'[1]item|道具'!$A:$A,'[1]item|道具'!$B:$B),"-",M1464),K1464=11,CONCATENATE(INDEX('[4]equip_data|装备数据'!$B:$B,MATCH(1,('[4]equip_data|装备数据'!$A:$A=ROUNDDOWN(L1464/100,0))*('[4]equip_data|装备数据'!$D:$D=MOD(L1464,100)),0)),"-",M1464,"件"))</f>
        <v>随机零件-1</v>
      </c>
      <c r="J1464" s="29" t="str">
        <f t="shared" si="118"/>
        <v>5;1020000;1</v>
      </c>
      <c r="K1464" s="29">
        <v>5</v>
      </c>
      <c r="L1464" s="29">
        <v>1020000</v>
      </c>
      <c r="M1464" s="29">
        <f>_xlfn.IFS(K1464=3,_xlfn.XLOOKUP(MOD(A1464,10000),#REF!,#REF!),K1464=4,_xlfn.XLOOKUP(MOD(A1464,10000),#REF!,#REF!),K1464=5,1)</f>
        <v>1</v>
      </c>
      <c r="N1464" s="4">
        <f t="shared" si="120"/>
        <v>0.466666</v>
      </c>
      <c r="O1464" s="4">
        <f t="shared" si="121"/>
        <v>1</v>
      </c>
      <c r="P1464" s="4">
        <f t="shared" si="122"/>
        <v>0.466666</v>
      </c>
    </row>
    <row r="1465" spans="1:16">
      <c r="A1465" s="29">
        <f>A1464</f>
        <v>10070</v>
      </c>
      <c r="B1465" s="29" t="str">
        <f t="shared" si="119"/>
        <v>关卡-70-地盘</v>
      </c>
      <c r="C1465" s="29">
        <v>1</v>
      </c>
      <c r="D1465" s="29">
        <f>D1464+1</f>
        <v>100702</v>
      </c>
      <c r="E1465" s="29">
        <f>_xlfn.IFS(K1465=3,1000000,K1465=4,1000000,K1465=5,_xlfn.IFS(L1465=1020000,_xlfn.XLOOKUP(MOD(A1465,10000),[3]地盘!$B:$B,[3]地盘!$R:$R),L1465&gt;5000000,_xlfn.XLOOKUP(MOD(A1465,10000),[3]地盘!$B:$B,[3]地盘!$S:$S),L1465=1030002,_xlfn.XLOOKUP(MOD(A1465,10000),[3]地盘!$B:$B,[3]地盘!$T:$T)))</f>
        <v>166666</v>
      </c>
      <c r="F1465" s="30" t="str">
        <f>CONCATENATE("关卡-",MOD(A1465,10000),"-",_xlfn.IFS(K1465=3,"钞票",K1465=4,"玩家经验",K1465=5,_xlfn.XLOOKUP(L1465,'[1]item|道具'!$A:$A,'[1]item|道具'!$B:$B)))</f>
        <v>关卡-70-D阶战利品</v>
      </c>
      <c r="G1465" s="29">
        <v>0</v>
      </c>
      <c r="H1465" s="29">
        <v>100</v>
      </c>
      <c r="I1465" s="29" t="str" cm="1">
        <f t="array" ref="I1465">_xlfn.IFS(K1465=2,CONCATENATE("比特币-",M1465),K1465=3,CONCATENATE("钞票-",M1465),K1465=4,CONCATENATE("玩家经验-",M1465),K1465=5,CONCATENATE(_xlfn.XLOOKUP(L1465,'[1]item|道具'!$A:$A,'[1]item|道具'!$B:$B),"-",M1465),K1465=11,CONCATENATE(INDEX('[4]equip_data|装备数据'!$B:$B,MATCH(1,('[4]equip_data|装备数据'!$A:$A=ROUNDDOWN(L1465/100,0))*('[4]equip_data|装备数据'!$D:$D=MOD(L1465,100)),0)),"-",M1465,"件"))</f>
        <v>D阶战利品-1</v>
      </c>
      <c r="J1465" s="29" t="str">
        <f t="shared" si="118"/>
        <v>5;5012001;1</v>
      </c>
      <c r="K1465" s="29">
        <v>5</v>
      </c>
      <c r="L1465" s="29">
        <v>5012001</v>
      </c>
      <c r="M1465" s="29">
        <f>_xlfn.IFS(K1465=3,_xlfn.XLOOKUP(MOD(A1465,10000),#REF!,#REF!),K1465=4,_xlfn.XLOOKUP(MOD(A1465,10000),#REF!,#REF!),K1465=5,1)</f>
        <v>1</v>
      </c>
      <c r="N1465" s="4">
        <f t="shared" si="120"/>
        <v>0.166666</v>
      </c>
      <c r="O1465" s="4">
        <f t="shared" si="121"/>
        <v>1</v>
      </c>
      <c r="P1465" s="4">
        <f t="shared" si="122"/>
        <v>0.166666</v>
      </c>
    </row>
    <row r="1466" spans="1:16">
      <c r="A1466" s="29">
        <f>A1464+1</f>
        <v>10071</v>
      </c>
      <c r="B1466" s="29" t="str">
        <f t="shared" si="119"/>
        <v>关卡-71-地盘</v>
      </c>
      <c r="C1466" s="29">
        <v>1</v>
      </c>
      <c r="D1466" s="29">
        <f>A1466*10+1</f>
        <v>100711</v>
      </c>
      <c r="E1466" s="29">
        <f>_xlfn.IFS(K1466=3,1000000,K1466=4,1000000,K1466=5,_xlfn.IFS(L1466=1020000,_xlfn.XLOOKUP(MOD(A1466,10000),[3]地盘!$B:$B,[3]地盘!$R:$R),L1466&gt;5000000,_xlfn.XLOOKUP(MOD(A1466,10000),[3]地盘!$B:$B,[3]地盘!$S:$S),L1466=1030002,_xlfn.XLOOKUP(MOD(A1466,10000),[3]地盘!$B:$B,[3]地盘!$T:$T)))</f>
        <v>466666</v>
      </c>
      <c r="F1466" s="30" t="str">
        <f>CONCATENATE("关卡-",MOD(A1466,10000),"-",_xlfn.IFS(K1466=3,"钞票",K1466=4,"玩家经验",K1466=5,_xlfn.XLOOKUP(L1466,'[1]item|道具'!$A:$A,'[1]item|道具'!$B:$B)))</f>
        <v>关卡-71-随机零件</v>
      </c>
      <c r="G1466" s="29">
        <v>0</v>
      </c>
      <c r="H1466" s="29">
        <v>100</v>
      </c>
      <c r="I1466" s="29" t="str" cm="1">
        <f t="array" ref="I1466">_xlfn.IFS(K1466=2,CONCATENATE("比特币-",M1466),K1466=3,CONCATENATE("钞票-",M1466),K1466=4,CONCATENATE("玩家经验-",M1466),K1466=5,CONCATENATE(_xlfn.XLOOKUP(L1466,'[1]item|道具'!$A:$A,'[1]item|道具'!$B:$B),"-",M1466),K1466=11,CONCATENATE(INDEX('[4]equip_data|装备数据'!$B:$B,MATCH(1,('[4]equip_data|装备数据'!$A:$A=ROUNDDOWN(L1466/100,0))*('[4]equip_data|装备数据'!$D:$D=MOD(L1466,100)),0)),"-",M1466,"件"))</f>
        <v>随机零件-1</v>
      </c>
      <c r="J1466" s="29" t="str">
        <f t="shared" si="118"/>
        <v>5;1020000;1</v>
      </c>
      <c r="K1466" s="29">
        <v>5</v>
      </c>
      <c r="L1466" s="29">
        <v>1020000</v>
      </c>
      <c r="M1466" s="29">
        <f>_xlfn.IFS(K1466=3,_xlfn.XLOOKUP(MOD(A1466,10000),#REF!,#REF!),K1466=4,_xlfn.XLOOKUP(MOD(A1466,10000),#REF!,#REF!),K1466=5,1)</f>
        <v>1</v>
      </c>
      <c r="N1466" s="4">
        <f t="shared" si="120"/>
        <v>0.466666</v>
      </c>
      <c r="O1466" s="4">
        <f t="shared" si="121"/>
        <v>1</v>
      </c>
      <c r="P1466" s="4">
        <f t="shared" si="122"/>
        <v>0.466666</v>
      </c>
    </row>
    <row r="1467" spans="1:16">
      <c r="A1467" s="29">
        <f>A1466</f>
        <v>10071</v>
      </c>
      <c r="B1467" s="29" t="str">
        <f t="shared" si="119"/>
        <v>关卡-71-地盘</v>
      </c>
      <c r="C1467" s="29">
        <v>1</v>
      </c>
      <c r="D1467" s="29">
        <f>D1466+1</f>
        <v>100712</v>
      </c>
      <c r="E1467" s="29">
        <f>_xlfn.IFS(K1467=3,1000000,K1467=4,1000000,K1467=5,_xlfn.IFS(L1467=1020000,_xlfn.XLOOKUP(MOD(A1467,10000),[3]地盘!$B:$B,[3]地盘!$R:$R),L1467&gt;5000000,_xlfn.XLOOKUP(MOD(A1467,10000),[3]地盘!$B:$B,[3]地盘!$S:$S),L1467=1030002,_xlfn.XLOOKUP(MOD(A1467,10000),[3]地盘!$B:$B,[3]地盘!$T:$T)))</f>
        <v>166666</v>
      </c>
      <c r="F1467" s="30" t="str">
        <f>CONCATENATE("关卡-",MOD(A1467,10000),"-",_xlfn.IFS(K1467=3,"钞票",K1467=4,"玩家经验",K1467=5,_xlfn.XLOOKUP(L1467,'[1]item|道具'!$A:$A,'[1]item|道具'!$B:$B)))</f>
        <v>关卡-71-D阶战利品</v>
      </c>
      <c r="G1467" s="29">
        <v>0</v>
      </c>
      <c r="H1467" s="29">
        <v>100</v>
      </c>
      <c r="I1467" s="29" t="str" cm="1">
        <f t="array" ref="I1467">_xlfn.IFS(K1467=2,CONCATENATE("比特币-",M1467),K1467=3,CONCATENATE("钞票-",M1467),K1467=4,CONCATENATE("玩家经验-",M1467),K1467=5,CONCATENATE(_xlfn.XLOOKUP(L1467,'[1]item|道具'!$A:$A,'[1]item|道具'!$B:$B),"-",M1467),K1467=11,CONCATENATE(INDEX('[4]equip_data|装备数据'!$B:$B,MATCH(1,('[4]equip_data|装备数据'!$A:$A=ROUNDDOWN(L1467/100,0))*('[4]equip_data|装备数据'!$D:$D=MOD(L1467,100)),0)),"-",M1467,"件"))</f>
        <v>D阶战利品-1</v>
      </c>
      <c r="J1467" s="29" t="str">
        <f t="shared" si="118"/>
        <v>5;5012001;1</v>
      </c>
      <c r="K1467" s="29">
        <v>5</v>
      </c>
      <c r="L1467" s="29">
        <v>5012001</v>
      </c>
      <c r="M1467" s="29">
        <f>_xlfn.IFS(K1467=3,_xlfn.XLOOKUP(MOD(A1467,10000),#REF!,#REF!),K1467=4,_xlfn.XLOOKUP(MOD(A1467,10000),#REF!,#REF!),K1467=5,1)</f>
        <v>1</v>
      </c>
      <c r="N1467" s="4">
        <f t="shared" si="120"/>
        <v>0.166666</v>
      </c>
      <c r="O1467" s="4">
        <f t="shared" si="121"/>
        <v>1</v>
      </c>
      <c r="P1467" s="4">
        <f t="shared" si="122"/>
        <v>0.166666</v>
      </c>
    </row>
    <row r="1468" spans="1:16">
      <c r="A1468" s="29">
        <f>A1466+1</f>
        <v>10072</v>
      </c>
      <c r="B1468" s="29" t="str">
        <f t="shared" si="119"/>
        <v>关卡-72-地盘</v>
      </c>
      <c r="C1468" s="29">
        <v>1</v>
      </c>
      <c r="D1468" s="29">
        <f>A1468*10+1</f>
        <v>100721</v>
      </c>
      <c r="E1468" s="29">
        <f>_xlfn.IFS(K1468=3,1000000,K1468=4,1000000,K1468=5,_xlfn.IFS(L1468=1020000,_xlfn.XLOOKUP(MOD(A1468,10000),[3]地盘!$B:$B,[3]地盘!$R:$R),L1468&gt;5000000,_xlfn.XLOOKUP(MOD(A1468,10000),[3]地盘!$B:$B,[3]地盘!$S:$S),L1468=1030002,_xlfn.XLOOKUP(MOD(A1468,10000),[3]地盘!$B:$B,[3]地盘!$T:$T)))</f>
        <v>466666</v>
      </c>
      <c r="F1468" s="30" t="str">
        <f>CONCATENATE("关卡-",MOD(A1468,10000),"-",_xlfn.IFS(K1468=3,"钞票",K1468=4,"玩家经验",K1468=5,_xlfn.XLOOKUP(L1468,'[1]item|道具'!$A:$A,'[1]item|道具'!$B:$B)))</f>
        <v>关卡-72-随机零件</v>
      </c>
      <c r="G1468" s="29">
        <v>0</v>
      </c>
      <c r="H1468" s="29">
        <v>100</v>
      </c>
      <c r="I1468" s="29" t="str" cm="1">
        <f t="array" ref="I1468">_xlfn.IFS(K1468=2,CONCATENATE("比特币-",M1468),K1468=3,CONCATENATE("钞票-",M1468),K1468=4,CONCATENATE("玩家经验-",M1468),K1468=5,CONCATENATE(_xlfn.XLOOKUP(L1468,'[1]item|道具'!$A:$A,'[1]item|道具'!$B:$B),"-",M1468),K1468=11,CONCATENATE(INDEX('[4]equip_data|装备数据'!$B:$B,MATCH(1,('[4]equip_data|装备数据'!$A:$A=ROUNDDOWN(L1468/100,0))*('[4]equip_data|装备数据'!$D:$D=MOD(L1468,100)),0)),"-",M1468,"件"))</f>
        <v>随机零件-1</v>
      </c>
      <c r="J1468" s="29" t="str">
        <f t="shared" si="118"/>
        <v>5;1020000;1</v>
      </c>
      <c r="K1468" s="29">
        <v>5</v>
      </c>
      <c r="L1468" s="29">
        <v>1020000</v>
      </c>
      <c r="M1468" s="29">
        <f>_xlfn.IFS(K1468=3,_xlfn.XLOOKUP(MOD(A1468,10000),#REF!,#REF!),K1468=4,_xlfn.XLOOKUP(MOD(A1468,10000),#REF!,#REF!),K1468=5,1)</f>
        <v>1</v>
      </c>
      <c r="N1468" s="4">
        <f t="shared" si="120"/>
        <v>0.466666</v>
      </c>
      <c r="O1468" s="4">
        <f t="shared" si="121"/>
        <v>1</v>
      </c>
      <c r="P1468" s="4">
        <f t="shared" si="122"/>
        <v>0.466666</v>
      </c>
    </row>
    <row r="1469" spans="1:16">
      <c r="A1469" s="29">
        <f>A1468</f>
        <v>10072</v>
      </c>
      <c r="B1469" s="29" t="str">
        <f t="shared" si="119"/>
        <v>关卡-72-地盘</v>
      </c>
      <c r="C1469" s="29">
        <v>1</v>
      </c>
      <c r="D1469" s="29">
        <f>D1468+1</f>
        <v>100722</v>
      </c>
      <c r="E1469" s="29">
        <f>_xlfn.IFS(K1469=3,1000000,K1469=4,1000000,K1469=5,_xlfn.IFS(L1469=1020000,_xlfn.XLOOKUP(MOD(A1469,10000),[3]地盘!$B:$B,[3]地盘!$R:$R),L1469&gt;5000000,_xlfn.XLOOKUP(MOD(A1469,10000),[3]地盘!$B:$B,[3]地盘!$S:$S),L1469=1030002,_xlfn.XLOOKUP(MOD(A1469,10000),[3]地盘!$B:$B,[3]地盘!$T:$T)))</f>
        <v>166666</v>
      </c>
      <c r="F1469" s="30" t="str">
        <f>CONCATENATE("关卡-",MOD(A1469,10000),"-",_xlfn.IFS(K1469=3,"钞票",K1469=4,"玩家经验",K1469=5,_xlfn.XLOOKUP(L1469,'[1]item|道具'!$A:$A,'[1]item|道具'!$B:$B)))</f>
        <v>关卡-72-D阶战利品</v>
      </c>
      <c r="G1469" s="29">
        <v>0</v>
      </c>
      <c r="H1469" s="29">
        <v>100</v>
      </c>
      <c r="I1469" s="29" t="str" cm="1">
        <f t="array" ref="I1469">_xlfn.IFS(K1469=2,CONCATENATE("比特币-",M1469),K1469=3,CONCATENATE("钞票-",M1469),K1469=4,CONCATENATE("玩家经验-",M1469),K1469=5,CONCATENATE(_xlfn.XLOOKUP(L1469,'[1]item|道具'!$A:$A,'[1]item|道具'!$B:$B),"-",M1469),K1469=11,CONCATENATE(INDEX('[4]equip_data|装备数据'!$B:$B,MATCH(1,('[4]equip_data|装备数据'!$A:$A=ROUNDDOWN(L1469/100,0))*('[4]equip_data|装备数据'!$D:$D=MOD(L1469,100)),0)),"-",M1469,"件"))</f>
        <v>D阶战利品-1</v>
      </c>
      <c r="J1469" s="29" t="str">
        <f t="shared" si="118"/>
        <v>5;5012001;1</v>
      </c>
      <c r="K1469" s="29">
        <v>5</v>
      </c>
      <c r="L1469" s="29">
        <v>5012001</v>
      </c>
      <c r="M1469" s="29">
        <f>_xlfn.IFS(K1469=3,_xlfn.XLOOKUP(MOD(A1469,10000),#REF!,#REF!),K1469=4,_xlfn.XLOOKUP(MOD(A1469,10000),#REF!,#REF!),K1469=5,1)</f>
        <v>1</v>
      </c>
      <c r="N1469" s="4">
        <f t="shared" si="120"/>
        <v>0.166666</v>
      </c>
      <c r="O1469" s="4">
        <f t="shared" si="121"/>
        <v>1</v>
      </c>
      <c r="P1469" s="4">
        <f t="shared" si="122"/>
        <v>0.166666</v>
      </c>
    </row>
    <row r="1470" spans="1:16">
      <c r="A1470" s="29">
        <f>A1468+1</f>
        <v>10073</v>
      </c>
      <c r="B1470" s="29" t="str">
        <f t="shared" si="119"/>
        <v>关卡-73-地盘</v>
      </c>
      <c r="C1470" s="29">
        <v>1</v>
      </c>
      <c r="D1470" s="29">
        <f>A1470*10+1</f>
        <v>100731</v>
      </c>
      <c r="E1470" s="29">
        <f>_xlfn.IFS(K1470=3,1000000,K1470=4,1000000,K1470=5,_xlfn.IFS(L1470=1020000,_xlfn.XLOOKUP(MOD(A1470,10000),[3]地盘!$B:$B,[3]地盘!$R:$R),L1470&gt;5000000,_xlfn.XLOOKUP(MOD(A1470,10000),[3]地盘!$B:$B,[3]地盘!$S:$S),L1470=1030002,_xlfn.XLOOKUP(MOD(A1470,10000),[3]地盘!$B:$B,[3]地盘!$T:$T)))</f>
        <v>466666</v>
      </c>
      <c r="F1470" s="30" t="str">
        <f>CONCATENATE("关卡-",MOD(A1470,10000),"-",_xlfn.IFS(K1470=3,"钞票",K1470=4,"玩家经验",K1470=5,_xlfn.XLOOKUP(L1470,'[1]item|道具'!$A:$A,'[1]item|道具'!$B:$B)))</f>
        <v>关卡-73-随机零件</v>
      </c>
      <c r="G1470" s="29">
        <v>0</v>
      </c>
      <c r="H1470" s="29">
        <v>100</v>
      </c>
      <c r="I1470" s="29" t="str" cm="1">
        <f t="array" ref="I1470">_xlfn.IFS(K1470=2,CONCATENATE("比特币-",M1470),K1470=3,CONCATENATE("钞票-",M1470),K1470=4,CONCATENATE("玩家经验-",M1470),K1470=5,CONCATENATE(_xlfn.XLOOKUP(L1470,'[1]item|道具'!$A:$A,'[1]item|道具'!$B:$B),"-",M1470),K1470=11,CONCATENATE(INDEX('[4]equip_data|装备数据'!$B:$B,MATCH(1,('[4]equip_data|装备数据'!$A:$A=ROUNDDOWN(L1470/100,0))*('[4]equip_data|装备数据'!$D:$D=MOD(L1470,100)),0)),"-",M1470,"件"))</f>
        <v>随机零件-1</v>
      </c>
      <c r="J1470" s="29" t="str">
        <f t="shared" si="118"/>
        <v>5;1020000;1</v>
      </c>
      <c r="K1470" s="29">
        <v>5</v>
      </c>
      <c r="L1470" s="29">
        <v>1020000</v>
      </c>
      <c r="M1470" s="29">
        <f>_xlfn.IFS(K1470=3,_xlfn.XLOOKUP(MOD(A1470,10000),#REF!,#REF!),K1470=4,_xlfn.XLOOKUP(MOD(A1470,10000),#REF!,#REF!),K1470=5,1)</f>
        <v>1</v>
      </c>
      <c r="N1470" s="4">
        <f t="shared" si="120"/>
        <v>0.466666</v>
      </c>
      <c r="O1470" s="4">
        <f t="shared" si="121"/>
        <v>1</v>
      </c>
      <c r="P1470" s="4">
        <f t="shared" si="122"/>
        <v>0.466666</v>
      </c>
    </row>
    <row r="1471" spans="1:16">
      <c r="A1471" s="29">
        <f>A1470</f>
        <v>10073</v>
      </c>
      <c r="B1471" s="29" t="str">
        <f t="shared" si="119"/>
        <v>关卡-73-地盘</v>
      </c>
      <c r="C1471" s="29">
        <v>1</v>
      </c>
      <c r="D1471" s="29">
        <f>D1470+1</f>
        <v>100732</v>
      </c>
      <c r="E1471" s="29">
        <f>_xlfn.IFS(K1471=3,1000000,K1471=4,1000000,K1471=5,_xlfn.IFS(L1471=1020000,_xlfn.XLOOKUP(MOD(A1471,10000),[3]地盘!$B:$B,[3]地盘!$R:$R),L1471&gt;5000000,_xlfn.XLOOKUP(MOD(A1471,10000),[3]地盘!$B:$B,[3]地盘!$S:$S),L1471=1030002,_xlfn.XLOOKUP(MOD(A1471,10000),[3]地盘!$B:$B,[3]地盘!$T:$T)))</f>
        <v>166666</v>
      </c>
      <c r="F1471" s="30" t="str">
        <f>CONCATENATE("关卡-",MOD(A1471,10000),"-",_xlfn.IFS(K1471=3,"钞票",K1471=4,"玩家经验",K1471=5,_xlfn.XLOOKUP(L1471,'[1]item|道具'!$A:$A,'[1]item|道具'!$B:$B)))</f>
        <v>关卡-73-D阶战利品</v>
      </c>
      <c r="G1471" s="29">
        <v>0</v>
      </c>
      <c r="H1471" s="29">
        <v>100</v>
      </c>
      <c r="I1471" s="29" t="str" cm="1">
        <f t="array" ref="I1471">_xlfn.IFS(K1471=2,CONCATENATE("比特币-",M1471),K1471=3,CONCATENATE("钞票-",M1471),K1471=4,CONCATENATE("玩家经验-",M1471),K1471=5,CONCATENATE(_xlfn.XLOOKUP(L1471,'[1]item|道具'!$A:$A,'[1]item|道具'!$B:$B),"-",M1471),K1471=11,CONCATENATE(INDEX('[4]equip_data|装备数据'!$B:$B,MATCH(1,('[4]equip_data|装备数据'!$A:$A=ROUNDDOWN(L1471/100,0))*('[4]equip_data|装备数据'!$D:$D=MOD(L1471,100)),0)),"-",M1471,"件"))</f>
        <v>D阶战利品-1</v>
      </c>
      <c r="J1471" s="29" t="str">
        <f t="shared" si="118"/>
        <v>5;5012001;1</v>
      </c>
      <c r="K1471" s="29">
        <v>5</v>
      </c>
      <c r="L1471" s="29">
        <v>5012001</v>
      </c>
      <c r="M1471" s="29">
        <f>_xlfn.IFS(K1471=3,_xlfn.XLOOKUP(MOD(A1471,10000),#REF!,#REF!),K1471=4,_xlfn.XLOOKUP(MOD(A1471,10000),#REF!,#REF!),K1471=5,1)</f>
        <v>1</v>
      </c>
      <c r="N1471" s="4">
        <f t="shared" si="120"/>
        <v>0.166666</v>
      </c>
      <c r="O1471" s="4">
        <f t="shared" si="121"/>
        <v>1</v>
      </c>
      <c r="P1471" s="4">
        <f t="shared" si="122"/>
        <v>0.166666</v>
      </c>
    </row>
    <row r="1472" spans="1:16">
      <c r="A1472" s="29">
        <f>A1470+1</f>
        <v>10074</v>
      </c>
      <c r="B1472" s="29" t="str">
        <f t="shared" si="119"/>
        <v>关卡-74-地盘</v>
      </c>
      <c r="C1472" s="29">
        <v>1</v>
      </c>
      <c r="D1472" s="29">
        <f>A1472*10+1</f>
        <v>100741</v>
      </c>
      <c r="E1472" s="29">
        <f>_xlfn.IFS(K1472=3,1000000,K1472=4,1000000,K1472=5,_xlfn.IFS(L1472=1020000,_xlfn.XLOOKUP(MOD(A1472,10000),[3]地盘!$B:$B,[3]地盘!$R:$R),L1472&gt;5000000,_xlfn.XLOOKUP(MOD(A1472,10000),[3]地盘!$B:$B,[3]地盘!$S:$S),L1472=1030002,_xlfn.XLOOKUP(MOD(A1472,10000),[3]地盘!$B:$B,[3]地盘!$T:$T)))</f>
        <v>466666</v>
      </c>
      <c r="F1472" s="30" t="str">
        <f>CONCATENATE("关卡-",MOD(A1472,10000),"-",_xlfn.IFS(K1472=3,"钞票",K1472=4,"玩家经验",K1472=5,_xlfn.XLOOKUP(L1472,'[1]item|道具'!$A:$A,'[1]item|道具'!$B:$B)))</f>
        <v>关卡-74-随机零件</v>
      </c>
      <c r="G1472" s="29">
        <v>0</v>
      </c>
      <c r="H1472" s="29">
        <v>100</v>
      </c>
      <c r="I1472" s="29" t="str" cm="1">
        <f t="array" ref="I1472">_xlfn.IFS(K1472=2,CONCATENATE("比特币-",M1472),K1472=3,CONCATENATE("钞票-",M1472),K1472=4,CONCATENATE("玩家经验-",M1472),K1472=5,CONCATENATE(_xlfn.XLOOKUP(L1472,'[1]item|道具'!$A:$A,'[1]item|道具'!$B:$B),"-",M1472),K1472=11,CONCATENATE(INDEX('[4]equip_data|装备数据'!$B:$B,MATCH(1,('[4]equip_data|装备数据'!$A:$A=ROUNDDOWN(L1472/100,0))*('[4]equip_data|装备数据'!$D:$D=MOD(L1472,100)),0)),"-",M1472,"件"))</f>
        <v>随机零件-1</v>
      </c>
      <c r="J1472" s="29" t="str">
        <f t="shared" si="118"/>
        <v>5;1020000;1</v>
      </c>
      <c r="K1472" s="29">
        <v>5</v>
      </c>
      <c r="L1472" s="29">
        <v>1020000</v>
      </c>
      <c r="M1472" s="29">
        <f>_xlfn.IFS(K1472=3,_xlfn.XLOOKUP(MOD(A1472,10000),#REF!,#REF!),K1472=4,_xlfn.XLOOKUP(MOD(A1472,10000),#REF!,#REF!),K1472=5,1)</f>
        <v>1</v>
      </c>
      <c r="N1472" s="4">
        <f t="shared" si="120"/>
        <v>0.466666</v>
      </c>
      <c r="O1472" s="4">
        <f t="shared" si="121"/>
        <v>1</v>
      </c>
      <c r="P1472" s="4">
        <f t="shared" si="122"/>
        <v>0.466666</v>
      </c>
    </row>
    <row r="1473" spans="1:16">
      <c r="A1473" s="29">
        <f>A1472</f>
        <v>10074</v>
      </c>
      <c r="B1473" s="29" t="str">
        <f t="shared" si="119"/>
        <v>关卡-74-地盘</v>
      </c>
      <c r="C1473" s="29">
        <v>1</v>
      </c>
      <c r="D1473" s="29">
        <f>D1472+1</f>
        <v>100742</v>
      </c>
      <c r="E1473" s="29">
        <f>_xlfn.IFS(K1473=3,1000000,K1473=4,1000000,K1473=5,_xlfn.IFS(L1473=1020000,_xlfn.XLOOKUP(MOD(A1473,10000),[3]地盘!$B:$B,[3]地盘!$R:$R),L1473&gt;5000000,_xlfn.XLOOKUP(MOD(A1473,10000),[3]地盘!$B:$B,[3]地盘!$S:$S),L1473=1030002,_xlfn.XLOOKUP(MOD(A1473,10000),[3]地盘!$B:$B,[3]地盘!$T:$T)))</f>
        <v>166666</v>
      </c>
      <c r="F1473" s="30" t="str">
        <f>CONCATENATE("关卡-",MOD(A1473,10000),"-",_xlfn.IFS(K1473=3,"钞票",K1473=4,"玩家经验",K1473=5,_xlfn.XLOOKUP(L1473,'[1]item|道具'!$A:$A,'[1]item|道具'!$B:$B)))</f>
        <v>关卡-74-D阶战利品</v>
      </c>
      <c r="G1473" s="29">
        <v>0</v>
      </c>
      <c r="H1473" s="29">
        <v>100</v>
      </c>
      <c r="I1473" s="29" t="str" cm="1">
        <f t="array" ref="I1473">_xlfn.IFS(K1473=2,CONCATENATE("比特币-",M1473),K1473=3,CONCATENATE("钞票-",M1473),K1473=4,CONCATENATE("玩家经验-",M1473),K1473=5,CONCATENATE(_xlfn.XLOOKUP(L1473,'[1]item|道具'!$A:$A,'[1]item|道具'!$B:$B),"-",M1473),K1473=11,CONCATENATE(INDEX('[4]equip_data|装备数据'!$B:$B,MATCH(1,('[4]equip_data|装备数据'!$A:$A=ROUNDDOWN(L1473/100,0))*('[4]equip_data|装备数据'!$D:$D=MOD(L1473,100)),0)),"-",M1473,"件"))</f>
        <v>D阶战利品-1</v>
      </c>
      <c r="J1473" s="29" t="str">
        <f t="shared" si="118"/>
        <v>5;5012001;1</v>
      </c>
      <c r="K1473" s="29">
        <v>5</v>
      </c>
      <c r="L1473" s="29">
        <v>5012001</v>
      </c>
      <c r="M1473" s="29">
        <f>_xlfn.IFS(K1473=3,_xlfn.XLOOKUP(MOD(A1473,10000),#REF!,#REF!),K1473=4,_xlfn.XLOOKUP(MOD(A1473,10000),#REF!,#REF!),K1473=5,1)</f>
        <v>1</v>
      </c>
      <c r="N1473" s="4">
        <f t="shared" si="120"/>
        <v>0.166666</v>
      </c>
      <c r="O1473" s="4">
        <f t="shared" si="121"/>
        <v>1</v>
      </c>
      <c r="P1473" s="4">
        <f t="shared" si="122"/>
        <v>0.166666</v>
      </c>
    </row>
    <row r="1474" spans="1:16">
      <c r="A1474" s="29">
        <f>A1472+1</f>
        <v>10075</v>
      </c>
      <c r="B1474" s="29" t="str">
        <f t="shared" si="119"/>
        <v>关卡-75-地盘</v>
      </c>
      <c r="C1474" s="29">
        <v>1</v>
      </c>
      <c r="D1474" s="29">
        <f>A1474*10+1</f>
        <v>100751</v>
      </c>
      <c r="E1474" s="29">
        <f>_xlfn.IFS(K1474=3,1000000,K1474=4,1000000,K1474=5,_xlfn.IFS(L1474=1020000,_xlfn.XLOOKUP(MOD(A1474,10000),[3]地盘!$B:$B,[3]地盘!$R:$R),L1474&gt;5000000,_xlfn.XLOOKUP(MOD(A1474,10000),[3]地盘!$B:$B,[3]地盘!$S:$S),L1474=1030002,_xlfn.XLOOKUP(MOD(A1474,10000),[3]地盘!$B:$B,[3]地盘!$T:$T)))</f>
        <v>466666</v>
      </c>
      <c r="F1474" s="30" t="str">
        <f>CONCATENATE("关卡-",MOD(A1474,10000),"-",_xlfn.IFS(K1474=3,"钞票",K1474=4,"玩家经验",K1474=5,_xlfn.XLOOKUP(L1474,'[1]item|道具'!$A:$A,'[1]item|道具'!$B:$B)))</f>
        <v>关卡-75-随机零件</v>
      </c>
      <c r="G1474" s="29">
        <v>0</v>
      </c>
      <c r="H1474" s="29">
        <v>100</v>
      </c>
      <c r="I1474" s="29" t="str" cm="1">
        <f t="array" ref="I1474">_xlfn.IFS(K1474=2,CONCATENATE("比特币-",M1474),K1474=3,CONCATENATE("钞票-",M1474),K1474=4,CONCATENATE("玩家经验-",M1474),K1474=5,CONCATENATE(_xlfn.XLOOKUP(L1474,'[1]item|道具'!$A:$A,'[1]item|道具'!$B:$B),"-",M1474),K1474=11,CONCATENATE(INDEX('[4]equip_data|装备数据'!$B:$B,MATCH(1,('[4]equip_data|装备数据'!$A:$A=ROUNDDOWN(L1474/100,0))*('[4]equip_data|装备数据'!$D:$D=MOD(L1474,100)),0)),"-",M1474,"件"))</f>
        <v>随机零件-1</v>
      </c>
      <c r="J1474" s="29" t="str">
        <f t="shared" si="118"/>
        <v>5;1020000;1</v>
      </c>
      <c r="K1474" s="29">
        <v>5</v>
      </c>
      <c r="L1474" s="29">
        <v>1020000</v>
      </c>
      <c r="M1474" s="29">
        <f>_xlfn.IFS(K1474=3,_xlfn.XLOOKUP(MOD(A1474,10000),#REF!,#REF!),K1474=4,_xlfn.XLOOKUP(MOD(A1474,10000),#REF!,#REF!),K1474=5,1)</f>
        <v>1</v>
      </c>
      <c r="N1474" s="4">
        <f t="shared" si="120"/>
        <v>0.466666</v>
      </c>
      <c r="O1474" s="4">
        <f t="shared" si="121"/>
        <v>1</v>
      </c>
      <c r="P1474" s="4">
        <f t="shared" si="122"/>
        <v>0.466666</v>
      </c>
    </row>
    <row r="1475" spans="1:16">
      <c r="A1475" s="29">
        <f>A1474</f>
        <v>10075</v>
      </c>
      <c r="B1475" s="29" t="str">
        <f t="shared" si="119"/>
        <v>关卡-75-地盘</v>
      </c>
      <c r="C1475" s="29">
        <v>1</v>
      </c>
      <c r="D1475" s="29">
        <f>D1474+1</f>
        <v>100752</v>
      </c>
      <c r="E1475" s="29">
        <f>_xlfn.IFS(K1475=3,1000000,K1475=4,1000000,K1475=5,_xlfn.IFS(L1475=1020000,_xlfn.XLOOKUP(MOD(A1475,10000),[3]地盘!$B:$B,[3]地盘!$R:$R),L1475&gt;5000000,_xlfn.XLOOKUP(MOD(A1475,10000),[3]地盘!$B:$B,[3]地盘!$S:$S),L1475=1030002,_xlfn.XLOOKUP(MOD(A1475,10000),[3]地盘!$B:$B,[3]地盘!$T:$T)))</f>
        <v>166666</v>
      </c>
      <c r="F1475" s="30" t="str">
        <f>CONCATENATE("关卡-",MOD(A1475,10000),"-",_xlfn.IFS(K1475=3,"钞票",K1475=4,"玩家经验",K1475=5,_xlfn.XLOOKUP(L1475,'[1]item|道具'!$A:$A,'[1]item|道具'!$B:$B)))</f>
        <v>关卡-75-D阶战利品</v>
      </c>
      <c r="G1475" s="29">
        <v>0</v>
      </c>
      <c r="H1475" s="29">
        <v>100</v>
      </c>
      <c r="I1475" s="29" t="str" cm="1">
        <f t="array" ref="I1475">_xlfn.IFS(K1475=2,CONCATENATE("比特币-",M1475),K1475=3,CONCATENATE("钞票-",M1475),K1475=4,CONCATENATE("玩家经验-",M1475),K1475=5,CONCATENATE(_xlfn.XLOOKUP(L1475,'[1]item|道具'!$A:$A,'[1]item|道具'!$B:$B),"-",M1475),K1475=11,CONCATENATE(INDEX('[4]equip_data|装备数据'!$B:$B,MATCH(1,('[4]equip_data|装备数据'!$A:$A=ROUNDDOWN(L1475/100,0))*('[4]equip_data|装备数据'!$D:$D=MOD(L1475,100)),0)),"-",M1475,"件"))</f>
        <v>D阶战利品-1</v>
      </c>
      <c r="J1475" s="29" t="str">
        <f t="shared" si="118"/>
        <v>5;5012001;1</v>
      </c>
      <c r="K1475" s="29">
        <v>5</v>
      </c>
      <c r="L1475" s="29">
        <v>5012001</v>
      </c>
      <c r="M1475" s="29">
        <f>_xlfn.IFS(K1475=3,_xlfn.XLOOKUP(MOD(A1475,10000),#REF!,#REF!),K1475=4,_xlfn.XLOOKUP(MOD(A1475,10000),#REF!,#REF!),K1475=5,1)</f>
        <v>1</v>
      </c>
      <c r="N1475" s="4">
        <f t="shared" si="120"/>
        <v>0.166666</v>
      </c>
      <c r="O1475" s="4">
        <f t="shared" si="121"/>
        <v>1</v>
      </c>
      <c r="P1475" s="4">
        <f t="shared" si="122"/>
        <v>0.166666</v>
      </c>
    </row>
    <row r="1476" spans="1:16">
      <c r="A1476" s="29">
        <f>A1474+1</f>
        <v>10076</v>
      </c>
      <c r="B1476" s="29" t="str">
        <f t="shared" si="119"/>
        <v>关卡-76-地盘</v>
      </c>
      <c r="C1476" s="29">
        <v>1</v>
      </c>
      <c r="D1476" s="29">
        <f>A1476*10+1</f>
        <v>100761</v>
      </c>
      <c r="E1476" s="29">
        <f>_xlfn.IFS(K1476=3,1000000,K1476=4,1000000,K1476=5,_xlfn.IFS(L1476=1020000,_xlfn.XLOOKUP(MOD(A1476,10000),[3]地盘!$B:$B,[3]地盘!$R:$R),L1476&gt;5000000,_xlfn.XLOOKUP(MOD(A1476,10000),[3]地盘!$B:$B,[3]地盘!$S:$S),L1476=1030002,_xlfn.XLOOKUP(MOD(A1476,10000),[3]地盘!$B:$B,[3]地盘!$T:$T)))</f>
        <v>466666</v>
      </c>
      <c r="F1476" s="30" t="str">
        <f>CONCATENATE("关卡-",MOD(A1476,10000),"-",_xlfn.IFS(K1476=3,"钞票",K1476=4,"玩家经验",K1476=5,_xlfn.XLOOKUP(L1476,'[1]item|道具'!$A:$A,'[1]item|道具'!$B:$B)))</f>
        <v>关卡-76-随机零件</v>
      </c>
      <c r="G1476" s="29">
        <v>0</v>
      </c>
      <c r="H1476" s="29">
        <v>100</v>
      </c>
      <c r="I1476" s="29" t="str" cm="1">
        <f t="array" ref="I1476">_xlfn.IFS(K1476=2,CONCATENATE("比特币-",M1476),K1476=3,CONCATENATE("钞票-",M1476),K1476=4,CONCATENATE("玩家经验-",M1476),K1476=5,CONCATENATE(_xlfn.XLOOKUP(L1476,'[1]item|道具'!$A:$A,'[1]item|道具'!$B:$B),"-",M1476),K1476=11,CONCATENATE(INDEX('[4]equip_data|装备数据'!$B:$B,MATCH(1,('[4]equip_data|装备数据'!$A:$A=ROUNDDOWN(L1476/100,0))*('[4]equip_data|装备数据'!$D:$D=MOD(L1476,100)),0)),"-",M1476,"件"))</f>
        <v>随机零件-1</v>
      </c>
      <c r="J1476" s="29" t="str">
        <f t="shared" si="118"/>
        <v>5;1020000;1</v>
      </c>
      <c r="K1476" s="29">
        <v>5</v>
      </c>
      <c r="L1476" s="29">
        <v>1020000</v>
      </c>
      <c r="M1476" s="29">
        <f>_xlfn.IFS(K1476=3,_xlfn.XLOOKUP(MOD(A1476,10000),#REF!,#REF!),K1476=4,_xlfn.XLOOKUP(MOD(A1476,10000),#REF!,#REF!),K1476=5,1)</f>
        <v>1</v>
      </c>
      <c r="N1476" s="4">
        <f t="shared" si="120"/>
        <v>0.466666</v>
      </c>
      <c r="O1476" s="4">
        <f t="shared" si="121"/>
        <v>1</v>
      </c>
      <c r="P1476" s="4">
        <f t="shared" si="122"/>
        <v>0.466666</v>
      </c>
    </row>
    <row r="1477" spans="1:16">
      <c r="A1477" s="29">
        <f>A1476</f>
        <v>10076</v>
      </c>
      <c r="B1477" s="29" t="str">
        <f t="shared" si="119"/>
        <v>关卡-76-地盘</v>
      </c>
      <c r="C1477" s="29">
        <v>1</v>
      </c>
      <c r="D1477" s="29">
        <f>D1476+1</f>
        <v>100762</v>
      </c>
      <c r="E1477" s="29">
        <f>_xlfn.IFS(K1477=3,1000000,K1477=4,1000000,K1477=5,_xlfn.IFS(L1477=1020000,_xlfn.XLOOKUP(MOD(A1477,10000),[3]地盘!$B:$B,[3]地盘!$R:$R),L1477&gt;5000000,_xlfn.XLOOKUP(MOD(A1477,10000),[3]地盘!$B:$B,[3]地盘!$S:$S),L1477=1030002,_xlfn.XLOOKUP(MOD(A1477,10000),[3]地盘!$B:$B,[3]地盘!$T:$T)))</f>
        <v>166666</v>
      </c>
      <c r="F1477" s="30" t="str">
        <f>CONCATENATE("关卡-",MOD(A1477,10000),"-",_xlfn.IFS(K1477=3,"钞票",K1477=4,"玩家经验",K1477=5,_xlfn.XLOOKUP(L1477,'[1]item|道具'!$A:$A,'[1]item|道具'!$B:$B)))</f>
        <v>关卡-76-D阶战利品</v>
      </c>
      <c r="G1477" s="29">
        <v>0</v>
      </c>
      <c r="H1477" s="29">
        <v>100</v>
      </c>
      <c r="I1477" s="29" t="str" cm="1">
        <f t="array" ref="I1477">_xlfn.IFS(K1477=2,CONCATENATE("比特币-",M1477),K1477=3,CONCATENATE("钞票-",M1477),K1477=4,CONCATENATE("玩家经验-",M1477),K1477=5,CONCATENATE(_xlfn.XLOOKUP(L1477,'[1]item|道具'!$A:$A,'[1]item|道具'!$B:$B),"-",M1477),K1477=11,CONCATENATE(INDEX('[4]equip_data|装备数据'!$B:$B,MATCH(1,('[4]equip_data|装备数据'!$A:$A=ROUNDDOWN(L1477/100,0))*('[4]equip_data|装备数据'!$D:$D=MOD(L1477,100)),0)),"-",M1477,"件"))</f>
        <v>D阶战利品-1</v>
      </c>
      <c r="J1477" s="29" t="str">
        <f t="shared" si="118"/>
        <v>5;5012001;1</v>
      </c>
      <c r="K1477" s="29">
        <v>5</v>
      </c>
      <c r="L1477" s="29">
        <v>5012001</v>
      </c>
      <c r="M1477" s="29">
        <f>_xlfn.IFS(K1477=3,_xlfn.XLOOKUP(MOD(A1477,10000),#REF!,#REF!),K1477=4,_xlfn.XLOOKUP(MOD(A1477,10000),#REF!,#REF!),K1477=5,1)</f>
        <v>1</v>
      </c>
      <c r="N1477" s="4">
        <f t="shared" si="120"/>
        <v>0.166666</v>
      </c>
      <c r="O1477" s="4">
        <f t="shared" si="121"/>
        <v>1</v>
      </c>
      <c r="P1477" s="4">
        <f t="shared" si="122"/>
        <v>0.166666</v>
      </c>
    </row>
    <row r="1478" spans="1:16">
      <c r="A1478" s="29">
        <f>A1476+1</f>
        <v>10077</v>
      </c>
      <c r="B1478" s="29" t="str">
        <f t="shared" si="119"/>
        <v>关卡-77-地盘</v>
      </c>
      <c r="C1478" s="29">
        <v>1</v>
      </c>
      <c r="D1478" s="29">
        <f>A1478*10+1</f>
        <v>100771</v>
      </c>
      <c r="E1478" s="29">
        <f>_xlfn.IFS(K1478=3,1000000,K1478=4,1000000,K1478=5,_xlfn.IFS(L1478=1020000,_xlfn.XLOOKUP(MOD(A1478,10000),[3]地盘!$B:$B,[3]地盘!$R:$R),L1478&gt;5000000,_xlfn.XLOOKUP(MOD(A1478,10000),[3]地盘!$B:$B,[3]地盘!$S:$S),L1478=1030002,_xlfn.XLOOKUP(MOD(A1478,10000),[3]地盘!$B:$B,[3]地盘!$T:$T)))</f>
        <v>466666</v>
      </c>
      <c r="F1478" s="30" t="str">
        <f>CONCATENATE("关卡-",MOD(A1478,10000),"-",_xlfn.IFS(K1478=3,"钞票",K1478=4,"玩家经验",K1478=5,_xlfn.XLOOKUP(L1478,'[1]item|道具'!$A:$A,'[1]item|道具'!$B:$B)))</f>
        <v>关卡-77-随机零件</v>
      </c>
      <c r="G1478" s="29">
        <v>0</v>
      </c>
      <c r="H1478" s="29">
        <v>100</v>
      </c>
      <c r="I1478" s="29" t="str" cm="1">
        <f t="array" ref="I1478">_xlfn.IFS(K1478=2,CONCATENATE("比特币-",M1478),K1478=3,CONCATENATE("钞票-",M1478),K1478=4,CONCATENATE("玩家经验-",M1478),K1478=5,CONCATENATE(_xlfn.XLOOKUP(L1478,'[1]item|道具'!$A:$A,'[1]item|道具'!$B:$B),"-",M1478),K1478=11,CONCATENATE(INDEX('[4]equip_data|装备数据'!$B:$B,MATCH(1,('[4]equip_data|装备数据'!$A:$A=ROUNDDOWN(L1478/100,0))*('[4]equip_data|装备数据'!$D:$D=MOD(L1478,100)),0)),"-",M1478,"件"))</f>
        <v>随机零件-1</v>
      </c>
      <c r="J1478" s="29" t="str">
        <f t="shared" si="118"/>
        <v>5;1020000;1</v>
      </c>
      <c r="K1478" s="29">
        <v>5</v>
      </c>
      <c r="L1478" s="29">
        <v>1020000</v>
      </c>
      <c r="M1478" s="29">
        <f>_xlfn.IFS(K1478=3,_xlfn.XLOOKUP(MOD(A1478,10000),#REF!,#REF!),K1478=4,_xlfn.XLOOKUP(MOD(A1478,10000),#REF!,#REF!),K1478=5,1)</f>
        <v>1</v>
      </c>
      <c r="N1478" s="4">
        <f t="shared" si="120"/>
        <v>0.466666</v>
      </c>
      <c r="O1478" s="4">
        <f t="shared" si="121"/>
        <v>1</v>
      </c>
      <c r="P1478" s="4">
        <f t="shared" si="122"/>
        <v>0.466666</v>
      </c>
    </row>
    <row r="1479" spans="1:16">
      <c r="A1479" s="29">
        <f>A1478</f>
        <v>10077</v>
      </c>
      <c r="B1479" s="29" t="str">
        <f t="shared" si="119"/>
        <v>关卡-77-地盘</v>
      </c>
      <c r="C1479" s="29">
        <v>1</v>
      </c>
      <c r="D1479" s="29">
        <f>D1478+1</f>
        <v>100772</v>
      </c>
      <c r="E1479" s="29">
        <f>_xlfn.IFS(K1479=3,1000000,K1479=4,1000000,K1479=5,_xlfn.IFS(L1479=1020000,_xlfn.XLOOKUP(MOD(A1479,10000),[3]地盘!$B:$B,[3]地盘!$R:$R),L1479&gt;5000000,_xlfn.XLOOKUP(MOD(A1479,10000),[3]地盘!$B:$B,[3]地盘!$S:$S),L1479=1030002,_xlfn.XLOOKUP(MOD(A1479,10000),[3]地盘!$B:$B,[3]地盘!$T:$T)))</f>
        <v>166666</v>
      </c>
      <c r="F1479" s="30" t="str">
        <f>CONCATENATE("关卡-",MOD(A1479,10000),"-",_xlfn.IFS(K1479=3,"钞票",K1479=4,"玩家经验",K1479=5,_xlfn.XLOOKUP(L1479,'[1]item|道具'!$A:$A,'[1]item|道具'!$B:$B)))</f>
        <v>关卡-77-D阶战利品</v>
      </c>
      <c r="G1479" s="29">
        <v>0</v>
      </c>
      <c r="H1479" s="29">
        <v>100</v>
      </c>
      <c r="I1479" s="29" t="str" cm="1">
        <f t="array" ref="I1479">_xlfn.IFS(K1479=2,CONCATENATE("比特币-",M1479),K1479=3,CONCATENATE("钞票-",M1479),K1479=4,CONCATENATE("玩家经验-",M1479),K1479=5,CONCATENATE(_xlfn.XLOOKUP(L1479,'[1]item|道具'!$A:$A,'[1]item|道具'!$B:$B),"-",M1479),K1479=11,CONCATENATE(INDEX('[4]equip_data|装备数据'!$B:$B,MATCH(1,('[4]equip_data|装备数据'!$A:$A=ROUNDDOWN(L1479/100,0))*('[4]equip_data|装备数据'!$D:$D=MOD(L1479,100)),0)),"-",M1479,"件"))</f>
        <v>D阶战利品-1</v>
      </c>
      <c r="J1479" s="29" t="str">
        <f t="shared" si="118"/>
        <v>5;5012001;1</v>
      </c>
      <c r="K1479" s="29">
        <v>5</v>
      </c>
      <c r="L1479" s="29">
        <v>5012001</v>
      </c>
      <c r="M1479" s="29">
        <f>_xlfn.IFS(K1479=3,_xlfn.XLOOKUP(MOD(A1479,10000),#REF!,#REF!),K1479=4,_xlfn.XLOOKUP(MOD(A1479,10000),#REF!,#REF!),K1479=5,1)</f>
        <v>1</v>
      </c>
      <c r="N1479" s="4">
        <f t="shared" si="120"/>
        <v>0.166666</v>
      </c>
      <c r="O1479" s="4">
        <f t="shared" si="121"/>
        <v>1</v>
      </c>
      <c r="P1479" s="4">
        <f t="shared" si="122"/>
        <v>0.166666</v>
      </c>
    </row>
    <row r="1480" spans="1:16">
      <c r="A1480" s="29">
        <f>A1478+1</f>
        <v>10078</v>
      </c>
      <c r="B1480" s="29" t="str">
        <f t="shared" si="119"/>
        <v>关卡-78-地盘</v>
      </c>
      <c r="C1480" s="29">
        <v>1</v>
      </c>
      <c r="D1480" s="29">
        <f>A1480*10+1</f>
        <v>100781</v>
      </c>
      <c r="E1480" s="29">
        <f>_xlfn.IFS(K1480=3,1000000,K1480=4,1000000,K1480=5,_xlfn.IFS(L1480=1020000,_xlfn.XLOOKUP(MOD(A1480,10000),[3]地盘!$B:$B,[3]地盘!$R:$R),L1480&gt;5000000,_xlfn.XLOOKUP(MOD(A1480,10000),[3]地盘!$B:$B,[3]地盘!$S:$S),L1480=1030002,_xlfn.XLOOKUP(MOD(A1480,10000),[3]地盘!$B:$B,[3]地盘!$T:$T)))</f>
        <v>466666</v>
      </c>
      <c r="F1480" s="30" t="str">
        <f>CONCATENATE("关卡-",MOD(A1480,10000),"-",_xlfn.IFS(K1480=3,"钞票",K1480=4,"玩家经验",K1480=5,_xlfn.XLOOKUP(L1480,'[1]item|道具'!$A:$A,'[1]item|道具'!$B:$B)))</f>
        <v>关卡-78-随机零件</v>
      </c>
      <c r="G1480" s="29">
        <v>0</v>
      </c>
      <c r="H1480" s="29">
        <v>100</v>
      </c>
      <c r="I1480" s="29" t="str" cm="1">
        <f t="array" ref="I1480">_xlfn.IFS(K1480=2,CONCATENATE("比特币-",M1480),K1480=3,CONCATENATE("钞票-",M1480),K1480=4,CONCATENATE("玩家经验-",M1480),K1480=5,CONCATENATE(_xlfn.XLOOKUP(L1480,'[1]item|道具'!$A:$A,'[1]item|道具'!$B:$B),"-",M1480),K1480=11,CONCATENATE(INDEX('[4]equip_data|装备数据'!$B:$B,MATCH(1,('[4]equip_data|装备数据'!$A:$A=ROUNDDOWN(L1480/100,0))*('[4]equip_data|装备数据'!$D:$D=MOD(L1480,100)),0)),"-",M1480,"件"))</f>
        <v>随机零件-1</v>
      </c>
      <c r="J1480" s="29" t="str">
        <f t="shared" si="118"/>
        <v>5;1020000;1</v>
      </c>
      <c r="K1480" s="29">
        <v>5</v>
      </c>
      <c r="L1480" s="29">
        <v>1020000</v>
      </c>
      <c r="M1480" s="29">
        <f>_xlfn.IFS(K1480=3,_xlfn.XLOOKUP(MOD(A1480,10000),#REF!,#REF!),K1480=4,_xlfn.XLOOKUP(MOD(A1480,10000),#REF!,#REF!),K1480=5,1)</f>
        <v>1</v>
      </c>
      <c r="N1480" s="4">
        <f t="shared" si="120"/>
        <v>0.466666</v>
      </c>
      <c r="O1480" s="4">
        <f t="shared" si="121"/>
        <v>1</v>
      </c>
      <c r="P1480" s="4">
        <f t="shared" si="122"/>
        <v>0.466666</v>
      </c>
    </row>
    <row r="1481" spans="1:16">
      <c r="A1481" s="29">
        <f>A1480</f>
        <v>10078</v>
      </c>
      <c r="B1481" s="29" t="str">
        <f t="shared" si="119"/>
        <v>关卡-78-地盘</v>
      </c>
      <c r="C1481" s="29">
        <v>1</v>
      </c>
      <c r="D1481" s="29">
        <f>D1480+1</f>
        <v>100782</v>
      </c>
      <c r="E1481" s="29">
        <f>_xlfn.IFS(K1481=3,1000000,K1481=4,1000000,K1481=5,_xlfn.IFS(L1481=1020000,_xlfn.XLOOKUP(MOD(A1481,10000),[3]地盘!$B:$B,[3]地盘!$R:$R),L1481&gt;5000000,_xlfn.XLOOKUP(MOD(A1481,10000),[3]地盘!$B:$B,[3]地盘!$S:$S),L1481=1030002,_xlfn.XLOOKUP(MOD(A1481,10000),[3]地盘!$B:$B,[3]地盘!$T:$T)))</f>
        <v>166666</v>
      </c>
      <c r="F1481" s="30" t="str">
        <f>CONCATENATE("关卡-",MOD(A1481,10000),"-",_xlfn.IFS(K1481=3,"钞票",K1481=4,"玩家经验",K1481=5,_xlfn.XLOOKUP(L1481,'[1]item|道具'!$A:$A,'[1]item|道具'!$B:$B)))</f>
        <v>关卡-78-D阶战利品</v>
      </c>
      <c r="G1481" s="29">
        <v>0</v>
      </c>
      <c r="H1481" s="29">
        <v>100</v>
      </c>
      <c r="I1481" s="29" t="str" cm="1">
        <f t="array" ref="I1481">_xlfn.IFS(K1481=2,CONCATENATE("比特币-",M1481),K1481=3,CONCATENATE("钞票-",M1481),K1481=4,CONCATENATE("玩家经验-",M1481),K1481=5,CONCATENATE(_xlfn.XLOOKUP(L1481,'[1]item|道具'!$A:$A,'[1]item|道具'!$B:$B),"-",M1481),K1481=11,CONCATENATE(INDEX('[4]equip_data|装备数据'!$B:$B,MATCH(1,('[4]equip_data|装备数据'!$A:$A=ROUNDDOWN(L1481/100,0))*('[4]equip_data|装备数据'!$D:$D=MOD(L1481,100)),0)),"-",M1481,"件"))</f>
        <v>D阶战利品-1</v>
      </c>
      <c r="J1481" s="29" t="str">
        <f t="shared" si="118"/>
        <v>5;5012001;1</v>
      </c>
      <c r="K1481" s="29">
        <v>5</v>
      </c>
      <c r="L1481" s="29">
        <v>5012001</v>
      </c>
      <c r="M1481" s="29">
        <f>_xlfn.IFS(K1481=3,_xlfn.XLOOKUP(MOD(A1481,10000),#REF!,#REF!),K1481=4,_xlfn.XLOOKUP(MOD(A1481,10000),#REF!,#REF!),K1481=5,1)</f>
        <v>1</v>
      </c>
      <c r="N1481" s="4">
        <f t="shared" si="120"/>
        <v>0.166666</v>
      </c>
      <c r="O1481" s="4">
        <f t="shared" si="121"/>
        <v>1</v>
      </c>
      <c r="P1481" s="4">
        <f t="shared" si="122"/>
        <v>0.166666</v>
      </c>
    </row>
    <row r="1482" spans="1:16">
      <c r="A1482" s="29">
        <f>A1480+1</f>
        <v>10079</v>
      </c>
      <c r="B1482" s="29" t="str">
        <f t="shared" si="119"/>
        <v>关卡-79-地盘</v>
      </c>
      <c r="C1482" s="29">
        <v>1</v>
      </c>
      <c r="D1482" s="29">
        <f>A1482*10+1</f>
        <v>100791</v>
      </c>
      <c r="E1482" s="29">
        <f>_xlfn.IFS(K1482=3,1000000,K1482=4,1000000,K1482=5,_xlfn.IFS(L1482=1020000,_xlfn.XLOOKUP(MOD(A1482,10000),[3]地盘!$B:$B,[3]地盘!$R:$R),L1482&gt;5000000,_xlfn.XLOOKUP(MOD(A1482,10000),[3]地盘!$B:$B,[3]地盘!$S:$S),L1482=1030002,_xlfn.XLOOKUP(MOD(A1482,10000),[3]地盘!$B:$B,[3]地盘!$T:$T)))</f>
        <v>466666</v>
      </c>
      <c r="F1482" s="30" t="str">
        <f>CONCATENATE("关卡-",MOD(A1482,10000),"-",_xlfn.IFS(K1482=3,"钞票",K1482=4,"玩家经验",K1482=5,_xlfn.XLOOKUP(L1482,'[1]item|道具'!$A:$A,'[1]item|道具'!$B:$B)))</f>
        <v>关卡-79-随机零件</v>
      </c>
      <c r="G1482" s="29">
        <v>0</v>
      </c>
      <c r="H1482" s="29">
        <v>100</v>
      </c>
      <c r="I1482" s="29" t="str" cm="1">
        <f t="array" ref="I1482">_xlfn.IFS(K1482=2,CONCATENATE("比特币-",M1482),K1482=3,CONCATENATE("钞票-",M1482),K1482=4,CONCATENATE("玩家经验-",M1482),K1482=5,CONCATENATE(_xlfn.XLOOKUP(L1482,'[1]item|道具'!$A:$A,'[1]item|道具'!$B:$B),"-",M1482),K1482=11,CONCATENATE(INDEX('[4]equip_data|装备数据'!$B:$B,MATCH(1,('[4]equip_data|装备数据'!$A:$A=ROUNDDOWN(L1482/100,0))*('[4]equip_data|装备数据'!$D:$D=MOD(L1482,100)),0)),"-",M1482,"件"))</f>
        <v>随机零件-1</v>
      </c>
      <c r="J1482" s="29" t="str">
        <f t="shared" si="118"/>
        <v>5;1020000;1</v>
      </c>
      <c r="K1482" s="29">
        <v>5</v>
      </c>
      <c r="L1482" s="29">
        <v>1020000</v>
      </c>
      <c r="M1482" s="29">
        <f>_xlfn.IFS(K1482=3,_xlfn.XLOOKUP(MOD(A1482,10000),#REF!,#REF!),K1482=4,_xlfn.XLOOKUP(MOD(A1482,10000),#REF!,#REF!),K1482=5,1)</f>
        <v>1</v>
      </c>
      <c r="N1482" s="4">
        <f t="shared" si="120"/>
        <v>0.466666</v>
      </c>
      <c r="O1482" s="4">
        <f t="shared" si="121"/>
        <v>1</v>
      </c>
      <c r="P1482" s="4">
        <f t="shared" si="122"/>
        <v>0.466666</v>
      </c>
    </row>
    <row r="1483" spans="1:16">
      <c r="A1483" s="29">
        <f>A1482</f>
        <v>10079</v>
      </c>
      <c r="B1483" s="29" t="str">
        <f t="shared" si="119"/>
        <v>关卡-79-地盘</v>
      </c>
      <c r="C1483" s="29">
        <v>1</v>
      </c>
      <c r="D1483" s="29">
        <f>D1482+1</f>
        <v>100792</v>
      </c>
      <c r="E1483" s="29">
        <f>_xlfn.IFS(K1483=3,1000000,K1483=4,1000000,K1483=5,_xlfn.IFS(L1483=1020000,_xlfn.XLOOKUP(MOD(A1483,10000),[3]地盘!$B:$B,[3]地盘!$R:$R),L1483&gt;5000000,_xlfn.XLOOKUP(MOD(A1483,10000),[3]地盘!$B:$B,[3]地盘!$S:$S),L1483=1030002,_xlfn.XLOOKUP(MOD(A1483,10000),[3]地盘!$B:$B,[3]地盘!$T:$T)))</f>
        <v>166666</v>
      </c>
      <c r="F1483" s="30" t="str">
        <f>CONCATENATE("关卡-",MOD(A1483,10000),"-",_xlfn.IFS(K1483=3,"钞票",K1483=4,"玩家经验",K1483=5,_xlfn.XLOOKUP(L1483,'[1]item|道具'!$A:$A,'[1]item|道具'!$B:$B)))</f>
        <v>关卡-79-D阶战利品</v>
      </c>
      <c r="G1483" s="29">
        <v>0</v>
      </c>
      <c r="H1483" s="29">
        <v>100</v>
      </c>
      <c r="I1483" s="29" t="str" cm="1">
        <f t="array" ref="I1483">_xlfn.IFS(K1483=2,CONCATENATE("比特币-",M1483),K1483=3,CONCATENATE("钞票-",M1483),K1483=4,CONCATENATE("玩家经验-",M1483),K1483=5,CONCATENATE(_xlfn.XLOOKUP(L1483,'[1]item|道具'!$A:$A,'[1]item|道具'!$B:$B),"-",M1483),K1483=11,CONCATENATE(INDEX('[4]equip_data|装备数据'!$B:$B,MATCH(1,('[4]equip_data|装备数据'!$A:$A=ROUNDDOWN(L1483/100,0))*('[4]equip_data|装备数据'!$D:$D=MOD(L1483,100)),0)),"-",M1483,"件"))</f>
        <v>D阶战利品-1</v>
      </c>
      <c r="J1483" s="29" t="str">
        <f t="shared" ref="J1483:J1523" si="123">CONCATENATE(K1483,";",L1483,";",M1483)</f>
        <v>5;5012001;1</v>
      </c>
      <c r="K1483" s="29">
        <v>5</v>
      </c>
      <c r="L1483" s="29">
        <v>5012001</v>
      </c>
      <c r="M1483" s="29">
        <f>_xlfn.IFS(K1483=3,_xlfn.XLOOKUP(MOD(A1483,10000),#REF!,#REF!),K1483=4,_xlfn.XLOOKUP(MOD(A1483,10000),#REF!,#REF!),K1483=5,1)</f>
        <v>1</v>
      </c>
      <c r="N1483" s="4">
        <f t="shared" si="120"/>
        <v>0.166666</v>
      </c>
      <c r="O1483" s="4">
        <f t="shared" si="121"/>
        <v>1</v>
      </c>
      <c r="P1483" s="4">
        <f t="shared" si="122"/>
        <v>0.166666</v>
      </c>
    </row>
    <row r="1484" spans="1:16">
      <c r="A1484" s="29">
        <f>A1482+1</f>
        <v>10080</v>
      </c>
      <c r="B1484" s="29" t="str">
        <f t="shared" si="119"/>
        <v>关卡-80-地盘</v>
      </c>
      <c r="C1484" s="29">
        <v>1</v>
      </c>
      <c r="D1484" s="29">
        <f>A1484*10+1</f>
        <v>100801</v>
      </c>
      <c r="E1484" s="29">
        <f>_xlfn.IFS(K1484=3,1000000,K1484=4,1000000,K1484=5,_xlfn.IFS(L1484=1020000,_xlfn.XLOOKUP(MOD(A1484,10000),[3]地盘!$B:$B,[3]地盘!$R:$R),L1484&gt;5000000,_xlfn.XLOOKUP(MOD(A1484,10000),[3]地盘!$B:$B,[3]地盘!$S:$S),L1484=1030002,_xlfn.XLOOKUP(MOD(A1484,10000),[3]地盘!$B:$B,[3]地盘!$T:$T)))</f>
        <v>466666</v>
      </c>
      <c r="F1484" s="30" t="str">
        <f>CONCATENATE("关卡-",MOD(A1484,10000),"-",_xlfn.IFS(K1484=3,"钞票",K1484=4,"玩家经验",K1484=5,_xlfn.XLOOKUP(L1484,'[1]item|道具'!$A:$A,'[1]item|道具'!$B:$B)))</f>
        <v>关卡-80-随机零件</v>
      </c>
      <c r="G1484" s="29">
        <v>0</v>
      </c>
      <c r="H1484" s="29">
        <v>100</v>
      </c>
      <c r="I1484" s="29" t="str" cm="1">
        <f t="array" ref="I1484">_xlfn.IFS(K1484=2,CONCATENATE("比特币-",M1484),K1484=3,CONCATENATE("钞票-",M1484),K1484=4,CONCATENATE("玩家经验-",M1484),K1484=5,CONCATENATE(_xlfn.XLOOKUP(L1484,'[1]item|道具'!$A:$A,'[1]item|道具'!$B:$B),"-",M1484),K1484=11,CONCATENATE(INDEX('[4]equip_data|装备数据'!$B:$B,MATCH(1,('[4]equip_data|装备数据'!$A:$A=ROUNDDOWN(L1484/100,0))*('[4]equip_data|装备数据'!$D:$D=MOD(L1484,100)),0)),"-",M1484,"件"))</f>
        <v>随机零件-1</v>
      </c>
      <c r="J1484" s="29" t="str">
        <f t="shared" si="123"/>
        <v>5;1020000;1</v>
      </c>
      <c r="K1484" s="29">
        <v>5</v>
      </c>
      <c r="L1484" s="29">
        <v>1020000</v>
      </c>
      <c r="M1484" s="29">
        <f>_xlfn.IFS(K1484=3,_xlfn.XLOOKUP(MOD(A1484,10000),#REF!,#REF!),K1484=4,_xlfn.XLOOKUP(MOD(A1484,10000),#REF!,#REF!),K1484=5,1)</f>
        <v>1</v>
      </c>
      <c r="N1484" s="4">
        <f t="shared" si="120"/>
        <v>0.466666</v>
      </c>
      <c r="O1484" s="4">
        <f t="shared" si="121"/>
        <v>1</v>
      </c>
      <c r="P1484" s="4">
        <f t="shared" si="122"/>
        <v>0.466666</v>
      </c>
    </row>
    <row r="1485" spans="1:16">
      <c r="A1485" s="29">
        <f>A1484</f>
        <v>10080</v>
      </c>
      <c r="B1485" s="29" t="str">
        <f t="shared" si="119"/>
        <v>关卡-80-地盘</v>
      </c>
      <c r="C1485" s="29">
        <v>1</v>
      </c>
      <c r="D1485" s="29">
        <f>D1484+1</f>
        <v>100802</v>
      </c>
      <c r="E1485" s="29">
        <f>_xlfn.IFS(K1485=3,1000000,K1485=4,1000000,K1485=5,_xlfn.IFS(L1485=1020000,_xlfn.XLOOKUP(MOD(A1485,10000),[3]地盘!$B:$B,[3]地盘!$R:$R),L1485&gt;5000000,_xlfn.XLOOKUP(MOD(A1485,10000),[3]地盘!$B:$B,[3]地盘!$S:$S),L1485=1030002,_xlfn.XLOOKUP(MOD(A1485,10000),[3]地盘!$B:$B,[3]地盘!$T:$T)))</f>
        <v>166666</v>
      </c>
      <c r="F1485" s="30" t="str">
        <f>CONCATENATE("关卡-",MOD(A1485,10000),"-",_xlfn.IFS(K1485=3,"钞票",K1485=4,"玩家经验",K1485=5,_xlfn.XLOOKUP(L1485,'[1]item|道具'!$A:$A,'[1]item|道具'!$B:$B)))</f>
        <v>关卡-80-D阶战利品</v>
      </c>
      <c r="G1485" s="29">
        <v>0</v>
      </c>
      <c r="H1485" s="29">
        <v>100</v>
      </c>
      <c r="I1485" s="29" t="str" cm="1">
        <f t="array" ref="I1485">_xlfn.IFS(K1485=2,CONCATENATE("比特币-",M1485),K1485=3,CONCATENATE("钞票-",M1485),K1485=4,CONCATENATE("玩家经验-",M1485),K1485=5,CONCATENATE(_xlfn.XLOOKUP(L1485,'[1]item|道具'!$A:$A,'[1]item|道具'!$B:$B),"-",M1485),K1485=11,CONCATENATE(INDEX('[4]equip_data|装备数据'!$B:$B,MATCH(1,('[4]equip_data|装备数据'!$A:$A=ROUNDDOWN(L1485/100,0))*('[4]equip_data|装备数据'!$D:$D=MOD(L1485,100)),0)),"-",M1485,"件"))</f>
        <v>D阶战利品-1</v>
      </c>
      <c r="J1485" s="29" t="str">
        <f t="shared" si="123"/>
        <v>5;5012001;1</v>
      </c>
      <c r="K1485" s="29">
        <v>5</v>
      </c>
      <c r="L1485" s="29">
        <v>5012001</v>
      </c>
      <c r="M1485" s="29">
        <f>_xlfn.IFS(K1485=3,_xlfn.XLOOKUP(MOD(A1485,10000),#REF!,#REF!),K1485=4,_xlfn.XLOOKUP(MOD(A1485,10000),#REF!,#REF!),K1485=5,1)</f>
        <v>1</v>
      </c>
      <c r="N1485" s="4">
        <f t="shared" si="120"/>
        <v>0.166666</v>
      </c>
      <c r="O1485" s="4">
        <f t="shared" si="121"/>
        <v>1</v>
      </c>
      <c r="P1485" s="4">
        <f t="shared" si="122"/>
        <v>0.166666</v>
      </c>
    </row>
    <row r="1486" spans="1:16">
      <c r="A1486" s="29">
        <f>A1484+1</f>
        <v>10081</v>
      </c>
      <c r="B1486" s="29" t="str">
        <f t="shared" si="119"/>
        <v>关卡-81-地盘</v>
      </c>
      <c r="C1486" s="29">
        <v>1</v>
      </c>
      <c r="D1486" s="29">
        <f>A1486*10+1</f>
        <v>100811</v>
      </c>
      <c r="E1486" s="29">
        <f>_xlfn.IFS(K1486=3,1000000,K1486=4,1000000,K1486=5,_xlfn.IFS(L1486=1020000,_xlfn.XLOOKUP(MOD(A1486,10000),[3]地盘!$B:$B,[3]地盘!$R:$R),L1486&gt;5000000,_xlfn.XLOOKUP(MOD(A1486,10000),[3]地盘!$B:$B,[3]地盘!$S:$S),L1486=1030002,_xlfn.XLOOKUP(MOD(A1486,10000),[3]地盘!$B:$B,[3]地盘!$T:$T)))</f>
        <v>500000</v>
      </c>
      <c r="F1486" s="30" t="str">
        <f>CONCATENATE("关卡-",MOD(A1486,10000),"-",_xlfn.IFS(K1486=3,"钞票",K1486=4,"玩家经验",K1486=5,_xlfn.XLOOKUP(L1486,'[1]item|道具'!$A:$A,'[1]item|道具'!$B:$B)))</f>
        <v>关卡-81-随机零件</v>
      </c>
      <c r="G1486" s="29">
        <v>0</v>
      </c>
      <c r="H1486" s="29">
        <v>100</v>
      </c>
      <c r="I1486" s="29" t="str" cm="1">
        <f t="array" ref="I1486">_xlfn.IFS(K1486=2,CONCATENATE("比特币-",M1486),K1486=3,CONCATENATE("钞票-",M1486),K1486=4,CONCATENATE("玩家经验-",M1486),K1486=5,CONCATENATE(_xlfn.XLOOKUP(L1486,'[1]item|道具'!$A:$A,'[1]item|道具'!$B:$B),"-",M1486),K1486=11,CONCATENATE(INDEX('[4]equip_data|装备数据'!$B:$B,MATCH(1,('[4]equip_data|装备数据'!$A:$A=ROUNDDOWN(L1486/100,0))*('[4]equip_data|装备数据'!$D:$D=MOD(L1486,100)),0)),"-",M1486,"件"))</f>
        <v>随机零件-1</v>
      </c>
      <c r="J1486" s="29" t="str">
        <f t="shared" si="123"/>
        <v>5;1020000;1</v>
      </c>
      <c r="K1486" s="29">
        <v>5</v>
      </c>
      <c r="L1486" s="29">
        <v>1020000</v>
      </c>
      <c r="M1486" s="29">
        <f>_xlfn.IFS(K1486=3,_xlfn.XLOOKUP(MOD(A1486,10000),#REF!,#REF!),K1486=4,_xlfn.XLOOKUP(MOD(A1486,10000),#REF!,#REF!),K1486=5,1)</f>
        <v>1</v>
      </c>
      <c r="N1486" s="4">
        <f t="shared" si="120"/>
        <v>0.5</v>
      </c>
      <c r="O1486" s="4">
        <f t="shared" si="121"/>
        <v>1</v>
      </c>
      <c r="P1486" s="4">
        <f t="shared" si="122"/>
        <v>0.5</v>
      </c>
    </row>
    <row r="1487" spans="1:16">
      <c r="A1487" s="29">
        <f>A1486</f>
        <v>10081</v>
      </c>
      <c r="B1487" s="29" t="str">
        <f t="shared" si="119"/>
        <v>关卡-81-地盘</v>
      </c>
      <c r="C1487" s="29">
        <v>1</v>
      </c>
      <c r="D1487" s="29">
        <f>D1486+1</f>
        <v>100812</v>
      </c>
      <c r="E1487" s="29">
        <f>_xlfn.IFS(K1487=3,1000000,K1487=4,1000000,K1487=5,_xlfn.IFS(L1487=1020000,_xlfn.XLOOKUP(MOD(A1487,10000),[3]地盘!$B:$B,[3]地盘!$R:$R),L1487&gt;5000000,_xlfn.XLOOKUP(MOD(A1487,10000),[3]地盘!$B:$B,[3]地盘!$S:$S),L1487=1030002,_xlfn.XLOOKUP(MOD(A1487,10000),[3]地盘!$B:$B,[3]地盘!$T:$T)))</f>
        <v>166666</v>
      </c>
      <c r="F1487" s="30" t="str">
        <f>CONCATENATE("关卡-",MOD(A1487,10000),"-",_xlfn.IFS(K1487=3,"钞票",K1487=4,"玩家经验",K1487=5,_xlfn.XLOOKUP(L1487,'[1]item|道具'!$A:$A,'[1]item|道具'!$B:$B)))</f>
        <v>关卡-81-D阶战利品</v>
      </c>
      <c r="G1487" s="29">
        <v>0</v>
      </c>
      <c r="H1487" s="29">
        <v>100</v>
      </c>
      <c r="I1487" s="29" t="str" cm="1">
        <f t="array" ref="I1487">_xlfn.IFS(K1487=2,CONCATENATE("比特币-",M1487),K1487=3,CONCATENATE("钞票-",M1487),K1487=4,CONCATENATE("玩家经验-",M1487),K1487=5,CONCATENATE(_xlfn.XLOOKUP(L1487,'[1]item|道具'!$A:$A,'[1]item|道具'!$B:$B),"-",M1487),K1487=11,CONCATENATE(INDEX('[4]equip_data|装备数据'!$B:$B,MATCH(1,('[4]equip_data|装备数据'!$A:$A=ROUNDDOWN(L1487/100,0))*('[4]equip_data|装备数据'!$D:$D=MOD(L1487,100)),0)),"-",M1487,"件"))</f>
        <v>D阶战利品-1</v>
      </c>
      <c r="J1487" s="29" t="str">
        <f t="shared" si="123"/>
        <v>5;5012001;1</v>
      </c>
      <c r="K1487" s="29">
        <v>5</v>
      </c>
      <c r="L1487" s="29">
        <v>5012001</v>
      </c>
      <c r="M1487" s="29">
        <f>_xlfn.IFS(K1487=3,_xlfn.XLOOKUP(MOD(A1487,10000),#REF!,#REF!),K1487=4,_xlfn.XLOOKUP(MOD(A1487,10000),#REF!,#REF!),K1487=5,1)</f>
        <v>1</v>
      </c>
      <c r="N1487" s="4">
        <f t="shared" si="120"/>
        <v>0.166666</v>
      </c>
      <c r="O1487" s="4">
        <f t="shared" si="121"/>
        <v>1</v>
      </c>
      <c r="P1487" s="4">
        <f t="shared" si="122"/>
        <v>0.166666</v>
      </c>
    </row>
    <row r="1488" spans="1:16">
      <c r="A1488" s="29">
        <f>A1486+1</f>
        <v>10082</v>
      </c>
      <c r="B1488" s="29" t="str">
        <f t="shared" si="119"/>
        <v>关卡-82-地盘</v>
      </c>
      <c r="C1488" s="29">
        <v>1</v>
      </c>
      <c r="D1488" s="29">
        <f>A1488*10+1</f>
        <v>100821</v>
      </c>
      <c r="E1488" s="29">
        <f>_xlfn.IFS(K1488=3,1000000,K1488=4,1000000,K1488=5,_xlfn.IFS(L1488=1020000,_xlfn.XLOOKUP(MOD(A1488,10000),[3]地盘!$B:$B,[3]地盘!$R:$R),L1488&gt;5000000,_xlfn.XLOOKUP(MOD(A1488,10000),[3]地盘!$B:$B,[3]地盘!$S:$S),L1488=1030002,_xlfn.XLOOKUP(MOD(A1488,10000),[3]地盘!$B:$B,[3]地盘!$T:$T)))</f>
        <v>500000</v>
      </c>
      <c r="F1488" s="30" t="str">
        <f>CONCATENATE("关卡-",MOD(A1488,10000),"-",_xlfn.IFS(K1488=3,"钞票",K1488=4,"玩家经验",K1488=5,_xlfn.XLOOKUP(L1488,'[1]item|道具'!$A:$A,'[1]item|道具'!$B:$B)))</f>
        <v>关卡-82-随机零件</v>
      </c>
      <c r="G1488" s="29">
        <v>0</v>
      </c>
      <c r="H1488" s="29">
        <v>100</v>
      </c>
      <c r="I1488" s="29" t="str" cm="1">
        <f t="array" ref="I1488">_xlfn.IFS(K1488=2,CONCATENATE("比特币-",M1488),K1488=3,CONCATENATE("钞票-",M1488),K1488=4,CONCATENATE("玩家经验-",M1488),K1488=5,CONCATENATE(_xlfn.XLOOKUP(L1488,'[1]item|道具'!$A:$A,'[1]item|道具'!$B:$B),"-",M1488),K1488=11,CONCATENATE(INDEX('[4]equip_data|装备数据'!$B:$B,MATCH(1,('[4]equip_data|装备数据'!$A:$A=ROUNDDOWN(L1488/100,0))*('[4]equip_data|装备数据'!$D:$D=MOD(L1488,100)),0)),"-",M1488,"件"))</f>
        <v>随机零件-1</v>
      </c>
      <c r="J1488" s="29" t="str">
        <f t="shared" si="123"/>
        <v>5;1020000;1</v>
      </c>
      <c r="K1488" s="29">
        <v>5</v>
      </c>
      <c r="L1488" s="29">
        <v>1020000</v>
      </c>
      <c r="M1488" s="29">
        <f>_xlfn.IFS(K1488=3,_xlfn.XLOOKUP(MOD(A1488,10000),#REF!,#REF!),K1488=4,_xlfn.XLOOKUP(MOD(A1488,10000),#REF!,#REF!),K1488=5,1)</f>
        <v>1</v>
      </c>
      <c r="N1488" s="4">
        <f t="shared" si="120"/>
        <v>0.5</v>
      </c>
      <c r="O1488" s="4">
        <f t="shared" si="121"/>
        <v>1</v>
      </c>
      <c r="P1488" s="4">
        <f t="shared" si="122"/>
        <v>0.5</v>
      </c>
    </row>
    <row r="1489" spans="1:16">
      <c r="A1489" s="29">
        <f>A1488</f>
        <v>10082</v>
      </c>
      <c r="B1489" s="29" t="str">
        <f t="shared" si="119"/>
        <v>关卡-82-地盘</v>
      </c>
      <c r="C1489" s="29">
        <v>1</v>
      </c>
      <c r="D1489" s="29">
        <f>D1488+1</f>
        <v>100822</v>
      </c>
      <c r="E1489" s="29">
        <f>_xlfn.IFS(K1489=3,1000000,K1489=4,1000000,K1489=5,_xlfn.IFS(L1489=1020000,_xlfn.XLOOKUP(MOD(A1489,10000),[3]地盘!$B:$B,[3]地盘!$R:$R),L1489&gt;5000000,_xlfn.XLOOKUP(MOD(A1489,10000),[3]地盘!$B:$B,[3]地盘!$S:$S),L1489=1030002,_xlfn.XLOOKUP(MOD(A1489,10000),[3]地盘!$B:$B,[3]地盘!$T:$T)))</f>
        <v>166666</v>
      </c>
      <c r="F1489" s="30" t="str">
        <f>CONCATENATE("关卡-",MOD(A1489,10000),"-",_xlfn.IFS(K1489=3,"钞票",K1489=4,"玩家经验",K1489=5,_xlfn.XLOOKUP(L1489,'[1]item|道具'!$A:$A,'[1]item|道具'!$B:$B)))</f>
        <v>关卡-82-D阶战利品</v>
      </c>
      <c r="G1489" s="29">
        <v>0</v>
      </c>
      <c r="H1489" s="29">
        <v>100</v>
      </c>
      <c r="I1489" s="29" t="str" cm="1">
        <f t="array" ref="I1489">_xlfn.IFS(K1489=2,CONCATENATE("比特币-",M1489),K1489=3,CONCATENATE("钞票-",M1489),K1489=4,CONCATENATE("玩家经验-",M1489),K1489=5,CONCATENATE(_xlfn.XLOOKUP(L1489,'[1]item|道具'!$A:$A,'[1]item|道具'!$B:$B),"-",M1489),K1489=11,CONCATENATE(INDEX('[4]equip_data|装备数据'!$B:$B,MATCH(1,('[4]equip_data|装备数据'!$A:$A=ROUNDDOWN(L1489/100,0))*('[4]equip_data|装备数据'!$D:$D=MOD(L1489,100)),0)),"-",M1489,"件"))</f>
        <v>D阶战利品-1</v>
      </c>
      <c r="J1489" s="29" t="str">
        <f t="shared" si="123"/>
        <v>5;5012001;1</v>
      </c>
      <c r="K1489" s="29">
        <v>5</v>
      </c>
      <c r="L1489" s="29">
        <v>5012001</v>
      </c>
      <c r="M1489" s="29">
        <f>_xlfn.IFS(K1489=3,_xlfn.XLOOKUP(MOD(A1489,10000),#REF!,#REF!),K1489=4,_xlfn.XLOOKUP(MOD(A1489,10000),#REF!,#REF!),K1489=5,1)</f>
        <v>1</v>
      </c>
      <c r="N1489" s="4">
        <f t="shared" si="120"/>
        <v>0.166666</v>
      </c>
      <c r="O1489" s="4">
        <f t="shared" si="121"/>
        <v>1</v>
      </c>
      <c r="P1489" s="4">
        <f t="shared" si="122"/>
        <v>0.166666</v>
      </c>
    </row>
    <row r="1490" spans="1:16">
      <c r="A1490" s="29">
        <f>A1488+1</f>
        <v>10083</v>
      </c>
      <c r="B1490" s="29" t="str">
        <f t="shared" si="119"/>
        <v>关卡-83-地盘</v>
      </c>
      <c r="C1490" s="29">
        <v>1</v>
      </c>
      <c r="D1490" s="29">
        <f>A1490*10+1</f>
        <v>100831</v>
      </c>
      <c r="E1490" s="29">
        <f>_xlfn.IFS(K1490=3,1000000,K1490=4,1000000,K1490=5,_xlfn.IFS(L1490=1020000,_xlfn.XLOOKUP(MOD(A1490,10000),[3]地盘!$B:$B,[3]地盘!$R:$R),L1490&gt;5000000,_xlfn.XLOOKUP(MOD(A1490,10000),[3]地盘!$B:$B,[3]地盘!$S:$S),L1490=1030002,_xlfn.XLOOKUP(MOD(A1490,10000),[3]地盘!$B:$B,[3]地盘!$T:$T)))</f>
        <v>500000</v>
      </c>
      <c r="F1490" s="30" t="str">
        <f>CONCATENATE("关卡-",MOD(A1490,10000),"-",_xlfn.IFS(K1490=3,"钞票",K1490=4,"玩家经验",K1490=5,_xlfn.XLOOKUP(L1490,'[1]item|道具'!$A:$A,'[1]item|道具'!$B:$B)))</f>
        <v>关卡-83-随机零件</v>
      </c>
      <c r="G1490" s="29">
        <v>0</v>
      </c>
      <c r="H1490" s="29">
        <v>100</v>
      </c>
      <c r="I1490" s="29" t="str" cm="1">
        <f t="array" ref="I1490">_xlfn.IFS(K1490=2,CONCATENATE("比特币-",M1490),K1490=3,CONCATENATE("钞票-",M1490),K1490=4,CONCATENATE("玩家经验-",M1490),K1490=5,CONCATENATE(_xlfn.XLOOKUP(L1490,'[1]item|道具'!$A:$A,'[1]item|道具'!$B:$B),"-",M1490),K1490=11,CONCATENATE(INDEX('[4]equip_data|装备数据'!$B:$B,MATCH(1,('[4]equip_data|装备数据'!$A:$A=ROUNDDOWN(L1490/100,0))*('[4]equip_data|装备数据'!$D:$D=MOD(L1490,100)),0)),"-",M1490,"件"))</f>
        <v>随机零件-1</v>
      </c>
      <c r="J1490" s="29" t="str">
        <f t="shared" si="123"/>
        <v>5;1020000;1</v>
      </c>
      <c r="K1490" s="29">
        <v>5</v>
      </c>
      <c r="L1490" s="29">
        <v>1020000</v>
      </c>
      <c r="M1490" s="29">
        <f>_xlfn.IFS(K1490=3,_xlfn.XLOOKUP(MOD(A1490,10000),#REF!,#REF!),K1490=4,_xlfn.XLOOKUP(MOD(A1490,10000),#REF!,#REF!),K1490=5,1)</f>
        <v>1</v>
      </c>
      <c r="N1490" s="4">
        <f t="shared" si="120"/>
        <v>0.5</v>
      </c>
      <c r="O1490" s="4">
        <f t="shared" si="121"/>
        <v>1</v>
      </c>
      <c r="P1490" s="4">
        <f t="shared" si="122"/>
        <v>0.5</v>
      </c>
    </row>
    <row r="1491" spans="1:16">
      <c r="A1491" s="29">
        <f>A1490</f>
        <v>10083</v>
      </c>
      <c r="B1491" s="29" t="str">
        <f t="shared" si="119"/>
        <v>关卡-83-地盘</v>
      </c>
      <c r="C1491" s="29">
        <v>1</v>
      </c>
      <c r="D1491" s="29">
        <f>D1490+1</f>
        <v>100832</v>
      </c>
      <c r="E1491" s="29">
        <f>_xlfn.IFS(K1491=3,1000000,K1491=4,1000000,K1491=5,_xlfn.IFS(L1491=1020000,_xlfn.XLOOKUP(MOD(A1491,10000),[3]地盘!$B:$B,[3]地盘!$R:$R),L1491&gt;5000000,_xlfn.XLOOKUP(MOD(A1491,10000),[3]地盘!$B:$B,[3]地盘!$S:$S),L1491=1030002,_xlfn.XLOOKUP(MOD(A1491,10000),[3]地盘!$B:$B,[3]地盘!$T:$T)))</f>
        <v>166666</v>
      </c>
      <c r="F1491" s="30" t="str">
        <f>CONCATENATE("关卡-",MOD(A1491,10000),"-",_xlfn.IFS(K1491=3,"钞票",K1491=4,"玩家经验",K1491=5,_xlfn.XLOOKUP(L1491,'[1]item|道具'!$A:$A,'[1]item|道具'!$B:$B)))</f>
        <v>关卡-83-D阶战利品</v>
      </c>
      <c r="G1491" s="29">
        <v>0</v>
      </c>
      <c r="H1491" s="29">
        <v>100</v>
      </c>
      <c r="I1491" s="29" t="str" cm="1">
        <f t="array" ref="I1491">_xlfn.IFS(K1491=2,CONCATENATE("比特币-",M1491),K1491=3,CONCATENATE("钞票-",M1491),K1491=4,CONCATENATE("玩家经验-",M1491),K1491=5,CONCATENATE(_xlfn.XLOOKUP(L1491,'[1]item|道具'!$A:$A,'[1]item|道具'!$B:$B),"-",M1491),K1491=11,CONCATENATE(INDEX('[4]equip_data|装备数据'!$B:$B,MATCH(1,('[4]equip_data|装备数据'!$A:$A=ROUNDDOWN(L1491/100,0))*('[4]equip_data|装备数据'!$D:$D=MOD(L1491,100)),0)),"-",M1491,"件"))</f>
        <v>D阶战利品-1</v>
      </c>
      <c r="J1491" s="29" t="str">
        <f t="shared" si="123"/>
        <v>5;5012001;1</v>
      </c>
      <c r="K1491" s="29">
        <v>5</v>
      </c>
      <c r="L1491" s="29">
        <v>5012001</v>
      </c>
      <c r="M1491" s="29">
        <f>_xlfn.IFS(K1491=3,_xlfn.XLOOKUP(MOD(A1491,10000),#REF!,#REF!),K1491=4,_xlfn.XLOOKUP(MOD(A1491,10000),#REF!,#REF!),K1491=5,1)</f>
        <v>1</v>
      </c>
      <c r="N1491" s="4">
        <f t="shared" si="120"/>
        <v>0.166666</v>
      </c>
      <c r="O1491" s="4">
        <f t="shared" si="121"/>
        <v>1</v>
      </c>
      <c r="P1491" s="4">
        <f t="shared" si="122"/>
        <v>0.166666</v>
      </c>
    </row>
    <row r="1492" spans="1:16">
      <c r="A1492" s="29">
        <f>A1490+1</f>
        <v>10084</v>
      </c>
      <c r="B1492" s="29" t="str">
        <f t="shared" si="119"/>
        <v>关卡-84-地盘</v>
      </c>
      <c r="C1492" s="29">
        <v>1</v>
      </c>
      <c r="D1492" s="29">
        <f>A1492*10+1</f>
        <v>100841</v>
      </c>
      <c r="E1492" s="29">
        <f>_xlfn.IFS(K1492=3,1000000,K1492=4,1000000,K1492=5,_xlfn.IFS(L1492=1020000,_xlfn.XLOOKUP(MOD(A1492,10000),[3]地盘!$B:$B,[3]地盘!$R:$R),L1492&gt;5000000,_xlfn.XLOOKUP(MOD(A1492,10000),[3]地盘!$B:$B,[3]地盘!$S:$S),L1492=1030002,_xlfn.XLOOKUP(MOD(A1492,10000),[3]地盘!$B:$B,[3]地盘!$T:$T)))</f>
        <v>500000</v>
      </c>
      <c r="F1492" s="30" t="str">
        <f>CONCATENATE("关卡-",MOD(A1492,10000),"-",_xlfn.IFS(K1492=3,"钞票",K1492=4,"玩家经验",K1492=5,_xlfn.XLOOKUP(L1492,'[1]item|道具'!$A:$A,'[1]item|道具'!$B:$B)))</f>
        <v>关卡-84-随机零件</v>
      </c>
      <c r="G1492" s="29">
        <v>0</v>
      </c>
      <c r="H1492" s="29">
        <v>100</v>
      </c>
      <c r="I1492" s="29" t="str" cm="1">
        <f t="array" ref="I1492">_xlfn.IFS(K1492=2,CONCATENATE("比特币-",M1492),K1492=3,CONCATENATE("钞票-",M1492),K1492=4,CONCATENATE("玩家经验-",M1492),K1492=5,CONCATENATE(_xlfn.XLOOKUP(L1492,'[1]item|道具'!$A:$A,'[1]item|道具'!$B:$B),"-",M1492),K1492=11,CONCATENATE(INDEX('[4]equip_data|装备数据'!$B:$B,MATCH(1,('[4]equip_data|装备数据'!$A:$A=ROUNDDOWN(L1492/100,0))*('[4]equip_data|装备数据'!$D:$D=MOD(L1492,100)),0)),"-",M1492,"件"))</f>
        <v>随机零件-1</v>
      </c>
      <c r="J1492" s="29" t="str">
        <f t="shared" si="123"/>
        <v>5;1020000;1</v>
      </c>
      <c r="K1492" s="29">
        <v>5</v>
      </c>
      <c r="L1492" s="29">
        <v>1020000</v>
      </c>
      <c r="M1492" s="29">
        <f>_xlfn.IFS(K1492=3,_xlfn.XLOOKUP(MOD(A1492,10000),#REF!,#REF!),K1492=4,_xlfn.XLOOKUP(MOD(A1492,10000),#REF!,#REF!),K1492=5,1)</f>
        <v>1</v>
      </c>
      <c r="N1492" s="4">
        <f t="shared" si="120"/>
        <v>0.5</v>
      </c>
      <c r="O1492" s="4">
        <f t="shared" si="121"/>
        <v>1</v>
      </c>
      <c r="P1492" s="4">
        <f t="shared" si="122"/>
        <v>0.5</v>
      </c>
    </row>
    <row r="1493" spans="1:16">
      <c r="A1493" s="29">
        <f>A1492</f>
        <v>10084</v>
      </c>
      <c r="B1493" s="29" t="str">
        <f t="shared" si="119"/>
        <v>关卡-84-地盘</v>
      </c>
      <c r="C1493" s="29">
        <v>1</v>
      </c>
      <c r="D1493" s="29">
        <f>D1492+1</f>
        <v>100842</v>
      </c>
      <c r="E1493" s="29">
        <f>_xlfn.IFS(K1493=3,1000000,K1493=4,1000000,K1493=5,_xlfn.IFS(L1493=1020000,_xlfn.XLOOKUP(MOD(A1493,10000),[3]地盘!$B:$B,[3]地盘!$R:$R),L1493&gt;5000000,_xlfn.XLOOKUP(MOD(A1493,10000),[3]地盘!$B:$B,[3]地盘!$S:$S),L1493=1030002,_xlfn.XLOOKUP(MOD(A1493,10000),[3]地盘!$B:$B,[3]地盘!$T:$T)))</f>
        <v>166666</v>
      </c>
      <c r="F1493" s="30" t="str">
        <f>CONCATENATE("关卡-",MOD(A1493,10000),"-",_xlfn.IFS(K1493=3,"钞票",K1493=4,"玩家经验",K1493=5,_xlfn.XLOOKUP(L1493,'[1]item|道具'!$A:$A,'[1]item|道具'!$B:$B)))</f>
        <v>关卡-84-D阶战利品</v>
      </c>
      <c r="G1493" s="29">
        <v>0</v>
      </c>
      <c r="H1493" s="29">
        <v>100</v>
      </c>
      <c r="I1493" s="29" t="str" cm="1">
        <f t="array" ref="I1493">_xlfn.IFS(K1493=2,CONCATENATE("比特币-",M1493),K1493=3,CONCATENATE("钞票-",M1493),K1493=4,CONCATENATE("玩家经验-",M1493),K1493=5,CONCATENATE(_xlfn.XLOOKUP(L1493,'[1]item|道具'!$A:$A,'[1]item|道具'!$B:$B),"-",M1493),K1493=11,CONCATENATE(INDEX('[4]equip_data|装备数据'!$B:$B,MATCH(1,('[4]equip_data|装备数据'!$A:$A=ROUNDDOWN(L1493/100,0))*('[4]equip_data|装备数据'!$D:$D=MOD(L1493,100)),0)),"-",M1493,"件"))</f>
        <v>D阶战利品-1</v>
      </c>
      <c r="J1493" s="29" t="str">
        <f t="shared" si="123"/>
        <v>5;5012001;1</v>
      </c>
      <c r="K1493" s="29">
        <v>5</v>
      </c>
      <c r="L1493" s="29">
        <v>5012001</v>
      </c>
      <c r="M1493" s="29">
        <f>_xlfn.IFS(K1493=3,_xlfn.XLOOKUP(MOD(A1493,10000),#REF!,#REF!),K1493=4,_xlfn.XLOOKUP(MOD(A1493,10000),#REF!,#REF!),K1493=5,1)</f>
        <v>1</v>
      </c>
      <c r="N1493" s="4">
        <f t="shared" si="120"/>
        <v>0.166666</v>
      </c>
      <c r="O1493" s="4">
        <f t="shared" si="121"/>
        <v>1</v>
      </c>
      <c r="P1493" s="4">
        <f t="shared" si="122"/>
        <v>0.166666</v>
      </c>
    </row>
    <row r="1494" spans="1:16">
      <c r="A1494" s="29">
        <f>A1492+1</f>
        <v>10085</v>
      </c>
      <c r="B1494" s="29" t="str">
        <f t="shared" si="119"/>
        <v>关卡-85-地盘</v>
      </c>
      <c r="C1494" s="29">
        <v>1</v>
      </c>
      <c r="D1494" s="29">
        <f>A1494*10+1</f>
        <v>100851</v>
      </c>
      <c r="E1494" s="29">
        <f>_xlfn.IFS(K1494=3,1000000,K1494=4,1000000,K1494=5,_xlfn.IFS(L1494=1020000,_xlfn.XLOOKUP(MOD(A1494,10000),[3]地盘!$B:$B,[3]地盘!$R:$R),L1494&gt;5000000,_xlfn.XLOOKUP(MOD(A1494,10000),[3]地盘!$B:$B,[3]地盘!$S:$S),L1494=1030002,_xlfn.XLOOKUP(MOD(A1494,10000),[3]地盘!$B:$B,[3]地盘!$T:$T)))</f>
        <v>500000</v>
      </c>
      <c r="F1494" s="30" t="str">
        <f>CONCATENATE("关卡-",MOD(A1494,10000),"-",_xlfn.IFS(K1494=3,"钞票",K1494=4,"玩家经验",K1494=5,_xlfn.XLOOKUP(L1494,'[1]item|道具'!$A:$A,'[1]item|道具'!$B:$B)))</f>
        <v>关卡-85-随机零件</v>
      </c>
      <c r="G1494" s="29">
        <v>0</v>
      </c>
      <c r="H1494" s="29">
        <v>100</v>
      </c>
      <c r="I1494" s="29" t="str" cm="1">
        <f t="array" ref="I1494">_xlfn.IFS(K1494=2,CONCATENATE("比特币-",M1494),K1494=3,CONCATENATE("钞票-",M1494),K1494=4,CONCATENATE("玩家经验-",M1494),K1494=5,CONCATENATE(_xlfn.XLOOKUP(L1494,'[1]item|道具'!$A:$A,'[1]item|道具'!$B:$B),"-",M1494),K1494=11,CONCATENATE(INDEX('[4]equip_data|装备数据'!$B:$B,MATCH(1,('[4]equip_data|装备数据'!$A:$A=ROUNDDOWN(L1494/100,0))*('[4]equip_data|装备数据'!$D:$D=MOD(L1494,100)),0)),"-",M1494,"件"))</f>
        <v>随机零件-1</v>
      </c>
      <c r="J1494" s="29" t="str">
        <f t="shared" si="123"/>
        <v>5;1020000;1</v>
      </c>
      <c r="K1494" s="29">
        <v>5</v>
      </c>
      <c r="L1494" s="29">
        <v>1020000</v>
      </c>
      <c r="M1494" s="29">
        <f>_xlfn.IFS(K1494=3,_xlfn.XLOOKUP(MOD(A1494,10000),#REF!,#REF!),K1494=4,_xlfn.XLOOKUP(MOD(A1494,10000),#REF!,#REF!),K1494=5,1)</f>
        <v>1</v>
      </c>
      <c r="N1494" s="4">
        <f t="shared" si="120"/>
        <v>0.5</v>
      </c>
      <c r="O1494" s="4">
        <f t="shared" si="121"/>
        <v>1</v>
      </c>
      <c r="P1494" s="4">
        <f t="shared" si="122"/>
        <v>0.5</v>
      </c>
    </row>
    <row r="1495" spans="1:16">
      <c r="A1495" s="29">
        <f>A1494</f>
        <v>10085</v>
      </c>
      <c r="B1495" s="29" t="str">
        <f t="shared" si="119"/>
        <v>关卡-85-地盘</v>
      </c>
      <c r="C1495" s="29">
        <v>1</v>
      </c>
      <c r="D1495" s="29">
        <f>D1494+1</f>
        <v>100852</v>
      </c>
      <c r="E1495" s="29">
        <f>_xlfn.IFS(K1495=3,1000000,K1495=4,1000000,K1495=5,_xlfn.IFS(L1495=1020000,_xlfn.XLOOKUP(MOD(A1495,10000),[3]地盘!$B:$B,[3]地盘!$R:$R),L1495&gt;5000000,_xlfn.XLOOKUP(MOD(A1495,10000),[3]地盘!$B:$B,[3]地盘!$S:$S),L1495=1030002,_xlfn.XLOOKUP(MOD(A1495,10000),[3]地盘!$B:$B,[3]地盘!$T:$T)))</f>
        <v>166666</v>
      </c>
      <c r="F1495" s="30" t="str">
        <f>CONCATENATE("关卡-",MOD(A1495,10000),"-",_xlfn.IFS(K1495=3,"钞票",K1495=4,"玩家经验",K1495=5,_xlfn.XLOOKUP(L1495,'[1]item|道具'!$A:$A,'[1]item|道具'!$B:$B)))</f>
        <v>关卡-85-D阶战利品</v>
      </c>
      <c r="G1495" s="29">
        <v>0</v>
      </c>
      <c r="H1495" s="29">
        <v>100</v>
      </c>
      <c r="I1495" s="29" t="str" cm="1">
        <f t="array" ref="I1495">_xlfn.IFS(K1495=2,CONCATENATE("比特币-",M1495),K1495=3,CONCATENATE("钞票-",M1495),K1495=4,CONCATENATE("玩家经验-",M1495),K1495=5,CONCATENATE(_xlfn.XLOOKUP(L1495,'[1]item|道具'!$A:$A,'[1]item|道具'!$B:$B),"-",M1495),K1495=11,CONCATENATE(INDEX('[4]equip_data|装备数据'!$B:$B,MATCH(1,('[4]equip_data|装备数据'!$A:$A=ROUNDDOWN(L1495/100,0))*('[4]equip_data|装备数据'!$D:$D=MOD(L1495,100)),0)),"-",M1495,"件"))</f>
        <v>D阶战利品-1</v>
      </c>
      <c r="J1495" s="29" t="str">
        <f t="shared" si="123"/>
        <v>5;5012001;1</v>
      </c>
      <c r="K1495" s="29">
        <v>5</v>
      </c>
      <c r="L1495" s="29">
        <v>5012001</v>
      </c>
      <c r="M1495" s="29">
        <f>_xlfn.IFS(K1495=3,_xlfn.XLOOKUP(MOD(A1495,10000),#REF!,#REF!),K1495=4,_xlfn.XLOOKUP(MOD(A1495,10000),#REF!,#REF!),K1495=5,1)</f>
        <v>1</v>
      </c>
      <c r="N1495" s="4">
        <f t="shared" si="120"/>
        <v>0.166666</v>
      </c>
      <c r="O1495" s="4">
        <f t="shared" si="121"/>
        <v>1</v>
      </c>
      <c r="P1495" s="4">
        <f t="shared" si="122"/>
        <v>0.166666</v>
      </c>
    </row>
    <row r="1496" spans="1:16">
      <c r="A1496" s="29">
        <f>A1494+1</f>
        <v>10086</v>
      </c>
      <c r="B1496" s="29" t="str">
        <f t="shared" si="119"/>
        <v>关卡-86-地盘</v>
      </c>
      <c r="C1496" s="29">
        <v>1</v>
      </c>
      <c r="D1496" s="29">
        <f>A1496*10+1</f>
        <v>100861</v>
      </c>
      <c r="E1496" s="29">
        <f>_xlfn.IFS(K1496=3,1000000,K1496=4,1000000,K1496=5,_xlfn.IFS(L1496=1020000,_xlfn.XLOOKUP(MOD(A1496,10000),[3]地盘!$B:$B,[3]地盘!$R:$R),L1496&gt;5000000,_xlfn.XLOOKUP(MOD(A1496,10000),[3]地盘!$B:$B,[3]地盘!$S:$S),L1496=1030002,_xlfn.XLOOKUP(MOD(A1496,10000),[3]地盘!$B:$B,[3]地盘!$T:$T)))</f>
        <v>500000</v>
      </c>
      <c r="F1496" s="30" t="str">
        <f>CONCATENATE("关卡-",MOD(A1496,10000),"-",_xlfn.IFS(K1496=3,"钞票",K1496=4,"玩家经验",K1496=5,_xlfn.XLOOKUP(L1496,'[1]item|道具'!$A:$A,'[1]item|道具'!$B:$B)))</f>
        <v>关卡-86-随机零件</v>
      </c>
      <c r="G1496" s="29">
        <v>0</v>
      </c>
      <c r="H1496" s="29">
        <v>100</v>
      </c>
      <c r="I1496" s="29" t="str" cm="1">
        <f t="array" ref="I1496">_xlfn.IFS(K1496=2,CONCATENATE("比特币-",M1496),K1496=3,CONCATENATE("钞票-",M1496),K1496=4,CONCATENATE("玩家经验-",M1496),K1496=5,CONCATENATE(_xlfn.XLOOKUP(L1496,'[1]item|道具'!$A:$A,'[1]item|道具'!$B:$B),"-",M1496),K1496=11,CONCATENATE(INDEX('[4]equip_data|装备数据'!$B:$B,MATCH(1,('[4]equip_data|装备数据'!$A:$A=ROUNDDOWN(L1496/100,0))*('[4]equip_data|装备数据'!$D:$D=MOD(L1496,100)),0)),"-",M1496,"件"))</f>
        <v>随机零件-1</v>
      </c>
      <c r="J1496" s="29" t="str">
        <f t="shared" si="123"/>
        <v>5;1020000;1</v>
      </c>
      <c r="K1496" s="29">
        <v>5</v>
      </c>
      <c r="L1496" s="29">
        <v>1020000</v>
      </c>
      <c r="M1496" s="29">
        <f>_xlfn.IFS(K1496=3,_xlfn.XLOOKUP(MOD(A1496,10000),#REF!,#REF!),K1496=4,_xlfn.XLOOKUP(MOD(A1496,10000),#REF!,#REF!),K1496=5,1)</f>
        <v>1</v>
      </c>
      <c r="N1496" s="4">
        <f t="shared" si="120"/>
        <v>0.5</v>
      </c>
      <c r="O1496" s="4">
        <f t="shared" si="121"/>
        <v>1</v>
      </c>
      <c r="P1496" s="4">
        <f t="shared" si="122"/>
        <v>0.5</v>
      </c>
    </row>
    <row r="1497" spans="1:16">
      <c r="A1497" s="29">
        <f>A1496</f>
        <v>10086</v>
      </c>
      <c r="B1497" s="29" t="str">
        <f t="shared" si="119"/>
        <v>关卡-86-地盘</v>
      </c>
      <c r="C1497" s="29">
        <v>1</v>
      </c>
      <c r="D1497" s="29">
        <f>D1496+1</f>
        <v>100862</v>
      </c>
      <c r="E1497" s="29">
        <f>_xlfn.IFS(K1497=3,1000000,K1497=4,1000000,K1497=5,_xlfn.IFS(L1497=1020000,_xlfn.XLOOKUP(MOD(A1497,10000),[3]地盘!$B:$B,[3]地盘!$R:$R),L1497&gt;5000000,_xlfn.XLOOKUP(MOD(A1497,10000),[3]地盘!$B:$B,[3]地盘!$S:$S),L1497=1030002,_xlfn.XLOOKUP(MOD(A1497,10000),[3]地盘!$B:$B,[3]地盘!$T:$T)))</f>
        <v>166666</v>
      </c>
      <c r="F1497" s="30" t="str">
        <f>CONCATENATE("关卡-",MOD(A1497,10000),"-",_xlfn.IFS(K1497=3,"钞票",K1497=4,"玩家经验",K1497=5,_xlfn.XLOOKUP(L1497,'[1]item|道具'!$A:$A,'[1]item|道具'!$B:$B)))</f>
        <v>关卡-86-D阶战利品</v>
      </c>
      <c r="G1497" s="29">
        <v>0</v>
      </c>
      <c r="H1497" s="29">
        <v>100</v>
      </c>
      <c r="I1497" s="29" t="str" cm="1">
        <f t="array" ref="I1497">_xlfn.IFS(K1497=2,CONCATENATE("比特币-",M1497),K1497=3,CONCATENATE("钞票-",M1497),K1497=4,CONCATENATE("玩家经验-",M1497),K1497=5,CONCATENATE(_xlfn.XLOOKUP(L1497,'[1]item|道具'!$A:$A,'[1]item|道具'!$B:$B),"-",M1497),K1497=11,CONCATENATE(INDEX('[4]equip_data|装备数据'!$B:$B,MATCH(1,('[4]equip_data|装备数据'!$A:$A=ROUNDDOWN(L1497/100,0))*('[4]equip_data|装备数据'!$D:$D=MOD(L1497,100)),0)),"-",M1497,"件"))</f>
        <v>D阶战利品-1</v>
      </c>
      <c r="J1497" s="29" t="str">
        <f t="shared" si="123"/>
        <v>5;5012001;1</v>
      </c>
      <c r="K1497" s="29">
        <v>5</v>
      </c>
      <c r="L1497" s="29">
        <v>5012001</v>
      </c>
      <c r="M1497" s="29">
        <f>_xlfn.IFS(K1497=3,_xlfn.XLOOKUP(MOD(A1497,10000),#REF!,#REF!),K1497=4,_xlfn.XLOOKUP(MOD(A1497,10000),#REF!,#REF!),K1497=5,1)</f>
        <v>1</v>
      </c>
      <c r="N1497" s="4">
        <f t="shared" si="120"/>
        <v>0.166666</v>
      </c>
      <c r="O1497" s="4">
        <f t="shared" si="121"/>
        <v>1</v>
      </c>
      <c r="P1497" s="4">
        <f t="shared" si="122"/>
        <v>0.166666</v>
      </c>
    </row>
    <row r="1498" spans="1:16">
      <c r="A1498" s="29">
        <f>A1496+1</f>
        <v>10087</v>
      </c>
      <c r="B1498" s="29" t="str">
        <f t="shared" si="119"/>
        <v>关卡-87-地盘</v>
      </c>
      <c r="C1498" s="29">
        <v>1</v>
      </c>
      <c r="D1498" s="29">
        <f>A1498*10+1</f>
        <v>100871</v>
      </c>
      <c r="E1498" s="29">
        <f>_xlfn.IFS(K1498=3,1000000,K1498=4,1000000,K1498=5,_xlfn.IFS(L1498=1020000,_xlfn.XLOOKUP(MOD(A1498,10000),[3]地盘!$B:$B,[3]地盘!$R:$R),L1498&gt;5000000,_xlfn.XLOOKUP(MOD(A1498,10000),[3]地盘!$B:$B,[3]地盘!$S:$S),L1498=1030002,_xlfn.XLOOKUP(MOD(A1498,10000),[3]地盘!$B:$B,[3]地盘!$T:$T)))</f>
        <v>500000</v>
      </c>
      <c r="F1498" s="30" t="str">
        <f>CONCATENATE("关卡-",MOD(A1498,10000),"-",_xlfn.IFS(K1498=3,"钞票",K1498=4,"玩家经验",K1498=5,_xlfn.XLOOKUP(L1498,'[1]item|道具'!$A:$A,'[1]item|道具'!$B:$B)))</f>
        <v>关卡-87-随机零件</v>
      </c>
      <c r="G1498" s="29">
        <v>0</v>
      </c>
      <c r="H1498" s="29">
        <v>100</v>
      </c>
      <c r="I1498" s="29" t="str" cm="1">
        <f t="array" ref="I1498">_xlfn.IFS(K1498=2,CONCATENATE("比特币-",M1498),K1498=3,CONCATENATE("钞票-",M1498),K1498=4,CONCATENATE("玩家经验-",M1498),K1498=5,CONCATENATE(_xlfn.XLOOKUP(L1498,'[1]item|道具'!$A:$A,'[1]item|道具'!$B:$B),"-",M1498),K1498=11,CONCATENATE(INDEX('[4]equip_data|装备数据'!$B:$B,MATCH(1,('[4]equip_data|装备数据'!$A:$A=ROUNDDOWN(L1498/100,0))*('[4]equip_data|装备数据'!$D:$D=MOD(L1498,100)),0)),"-",M1498,"件"))</f>
        <v>随机零件-1</v>
      </c>
      <c r="J1498" s="29" t="str">
        <f t="shared" si="123"/>
        <v>5;1020000;1</v>
      </c>
      <c r="K1498" s="29">
        <v>5</v>
      </c>
      <c r="L1498" s="29">
        <v>1020000</v>
      </c>
      <c r="M1498" s="29">
        <f>_xlfn.IFS(K1498=3,_xlfn.XLOOKUP(MOD(A1498,10000),#REF!,#REF!),K1498=4,_xlfn.XLOOKUP(MOD(A1498,10000),#REF!,#REF!),K1498=5,1)</f>
        <v>1</v>
      </c>
      <c r="N1498" s="4">
        <f t="shared" si="120"/>
        <v>0.5</v>
      </c>
      <c r="O1498" s="4">
        <f t="shared" si="121"/>
        <v>1</v>
      </c>
      <c r="P1498" s="4">
        <f t="shared" si="122"/>
        <v>0.5</v>
      </c>
    </row>
    <row r="1499" spans="1:16">
      <c r="A1499" s="29">
        <f>A1498</f>
        <v>10087</v>
      </c>
      <c r="B1499" s="29" t="str">
        <f t="shared" si="119"/>
        <v>关卡-87-地盘</v>
      </c>
      <c r="C1499" s="29">
        <v>1</v>
      </c>
      <c r="D1499" s="29">
        <f>D1498+1</f>
        <v>100872</v>
      </c>
      <c r="E1499" s="29">
        <f>_xlfn.IFS(K1499=3,1000000,K1499=4,1000000,K1499=5,_xlfn.IFS(L1499=1020000,_xlfn.XLOOKUP(MOD(A1499,10000),[3]地盘!$B:$B,[3]地盘!$R:$R),L1499&gt;5000000,_xlfn.XLOOKUP(MOD(A1499,10000),[3]地盘!$B:$B,[3]地盘!$S:$S),L1499=1030002,_xlfn.XLOOKUP(MOD(A1499,10000),[3]地盘!$B:$B,[3]地盘!$T:$T)))</f>
        <v>166666</v>
      </c>
      <c r="F1499" s="30" t="str">
        <f>CONCATENATE("关卡-",MOD(A1499,10000),"-",_xlfn.IFS(K1499=3,"钞票",K1499=4,"玩家经验",K1499=5,_xlfn.XLOOKUP(L1499,'[1]item|道具'!$A:$A,'[1]item|道具'!$B:$B)))</f>
        <v>关卡-87-D阶战利品</v>
      </c>
      <c r="G1499" s="29">
        <v>0</v>
      </c>
      <c r="H1499" s="29">
        <v>100</v>
      </c>
      <c r="I1499" s="29" t="str" cm="1">
        <f t="array" ref="I1499">_xlfn.IFS(K1499=2,CONCATENATE("比特币-",M1499),K1499=3,CONCATENATE("钞票-",M1499),K1499=4,CONCATENATE("玩家经验-",M1499),K1499=5,CONCATENATE(_xlfn.XLOOKUP(L1499,'[1]item|道具'!$A:$A,'[1]item|道具'!$B:$B),"-",M1499),K1499=11,CONCATENATE(INDEX('[4]equip_data|装备数据'!$B:$B,MATCH(1,('[4]equip_data|装备数据'!$A:$A=ROUNDDOWN(L1499/100,0))*('[4]equip_data|装备数据'!$D:$D=MOD(L1499,100)),0)),"-",M1499,"件"))</f>
        <v>D阶战利品-1</v>
      </c>
      <c r="J1499" s="29" t="str">
        <f t="shared" si="123"/>
        <v>5;5012001;1</v>
      </c>
      <c r="K1499" s="29">
        <v>5</v>
      </c>
      <c r="L1499" s="29">
        <v>5012001</v>
      </c>
      <c r="M1499" s="29">
        <f>_xlfn.IFS(K1499=3,_xlfn.XLOOKUP(MOD(A1499,10000),#REF!,#REF!),K1499=4,_xlfn.XLOOKUP(MOD(A1499,10000),#REF!,#REF!),K1499=5,1)</f>
        <v>1</v>
      </c>
      <c r="N1499" s="4">
        <f t="shared" si="120"/>
        <v>0.166666</v>
      </c>
      <c r="O1499" s="4">
        <f t="shared" si="121"/>
        <v>1</v>
      </c>
      <c r="P1499" s="4">
        <f t="shared" si="122"/>
        <v>0.166666</v>
      </c>
    </row>
    <row r="1500" spans="1:16">
      <c r="A1500" s="29">
        <f>A1498+1</f>
        <v>10088</v>
      </c>
      <c r="B1500" s="29" t="str">
        <f t="shared" si="119"/>
        <v>关卡-88-地盘</v>
      </c>
      <c r="C1500" s="29">
        <v>1</v>
      </c>
      <c r="D1500" s="29">
        <f>A1500*10+1</f>
        <v>100881</v>
      </c>
      <c r="E1500" s="29">
        <f>_xlfn.IFS(K1500=3,1000000,K1500=4,1000000,K1500=5,_xlfn.IFS(L1500=1020000,_xlfn.XLOOKUP(MOD(A1500,10000),[3]地盘!$B:$B,[3]地盘!$R:$R),L1500&gt;5000000,_xlfn.XLOOKUP(MOD(A1500,10000),[3]地盘!$B:$B,[3]地盘!$S:$S),L1500=1030002,_xlfn.XLOOKUP(MOD(A1500,10000),[3]地盘!$B:$B,[3]地盘!$T:$T)))</f>
        <v>500000</v>
      </c>
      <c r="F1500" s="30" t="str">
        <f>CONCATENATE("关卡-",MOD(A1500,10000),"-",_xlfn.IFS(K1500=3,"钞票",K1500=4,"玩家经验",K1500=5,_xlfn.XLOOKUP(L1500,'[1]item|道具'!$A:$A,'[1]item|道具'!$B:$B)))</f>
        <v>关卡-88-随机零件</v>
      </c>
      <c r="G1500" s="29">
        <v>0</v>
      </c>
      <c r="H1500" s="29">
        <v>100</v>
      </c>
      <c r="I1500" s="29" t="str" cm="1">
        <f t="array" ref="I1500">_xlfn.IFS(K1500=2,CONCATENATE("比特币-",M1500),K1500=3,CONCATENATE("钞票-",M1500),K1500=4,CONCATENATE("玩家经验-",M1500),K1500=5,CONCATENATE(_xlfn.XLOOKUP(L1500,'[1]item|道具'!$A:$A,'[1]item|道具'!$B:$B),"-",M1500),K1500=11,CONCATENATE(INDEX('[4]equip_data|装备数据'!$B:$B,MATCH(1,('[4]equip_data|装备数据'!$A:$A=ROUNDDOWN(L1500/100,0))*('[4]equip_data|装备数据'!$D:$D=MOD(L1500,100)),0)),"-",M1500,"件"))</f>
        <v>随机零件-1</v>
      </c>
      <c r="J1500" s="29" t="str">
        <f t="shared" si="123"/>
        <v>5;1020000;1</v>
      </c>
      <c r="K1500" s="29">
        <v>5</v>
      </c>
      <c r="L1500" s="29">
        <v>1020000</v>
      </c>
      <c r="M1500" s="29">
        <f>_xlfn.IFS(K1500=3,_xlfn.XLOOKUP(MOD(A1500,10000),#REF!,#REF!),K1500=4,_xlfn.XLOOKUP(MOD(A1500,10000),#REF!,#REF!),K1500=5,1)</f>
        <v>1</v>
      </c>
      <c r="N1500" s="4">
        <f t="shared" si="120"/>
        <v>0.5</v>
      </c>
      <c r="O1500" s="4">
        <f t="shared" si="121"/>
        <v>1</v>
      </c>
      <c r="P1500" s="4">
        <f t="shared" si="122"/>
        <v>0.5</v>
      </c>
    </row>
    <row r="1501" spans="1:16">
      <c r="A1501" s="29">
        <f>A1500</f>
        <v>10088</v>
      </c>
      <c r="B1501" s="29" t="str">
        <f t="shared" si="119"/>
        <v>关卡-88-地盘</v>
      </c>
      <c r="C1501" s="29">
        <v>1</v>
      </c>
      <c r="D1501" s="29">
        <f>D1500+1</f>
        <v>100882</v>
      </c>
      <c r="E1501" s="29">
        <f>_xlfn.IFS(K1501=3,1000000,K1501=4,1000000,K1501=5,_xlfn.IFS(L1501=1020000,_xlfn.XLOOKUP(MOD(A1501,10000),[3]地盘!$B:$B,[3]地盘!$R:$R),L1501&gt;5000000,_xlfn.XLOOKUP(MOD(A1501,10000),[3]地盘!$B:$B,[3]地盘!$S:$S),L1501=1030002,_xlfn.XLOOKUP(MOD(A1501,10000),[3]地盘!$B:$B,[3]地盘!$T:$T)))</f>
        <v>166666</v>
      </c>
      <c r="F1501" s="30" t="str">
        <f>CONCATENATE("关卡-",MOD(A1501,10000),"-",_xlfn.IFS(K1501=3,"钞票",K1501=4,"玩家经验",K1501=5,_xlfn.XLOOKUP(L1501,'[1]item|道具'!$A:$A,'[1]item|道具'!$B:$B)))</f>
        <v>关卡-88-D阶战利品</v>
      </c>
      <c r="G1501" s="29">
        <v>0</v>
      </c>
      <c r="H1501" s="29">
        <v>100</v>
      </c>
      <c r="I1501" s="29" t="str" cm="1">
        <f t="array" ref="I1501">_xlfn.IFS(K1501=2,CONCATENATE("比特币-",M1501),K1501=3,CONCATENATE("钞票-",M1501),K1501=4,CONCATENATE("玩家经验-",M1501),K1501=5,CONCATENATE(_xlfn.XLOOKUP(L1501,'[1]item|道具'!$A:$A,'[1]item|道具'!$B:$B),"-",M1501),K1501=11,CONCATENATE(INDEX('[4]equip_data|装备数据'!$B:$B,MATCH(1,('[4]equip_data|装备数据'!$A:$A=ROUNDDOWN(L1501/100,0))*('[4]equip_data|装备数据'!$D:$D=MOD(L1501,100)),0)),"-",M1501,"件"))</f>
        <v>D阶战利品-1</v>
      </c>
      <c r="J1501" s="29" t="str">
        <f t="shared" si="123"/>
        <v>5;5012001;1</v>
      </c>
      <c r="K1501" s="29">
        <v>5</v>
      </c>
      <c r="L1501" s="29">
        <v>5012001</v>
      </c>
      <c r="M1501" s="29">
        <f>_xlfn.IFS(K1501=3,_xlfn.XLOOKUP(MOD(A1501,10000),#REF!,#REF!),K1501=4,_xlfn.XLOOKUP(MOD(A1501,10000),#REF!,#REF!),K1501=5,1)</f>
        <v>1</v>
      </c>
      <c r="N1501" s="4">
        <f t="shared" si="120"/>
        <v>0.166666</v>
      </c>
      <c r="O1501" s="4">
        <f t="shared" si="121"/>
        <v>1</v>
      </c>
      <c r="P1501" s="4">
        <f t="shared" si="122"/>
        <v>0.166666</v>
      </c>
    </row>
    <row r="1502" spans="1:16">
      <c r="A1502" s="29">
        <f>A1500+1</f>
        <v>10089</v>
      </c>
      <c r="B1502" s="29" t="str">
        <f t="shared" si="119"/>
        <v>关卡-89-地盘</v>
      </c>
      <c r="C1502" s="29">
        <v>1</v>
      </c>
      <c r="D1502" s="29">
        <f>A1502*10+1</f>
        <v>100891</v>
      </c>
      <c r="E1502" s="29">
        <f>_xlfn.IFS(K1502=3,1000000,K1502=4,1000000,K1502=5,_xlfn.IFS(L1502=1020000,_xlfn.XLOOKUP(MOD(A1502,10000),[3]地盘!$B:$B,[3]地盘!$R:$R),L1502&gt;5000000,_xlfn.XLOOKUP(MOD(A1502,10000),[3]地盘!$B:$B,[3]地盘!$S:$S),L1502=1030002,_xlfn.XLOOKUP(MOD(A1502,10000),[3]地盘!$B:$B,[3]地盘!$T:$T)))</f>
        <v>500000</v>
      </c>
      <c r="F1502" s="30" t="str">
        <f>CONCATENATE("关卡-",MOD(A1502,10000),"-",_xlfn.IFS(K1502=3,"钞票",K1502=4,"玩家经验",K1502=5,_xlfn.XLOOKUP(L1502,'[1]item|道具'!$A:$A,'[1]item|道具'!$B:$B)))</f>
        <v>关卡-89-随机零件</v>
      </c>
      <c r="G1502" s="29">
        <v>0</v>
      </c>
      <c r="H1502" s="29">
        <v>100</v>
      </c>
      <c r="I1502" s="29" t="str" cm="1">
        <f t="array" ref="I1502">_xlfn.IFS(K1502=2,CONCATENATE("比特币-",M1502),K1502=3,CONCATENATE("钞票-",M1502),K1502=4,CONCATENATE("玩家经验-",M1502),K1502=5,CONCATENATE(_xlfn.XLOOKUP(L1502,'[1]item|道具'!$A:$A,'[1]item|道具'!$B:$B),"-",M1502),K1502=11,CONCATENATE(INDEX('[4]equip_data|装备数据'!$B:$B,MATCH(1,('[4]equip_data|装备数据'!$A:$A=ROUNDDOWN(L1502/100,0))*('[4]equip_data|装备数据'!$D:$D=MOD(L1502,100)),0)),"-",M1502,"件"))</f>
        <v>随机零件-1</v>
      </c>
      <c r="J1502" s="29" t="str">
        <f t="shared" si="123"/>
        <v>5;1020000;1</v>
      </c>
      <c r="K1502" s="29">
        <v>5</v>
      </c>
      <c r="L1502" s="29">
        <v>1020000</v>
      </c>
      <c r="M1502" s="29">
        <f>_xlfn.IFS(K1502=3,_xlfn.XLOOKUP(MOD(A1502,10000),#REF!,#REF!),K1502=4,_xlfn.XLOOKUP(MOD(A1502,10000),#REF!,#REF!),K1502=5,1)</f>
        <v>1</v>
      </c>
      <c r="N1502" s="4">
        <f t="shared" si="120"/>
        <v>0.5</v>
      </c>
      <c r="O1502" s="4">
        <f t="shared" si="121"/>
        <v>1</v>
      </c>
      <c r="P1502" s="4">
        <f t="shared" si="122"/>
        <v>0.5</v>
      </c>
    </row>
    <row r="1503" spans="1:16">
      <c r="A1503" s="29">
        <f>A1502</f>
        <v>10089</v>
      </c>
      <c r="B1503" s="29" t="str">
        <f t="shared" si="119"/>
        <v>关卡-89-地盘</v>
      </c>
      <c r="C1503" s="29">
        <v>1</v>
      </c>
      <c r="D1503" s="29">
        <f>D1502+1</f>
        <v>100892</v>
      </c>
      <c r="E1503" s="29">
        <f>_xlfn.IFS(K1503=3,1000000,K1503=4,1000000,K1503=5,_xlfn.IFS(L1503=1020000,_xlfn.XLOOKUP(MOD(A1503,10000),[3]地盘!$B:$B,[3]地盘!$R:$R),L1503&gt;5000000,_xlfn.XLOOKUP(MOD(A1503,10000),[3]地盘!$B:$B,[3]地盘!$S:$S),L1503=1030002,_xlfn.XLOOKUP(MOD(A1503,10000),[3]地盘!$B:$B,[3]地盘!$T:$T)))</f>
        <v>166666</v>
      </c>
      <c r="F1503" s="30" t="str">
        <f>CONCATENATE("关卡-",MOD(A1503,10000),"-",_xlfn.IFS(K1503=3,"钞票",K1503=4,"玩家经验",K1503=5,_xlfn.XLOOKUP(L1503,'[1]item|道具'!$A:$A,'[1]item|道具'!$B:$B)))</f>
        <v>关卡-89-D阶战利品</v>
      </c>
      <c r="G1503" s="29">
        <v>0</v>
      </c>
      <c r="H1503" s="29">
        <v>100</v>
      </c>
      <c r="I1503" s="29" t="str" cm="1">
        <f t="array" ref="I1503">_xlfn.IFS(K1503=2,CONCATENATE("比特币-",M1503),K1503=3,CONCATENATE("钞票-",M1503),K1503=4,CONCATENATE("玩家经验-",M1503),K1503=5,CONCATENATE(_xlfn.XLOOKUP(L1503,'[1]item|道具'!$A:$A,'[1]item|道具'!$B:$B),"-",M1503),K1503=11,CONCATENATE(INDEX('[4]equip_data|装备数据'!$B:$B,MATCH(1,('[4]equip_data|装备数据'!$A:$A=ROUNDDOWN(L1503/100,0))*('[4]equip_data|装备数据'!$D:$D=MOD(L1503,100)),0)),"-",M1503,"件"))</f>
        <v>D阶战利品-1</v>
      </c>
      <c r="J1503" s="29" t="str">
        <f t="shared" si="123"/>
        <v>5;5012001;1</v>
      </c>
      <c r="K1503" s="29">
        <v>5</v>
      </c>
      <c r="L1503" s="29">
        <v>5012001</v>
      </c>
      <c r="M1503" s="29">
        <f>_xlfn.IFS(K1503=3,_xlfn.XLOOKUP(MOD(A1503,10000),#REF!,#REF!),K1503=4,_xlfn.XLOOKUP(MOD(A1503,10000),#REF!,#REF!),K1503=5,1)</f>
        <v>1</v>
      </c>
      <c r="N1503" s="4">
        <f t="shared" si="120"/>
        <v>0.166666</v>
      </c>
      <c r="O1503" s="4">
        <f t="shared" si="121"/>
        <v>1</v>
      </c>
      <c r="P1503" s="4">
        <f t="shared" si="122"/>
        <v>0.166666</v>
      </c>
    </row>
    <row r="1504" spans="1:16">
      <c r="A1504" s="29">
        <f>A1502+1</f>
        <v>10090</v>
      </c>
      <c r="B1504" s="29" t="str">
        <f t="shared" si="119"/>
        <v>关卡-90-地盘</v>
      </c>
      <c r="C1504" s="29">
        <v>1</v>
      </c>
      <c r="D1504" s="29">
        <f>A1504*10+1</f>
        <v>100901</v>
      </c>
      <c r="E1504" s="29">
        <f>_xlfn.IFS(K1504=3,1000000,K1504=4,1000000,K1504=5,_xlfn.IFS(L1504=1020000,_xlfn.XLOOKUP(MOD(A1504,10000),[3]地盘!$B:$B,[3]地盘!$R:$R),L1504&gt;5000000,_xlfn.XLOOKUP(MOD(A1504,10000),[3]地盘!$B:$B,[3]地盘!$S:$S),L1504=1030002,_xlfn.XLOOKUP(MOD(A1504,10000),[3]地盘!$B:$B,[3]地盘!$T:$T)))</f>
        <v>500000</v>
      </c>
      <c r="F1504" s="30" t="str">
        <f>CONCATENATE("关卡-",MOD(A1504,10000),"-",_xlfn.IFS(K1504=3,"钞票",K1504=4,"玩家经验",K1504=5,_xlfn.XLOOKUP(L1504,'[1]item|道具'!$A:$A,'[1]item|道具'!$B:$B)))</f>
        <v>关卡-90-随机零件</v>
      </c>
      <c r="G1504" s="29">
        <v>0</v>
      </c>
      <c r="H1504" s="29">
        <v>100</v>
      </c>
      <c r="I1504" s="29" t="str" cm="1">
        <f t="array" ref="I1504">_xlfn.IFS(K1504=2,CONCATENATE("比特币-",M1504),K1504=3,CONCATENATE("钞票-",M1504),K1504=4,CONCATENATE("玩家经验-",M1504),K1504=5,CONCATENATE(_xlfn.XLOOKUP(L1504,'[1]item|道具'!$A:$A,'[1]item|道具'!$B:$B),"-",M1504),K1504=11,CONCATENATE(INDEX('[4]equip_data|装备数据'!$B:$B,MATCH(1,('[4]equip_data|装备数据'!$A:$A=ROUNDDOWN(L1504/100,0))*('[4]equip_data|装备数据'!$D:$D=MOD(L1504,100)),0)),"-",M1504,"件"))</f>
        <v>随机零件-1</v>
      </c>
      <c r="J1504" s="29" t="str">
        <f t="shared" si="123"/>
        <v>5;1020000;1</v>
      </c>
      <c r="K1504" s="29">
        <v>5</v>
      </c>
      <c r="L1504" s="29">
        <v>1020000</v>
      </c>
      <c r="M1504" s="29">
        <f>_xlfn.IFS(K1504=3,_xlfn.XLOOKUP(MOD(A1504,10000),#REF!,#REF!),K1504=4,_xlfn.XLOOKUP(MOD(A1504,10000),#REF!,#REF!),K1504=5,1)</f>
        <v>1</v>
      </c>
      <c r="N1504" s="4">
        <f t="shared" si="120"/>
        <v>0.5</v>
      </c>
      <c r="O1504" s="4">
        <f t="shared" si="121"/>
        <v>1</v>
      </c>
      <c r="P1504" s="4">
        <f t="shared" si="122"/>
        <v>0.5</v>
      </c>
    </row>
    <row r="1505" spans="1:16">
      <c r="A1505" s="29">
        <f>A1504</f>
        <v>10090</v>
      </c>
      <c r="B1505" s="29" t="str">
        <f t="shared" si="119"/>
        <v>关卡-90-地盘</v>
      </c>
      <c r="C1505" s="29">
        <v>1</v>
      </c>
      <c r="D1505" s="29">
        <f>D1504+1</f>
        <v>100902</v>
      </c>
      <c r="E1505" s="29">
        <f>_xlfn.IFS(K1505=3,1000000,K1505=4,1000000,K1505=5,_xlfn.IFS(L1505=1020000,_xlfn.XLOOKUP(MOD(A1505,10000),[3]地盘!$B:$B,[3]地盘!$R:$R),L1505&gt;5000000,_xlfn.XLOOKUP(MOD(A1505,10000),[3]地盘!$B:$B,[3]地盘!$S:$S),L1505=1030002,_xlfn.XLOOKUP(MOD(A1505,10000),[3]地盘!$B:$B,[3]地盘!$T:$T)))</f>
        <v>166666</v>
      </c>
      <c r="F1505" s="30" t="str">
        <f>CONCATENATE("关卡-",MOD(A1505,10000),"-",_xlfn.IFS(K1505=3,"钞票",K1505=4,"玩家经验",K1505=5,_xlfn.XLOOKUP(L1505,'[1]item|道具'!$A:$A,'[1]item|道具'!$B:$B)))</f>
        <v>关卡-90-D阶战利品</v>
      </c>
      <c r="G1505" s="29">
        <v>0</v>
      </c>
      <c r="H1505" s="29">
        <v>100</v>
      </c>
      <c r="I1505" s="29" t="str" cm="1">
        <f t="array" ref="I1505">_xlfn.IFS(K1505=2,CONCATENATE("比特币-",M1505),K1505=3,CONCATENATE("钞票-",M1505),K1505=4,CONCATENATE("玩家经验-",M1505),K1505=5,CONCATENATE(_xlfn.XLOOKUP(L1505,'[1]item|道具'!$A:$A,'[1]item|道具'!$B:$B),"-",M1505),K1505=11,CONCATENATE(INDEX('[4]equip_data|装备数据'!$B:$B,MATCH(1,('[4]equip_data|装备数据'!$A:$A=ROUNDDOWN(L1505/100,0))*('[4]equip_data|装备数据'!$D:$D=MOD(L1505,100)),0)),"-",M1505,"件"))</f>
        <v>D阶战利品-1</v>
      </c>
      <c r="J1505" s="29" t="str">
        <f t="shared" si="123"/>
        <v>5;5012001;1</v>
      </c>
      <c r="K1505" s="29">
        <v>5</v>
      </c>
      <c r="L1505" s="29">
        <v>5012001</v>
      </c>
      <c r="M1505" s="29">
        <f>_xlfn.IFS(K1505=3,_xlfn.XLOOKUP(MOD(A1505,10000),#REF!,#REF!),K1505=4,_xlfn.XLOOKUP(MOD(A1505,10000),#REF!,#REF!),K1505=5,1)</f>
        <v>1</v>
      </c>
      <c r="N1505" s="4">
        <f t="shared" si="120"/>
        <v>0.166666</v>
      </c>
      <c r="O1505" s="4">
        <f t="shared" si="121"/>
        <v>1</v>
      </c>
      <c r="P1505" s="4">
        <f t="shared" si="122"/>
        <v>0.166666</v>
      </c>
    </row>
    <row r="1506" spans="1:16">
      <c r="A1506" s="29">
        <f>A1504+1</f>
        <v>10091</v>
      </c>
      <c r="B1506" s="29" t="str">
        <f t="shared" si="119"/>
        <v>关卡-91-地盘</v>
      </c>
      <c r="C1506" s="29">
        <v>1</v>
      </c>
      <c r="D1506" s="29">
        <f>A1506*10+1</f>
        <v>100911</v>
      </c>
      <c r="E1506" s="29">
        <f>_xlfn.IFS(K1506=3,1000000,K1506=4,1000000,K1506=5,_xlfn.IFS(L1506=1020000,_xlfn.XLOOKUP(MOD(A1506,10000),[3]地盘!$B:$B,[3]地盘!$R:$R),L1506&gt;5000000,_xlfn.XLOOKUP(MOD(A1506,10000),[3]地盘!$B:$B,[3]地盘!$S:$S),L1506=1030002,_xlfn.XLOOKUP(MOD(A1506,10000),[3]地盘!$B:$B,[3]地盘!$T:$T)))</f>
        <v>500000</v>
      </c>
      <c r="F1506" s="30" t="str">
        <f>CONCATENATE("关卡-",MOD(A1506,10000),"-",_xlfn.IFS(K1506=3,"钞票",K1506=4,"玩家经验",K1506=5,_xlfn.XLOOKUP(L1506,'[1]item|道具'!$A:$A,'[1]item|道具'!$B:$B)))</f>
        <v>关卡-91-随机零件</v>
      </c>
      <c r="G1506" s="29">
        <v>0</v>
      </c>
      <c r="H1506" s="29">
        <v>100</v>
      </c>
      <c r="I1506" s="29" t="str" cm="1">
        <f t="array" ref="I1506">_xlfn.IFS(K1506=2,CONCATENATE("比特币-",M1506),K1506=3,CONCATENATE("钞票-",M1506),K1506=4,CONCATENATE("玩家经验-",M1506),K1506=5,CONCATENATE(_xlfn.XLOOKUP(L1506,'[1]item|道具'!$A:$A,'[1]item|道具'!$B:$B),"-",M1506),K1506=11,CONCATENATE(INDEX('[4]equip_data|装备数据'!$B:$B,MATCH(1,('[4]equip_data|装备数据'!$A:$A=ROUNDDOWN(L1506/100,0))*('[4]equip_data|装备数据'!$D:$D=MOD(L1506,100)),0)),"-",M1506,"件"))</f>
        <v>随机零件-1</v>
      </c>
      <c r="J1506" s="29" t="str">
        <f t="shared" si="123"/>
        <v>5;1020000;1</v>
      </c>
      <c r="K1506" s="29">
        <v>5</v>
      </c>
      <c r="L1506" s="29">
        <v>1020000</v>
      </c>
      <c r="M1506" s="29">
        <f>_xlfn.IFS(K1506=3,_xlfn.XLOOKUP(MOD(A1506,10000),#REF!,#REF!),K1506=4,_xlfn.XLOOKUP(MOD(A1506,10000),#REF!,#REF!),K1506=5,1)</f>
        <v>1</v>
      </c>
      <c r="N1506" s="4">
        <f t="shared" si="120"/>
        <v>0.5</v>
      </c>
      <c r="O1506" s="4">
        <f t="shared" si="121"/>
        <v>1</v>
      </c>
      <c r="P1506" s="4">
        <f t="shared" si="122"/>
        <v>0.5</v>
      </c>
    </row>
    <row r="1507" spans="1:16">
      <c r="A1507" s="29">
        <f>A1506</f>
        <v>10091</v>
      </c>
      <c r="B1507" s="29" t="str">
        <f t="shared" si="119"/>
        <v>关卡-91-地盘</v>
      </c>
      <c r="C1507" s="29">
        <v>1</v>
      </c>
      <c r="D1507" s="29">
        <f>D1506+1</f>
        <v>100912</v>
      </c>
      <c r="E1507" s="29">
        <f>_xlfn.IFS(K1507=3,1000000,K1507=4,1000000,K1507=5,_xlfn.IFS(L1507=1020000,_xlfn.XLOOKUP(MOD(A1507,10000),[3]地盘!$B:$B,[3]地盘!$R:$R),L1507&gt;5000000,_xlfn.XLOOKUP(MOD(A1507,10000),[3]地盘!$B:$B,[3]地盘!$S:$S),L1507=1030002,_xlfn.XLOOKUP(MOD(A1507,10000),[3]地盘!$B:$B,[3]地盘!$T:$T)))</f>
        <v>166666</v>
      </c>
      <c r="F1507" s="30" t="str">
        <f>CONCATENATE("关卡-",MOD(A1507,10000),"-",_xlfn.IFS(K1507=3,"钞票",K1507=4,"玩家经验",K1507=5,_xlfn.XLOOKUP(L1507,'[1]item|道具'!$A:$A,'[1]item|道具'!$B:$B)))</f>
        <v>关卡-91-D阶战利品</v>
      </c>
      <c r="G1507" s="29">
        <v>0</v>
      </c>
      <c r="H1507" s="29">
        <v>100</v>
      </c>
      <c r="I1507" s="29" t="str" cm="1">
        <f t="array" ref="I1507">_xlfn.IFS(K1507=2,CONCATENATE("比特币-",M1507),K1507=3,CONCATENATE("钞票-",M1507),K1507=4,CONCATENATE("玩家经验-",M1507),K1507=5,CONCATENATE(_xlfn.XLOOKUP(L1507,'[1]item|道具'!$A:$A,'[1]item|道具'!$B:$B),"-",M1507),K1507=11,CONCATENATE(INDEX('[4]equip_data|装备数据'!$B:$B,MATCH(1,('[4]equip_data|装备数据'!$A:$A=ROUNDDOWN(L1507/100,0))*('[4]equip_data|装备数据'!$D:$D=MOD(L1507,100)),0)),"-",M1507,"件"))</f>
        <v>D阶战利品-1</v>
      </c>
      <c r="J1507" s="29" t="str">
        <f t="shared" si="123"/>
        <v>5;5012001;1</v>
      </c>
      <c r="K1507" s="29">
        <v>5</v>
      </c>
      <c r="L1507" s="29">
        <v>5012001</v>
      </c>
      <c r="M1507" s="29">
        <f>_xlfn.IFS(K1507=3,_xlfn.XLOOKUP(MOD(A1507,10000),#REF!,#REF!),K1507=4,_xlfn.XLOOKUP(MOD(A1507,10000),#REF!,#REF!),K1507=5,1)</f>
        <v>1</v>
      </c>
      <c r="N1507" s="4">
        <f t="shared" si="120"/>
        <v>0.166666</v>
      </c>
      <c r="O1507" s="4">
        <f t="shared" si="121"/>
        <v>1</v>
      </c>
      <c r="P1507" s="4">
        <f t="shared" si="122"/>
        <v>0.166666</v>
      </c>
    </row>
    <row r="1508" spans="1:16">
      <c r="A1508" s="29">
        <f>A1506+1</f>
        <v>10092</v>
      </c>
      <c r="B1508" s="29" t="str">
        <f t="shared" si="119"/>
        <v>关卡-92-地盘</v>
      </c>
      <c r="C1508" s="29">
        <v>1</v>
      </c>
      <c r="D1508" s="29">
        <f>A1508*10+1</f>
        <v>100921</v>
      </c>
      <c r="E1508" s="29">
        <f>_xlfn.IFS(K1508=3,1000000,K1508=4,1000000,K1508=5,_xlfn.IFS(L1508=1020000,_xlfn.XLOOKUP(MOD(A1508,10000),[3]地盘!$B:$B,[3]地盘!$R:$R),L1508&gt;5000000,_xlfn.XLOOKUP(MOD(A1508,10000),[3]地盘!$B:$B,[3]地盘!$S:$S),L1508=1030002,_xlfn.XLOOKUP(MOD(A1508,10000),[3]地盘!$B:$B,[3]地盘!$T:$T)))</f>
        <v>500000</v>
      </c>
      <c r="F1508" s="30" t="str">
        <f>CONCATENATE("关卡-",MOD(A1508,10000),"-",_xlfn.IFS(K1508=3,"钞票",K1508=4,"玩家经验",K1508=5,_xlfn.XLOOKUP(L1508,'[1]item|道具'!$A:$A,'[1]item|道具'!$B:$B)))</f>
        <v>关卡-92-随机零件</v>
      </c>
      <c r="G1508" s="29">
        <v>0</v>
      </c>
      <c r="H1508" s="29">
        <v>100</v>
      </c>
      <c r="I1508" s="29" t="str" cm="1">
        <f t="array" ref="I1508">_xlfn.IFS(K1508=2,CONCATENATE("比特币-",M1508),K1508=3,CONCATENATE("钞票-",M1508),K1508=4,CONCATENATE("玩家经验-",M1508),K1508=5,CONCATENATE(_xlfn.XLOOKUP(L1508,'[1]item|道具'!$A:$A,'[1]item|道具'!$B:$B),"-",M1508),K1508=11,CONCATENATE(INDEX('[4]equip_data|装备数据'!$B:$B,MATCH(1,('[4]equip_data|装备数据'!$A:$A=ROUNDDOWN(L1508/100,0))*('[4]equip_data|装备数据'!$D:$D=MOD(L1508,100)),0)),"-",M1508,"件"))</f>
        <v>随机零件-1</v>
      </c>
      <c r="J1508" s="29" t="str">
        <f t="shared" si="123"/>
        <v>5;1020000;1</v>
      </c>
      <c r="K1508" s="29">
        <v>5</v>
      </c>
      <c r="L1508" s="29">
        <v>1020000</v>
      </c>
      <c r="M1508" s="29">
        <f>_xlfn.IFS(K1508=3,_xlfn.XLOOKUP(MOD(A1508,10000),#REF!,#REF!),K1508=4,_xlfn.XLOOKUP(MOD(A1508,10000),#REF!,#REF!),K1508=5,1)</f>
        <v>1</v>
      </c>
      <c r="N1508" s="4">
        <f t="shared" si="120"/>
        <v>0.5</v>
      </c>
      <c r="O1508" s="4">
        <f t="shared" si="121"/>
        <v>1</v>
      </c>
      <c r="P1508" s="4">
        <f t="shared" si="122"/>
        <v>0.5</v>
      </c>
    </row>
    <row r="1509" spans="1:16">
      <c r="A1509" s="29">
        <f>A1508</f>
        <v>10092</v>
      </c>
      <c r="B1509" s="29" t="str">
        <f t="shared" si="119"/>
        <v>关卡-92-地盘</v>
      </c>
      <c r="C1509" s="29">
        <v>1</v>
      </c>
      <c r="D1509" s="29">
        <f>D1508+1</f>
        <v>100922</v>
      </c>
      <c r="E1509" s="29">
        <f>_xlfn.IFS(K1509=3,1000000,K1509=4,1000000,K1509=5,_xlfn.IFS(L1509=1020000,_xlfn.XLOOKUP(MOD(A1509,10000),[3]地盘!$B:$B,[3]地盘!$R:$R),L1509&gt;5000000,_xlfn.XLOOKUP(MOD(A1509,10000),[3]地盘!$B:$B,[3]地盘!$S:$S),L1509=1030002,_xlfn.XLOOKUP(MOD(A1509,10000),[3]地盘!$B:$B,[3]地盘!$T:$T)))</f>
        <v>166666</v>
      </c>
      <c r="F1509" s="30" t="str">
        <f>CONCATENATE("关卡-",MOD(A1509,10000),"-",_xlfn.IFS(K1509=3,"钞票",K1509=4,"玩家经验",K1509=5,_xlfn.XLOOKUP(L1509,'[1]item|道具'!$A:$A,'[1]item|道具'!$B:$B)))</f>
        <v>关卡-92-D阶战利品</v>
      </c>
      <c r="G1509" s="29">
        <v>0</v>
      </c>
      <c r="H1509" s="29">
        <v>100</v>
      </c>
      <c r="I1509" s="29" t="str" cm="1">
        <f t="array" ref="I1509">_xlfn.IFS(K1509=2,CONCATENATE("比特币-",M1509),K1509=3,CONCATENATE("钞票-",M1509),K1509=4,CONCATENATE("玩家经验-",M1509),K1509=5,CONCATENATE(_xlfn.XLOOKUP(L1509,'[1]item|道具'!$A:$A,'[1]item|道具'!$B:$B),"-",M1509),K1509=11,CONCATENATE(INDEX('[4]equip_data|装备数据'!$B:$B,MATCH(1,('[4]equip_data|装备数据'!$A:$A=ROUNDDOWN(L1509/100,0))*('[4]equip_data|装备数据'!$D:$D=MOD(L1509,100)),0)),"-",M1509,"件"))</f>
        <v>D阶战利品-1</v>
      </c>
      <c r="J1509" s="29" t="str">
        <f t="shared" si="123"/>
        <v>5;5012001;1</v>
      </c>
      <c r="K1509" s="29">
        <v>5</v>
      </c>
      <c r="L1509" s="29">
        <v>5012001</v>
      </c>
      <c r="M1509" s="29">
        <f>_xlfn.IFS(K1509=3,_xlfn.XLOOKUP(MOD(A1509,10000),#REF!,#REF!),K1509=4,_xlfn.XLOOKUP(MOD(A1509,10000),#REF!,#REF!),K1509=5,1)</f>
        <v>1</v>
      </c>
      <c r="N1509" s="4">
        <f t="shared" si="120"/>
        <v>0.166666</v>
      </c>
      <c r="O1509" s="4">
        <f t="shared" si="121"/>
        <v>1</v>
      </c>
      <c r="P1509" s="4">
        <f t="shared" si="122"/>
        <v>0.166666</v>
      </c>
    </row>
    <row r="1510" spans="1:16">
      <c r="A1510" s="29">
        <f>A1508+1</f>
        <v>10093</v>
      </c>
      <c r="B1510" s="29" t="str">
        <f t="shared" si="119"/>
        <v>关卡-93-地盘</v>
      </c>
      <c r="C1510" s="29">
        <v>1</v>
      </c>
      <c r="D1510" s="29">
        <f>A1510*10+1</f>
        <v>100931</v>
      </c>
      <c r="E1510" s="29">
        <f>_xlfn.IFS(K1510=3,1000000,K1510=4,1000000,K1510=5,_xlfn.IFS(L1510=1020000,_xlfn.XLOOKUP(MOD(A1510,10000),[3]地盘!$B:$B,[3]地盘!$R:$R),L1510&gt;5000000,_xlfn.XLOOKUP(MOD(A1510,10000),[3]地盘!$B:$B,[3]地盘!$S:$S),L1510=1030002,_xlfn.XLOOKUP(MOD(A1510,10000),[3]地盘!$B:$B,[3]地盘!$T:$T)))</f>
        <v>500000</v>
      </c>
      <c r="F1510" s="30" t="str">
        <f>CONCATENATE("关卡-",MOD(A1510,10000),"-",_xlfn.IFS(K1510=3,"钞票",K1510=4,"玩家经验",K1510=5,_xlfn.XLOOKUP(L1510,'[1]item|道具'!$A:$A,'[1]item|道具'!$B:$B)))</f>
        <v>关卡-93-随机零件</v>
      </c>
      <c r="G1510" s="29">
        <v>0</v>
      </c>
      <c r="H1510" s="29">
        <v>100</v>
      </c>
      <c r="I1510" s="29" t="str" cm="1">
        <f t="array" ref="I1510">_xlfn.IFS(K1510=2,CONCATENATE("比特币-",M1510),K1510=3,CONCATENATE("钞票-",M1510),K1510=4,CONCATENATE("玩家经验-",M1510),K1510=5,CONCATENATE(_xlfn.XLOOKUP(L1510,'[1]item|道具'!$A:$A,'[1]item|道具'!$B:$B),"-",M1510),K1510=11,CONCATENATE(INDEX('[4]equip_data|装备数据'!$B:$B,MATCH(1,('[4]equip_data|装备数据'!$A:$A=ROUNDDOWN(L1510/100,0))*('[4]equip_data|装备数据'!$D:$D=MOD(L1510,100)),0)),"-",M1510,"件"))</f>
        <v>随机零件-1</v>
      </c>
      <c r="J1510" s="29" t="str">
        <f t="shared" si="123"/>
        <v>5;1020000;1</v>
      </c>
      <c r="K1510" s="29">
        <v>5</v>
      </c>
      <c r="L1510" s="29">
        <v>1020000</v>
      </c>
      <c r="M1510" s="29">
        <f>_xlfn.IFS(K1510=3,_xlfn.XLOOKUP(MOD(A1510,10000),#REF!,#REF!),K1510=4,_xlfn.XLOOKUP(MOD(A1510,10000),#REF!,#REF!),K1510=5,1)</f>
        <v>1</v>
      </c>
      <c r="N1510" s="4">
        <f t="shared" si="120"/>
        <v>0.5</v>
      </c>
      <c r="O1510" s="4">
        <f t="shared" si="121"/>
        <v>1</v>
      </c>
      <c r="P1510" s="4">
        <f t="shared" si="122"/>
        <v>0.5</v>
      </c>
    </row>
    <row r="1511" spans="1:16">
      <c r="A1511" s="29">
        <f>A1510</f>
        <v>10093</v>
      </c>
      <c r="B1511" s="29" t="str">
        <f t="shared" si="119"/>
        <v>关卡-93-地盘</v>
      </c>
      <c r="C1511" s="29">
        <v>1</v>
      </c>
      <c r="D1511" s="29">
        <f>D1510+1</f>
        <v>100932</v>
      </c>
      <c r="E1511" s="29">
        <f>_xlfn.IFS(K1511=3,1000000,K1511=4,1000000,K1511=5,_xlfn.IFS(L1511=1020000,_xlfn.XLOOKUP(MOD(A1511,10000),[3]地盘!$B:$B,[3]地盘!$R:$R),L1511&gt;5000000,_xlfn.XLOOKUP(MOD(A1511,10000),[3]地盘!$B:$B,[3]地盘!$S:$S),L1511=1030002,_xlfn.XLOOKUP(MOD(A1511,10000),[3]地盘!$B:$B,[3]地盘!$T:$T)))</f>
        <v>166666</v>
      </c>
      <c r="F1511" s="30" t="str">
        <f>CONCATENATE("关卡-",MOD(A1511,10000),"-",_xlfn.IFS(K1511=3,"钞票",K1511=4,"玩家经验",K1511=5,_xlfn.XLOOKUP(L1511,'[1]item|道具'!$A:$A,'[1]item|道具'!$B:$B)))</f>
        <v>关卡-93-D阶战利品</v>
      </c>
      <c r="G1511" s="29">
        <v>0</v>
      </c>
      <c r="H1511" s="29">
        <v>100</v>
      </c>
      <c r="I1511" s="29" t="str" cm="1">
        <f t="array" ref="I1511">_xlfn.IFS(K1511=2,CONCATENATE("比特币-",M1511),K1511=3,CONCATENATE("钞票-",M1511),K1511=4,CONCATENATE("玩家经验-",M1511),K1511=5,CONCATENATE(_xlfn.XLOOKUP(L1511,'[1]item|道具'!$A:$A,'[1]item|道具'!$B:$B),"-",M1511),K1511=11,CONCATENATE(INDEX('[4]equip_data|装备数据'!$B:$B,MATCH(1,('[4]equip_data|装备数据'!$A:$A=ROUNDDOWN(L1511/100,0))*('[4]equip_data|装备数据'!$D:$D=MOD(L1511,100)),0)),"-",M1511,"件"))</f>
        <v>D阶战利品-1</v>
      </c>
      <c r="J1511" s="29" t="str">
        <f t="shared" si="123"/>
        <v>5;5012001;1</v>
      </c>
      <c r="K1511" s="29">
        <v>5</v>
      </c>
      <c r="L1511" s="29">
        <v>5012001</v>
      </c>
      <c r="M1511" s="29">
        <f>_xlfn.IFS(K1511=3,_xlfn.XLOOKUP(MOD(A1511,10000),#REF!,#REF!),K1511=4,_xlfn.XLOOKUP(MOD(A1511,10000),#REF!,#REF!),K1511=5,1)</f>
        <v>1</v>
      </c>
      <c r="N1511" s="4">
        <f t="shared" si="120"/>
        <v>0.166666</v>
      </c>
      <c r="O1511" s="4">
        <f t="shared" si="121"/>
        <v>1</v>
      </c>
      <c r="P1511" s="4">
        <f t="shared" si="122"/>
        <v>0.166666</v>
      </c>
    </row>
    <row r="1512" spans="1:16">
      <c r="A1512" s="29">
        <f>A1510+1</f>
        <v>10094</v>
      </c>
      <c r="B1512" s="29" t="str">
        <f t="shared" si="119"/>
        <v>关卡-94-地盘</v>
      </c>
      <c r="C1512" s="29">
        <v>1</v>
      </c>
      <c r="D1512" s="29">
        <f>A1512*10+1</f>
        <v>100941</v>
      </c>
      <c r="E1512" s="29">
        <f>_xlfn.IFS(K1512=3,1000000,K1512=4,1000000,K1512=5,_xlfn.IFS(L1512=1020000,_xlfn.XLOOKUP(MOD(A1512,10000),[3]地盘!$B:$B,[3]地盘!$R:$R),L1512&gt;5000000,_xlfn.XLOOKUP(MOD(A1512,10000),[3]地盘!$B:$B,[3]地盘!$S:$S),L1512=1030002,_xlfn.XLOOKUP(MOD(A1512,10000),[3]地盘!$B:$B,[3]地盘!$T:$T)))</f>
        <v>500000</v>
      </c>
      <c r="F1512" s="30" t="str">
        <f>CONCATENATE("关卡-",MOD(A1512,10000),"-",_xlfn.IFS(K1512=3,"钞票",K1512=4,"玩家经验",K1512=5,_xlfn.XLOOKUP(L1512,'[1]item|道具'!$A:$A,'[1]item|道具'!$B:$B)))</f>
        <v>关卡-94-随机零件</v>
      </c>
      <c r="G1512" s="29">
        <v>0</v>
      </c>
      <c r="H1512" s="29">
        <v>100</v>
      </c>
      <c r="I1512" s="29" t="str" cm="1">
        <f t="array" ref="I1512">_xlfn.IFS(K1512=2,CONCATENATE("比特币-",M1512),K1512=3,CONCATENATE("钞票-",M1512),K1512=4,CONCATENATE("玩家经验-",M1512),K1512=5,CONCATENATE(_xlfn.XLOOKUP(L1512,'[1]item|道具'!$A:$A,'[1]item|道具'!$B:$B),"-",M1512),K1512=11,CONCATENATE(INDEX('[4]equip_data|装备数据'!$B:$B,MATCH(1,('[4]equip_data|装备数据'!$A:$A=ROUNDDOWN(L1512/100,0))*('[4]equip_data|装备数据'!$D:$D=MOD(L1512,100)),0)),"-",M1512,"件"))</f>
        <v>随机零件-1</v>
      </c>
      <c r="J1512" s="29" t="str">
        <f t="shared" si="123"/>
        <v>5;1020000;1</v>
      </c>
      <c r="K1512" s="29">
        <v>5</v>
      </c>
      <c r="L1512" s="29">
        <v>1020000</v>
      </c>
      <c r="M1512" s="29">
        <f>_xlfn.IFS(K1512=3,_xlfn.XLOOKUP(MOD(A1512,10000),#REF!,#REF!),K1512=4,_xlfn.XLOOKUP(MOD(A1512,10000),#REF!,#REF!),K1512=5,1)</f>
        <v>1</v>
      </c>
      <c r="N1512" s="4">
        <f t="shared" si="120"/>
        <v>0.5</v>
      </c>
      <c r="O1512" s="4">
        <f t="shared" si="121"/>
        <v>1</v>
      </c>
      <c r="P1512" s="4">
        <f t="shared" si="122"/>
        <v>0.5</v>
      </c>
    </row>
    <row r="1513" spans="1:16">
      <c r="A1513" s="29">
        <f>A1512</f>
        <v>10094</v>
      </c>
      <c r="B1513" s="29" t="str">
        <f t="shared" si="119"/>
        <v>关卡-94-地盘</v>
      </c>
      <c r="C1513" s="29">
        <v>1</v>
      </c>
      <c r="D1513" s="29">
        <f>D1512+1</f>
        <v>100942</v>
      </c>
      <c r="E1513" s="29">
        <f>_xlfn.IFS(K1513=3,1000000,K1513=4,1000000,K1513=5,_xlfn.IFS(L1513=1020000,_xlfn.XLOOKUP(MOD(A1513,10000),[3]地盘!$B:$B,[3]地盘!$R:$R),L1513&gt;5000000,_xlfn.XLOOKUP(MOD(A1513,10000),[3]地盘!$B:$B,[3]地盘!$S:$S),L1513=1030002,_xlfn.XLOOKUP(MOD(A1513,10000),[3]地盘!$B:$B,[3]地盘!$T:$T)))</f>
        <v>166666</v>
      </c>
      <c r="F1513" s="30" t="str">
        <f>CONCATENATE("关卡-",MOD(A1513,10000),"-",_xlfn.IFS(K1513=3,"钞票",K1513=4,"玩家经验",K1513=5,_xlfn.XLOOKUP(L1513,'[1]item|道具'!$A:$A,'[1]item|道具'!$B:$B)))</f>
        <v>关卡-94-D阶战利品</v>
      </c>
      <c r="G1513" s="29">
        <v>0</v>
      </c>
      <c r="H1513" s="29">
        <v>100</v>
      </c>
      <c r="I1513" s="29" t="str" cm="1">
        <f t="array" ref="I1513">_xlfn.IFS(K1513=2,CONCATENATE("比特币-",M1513),K1513=3,CONCATENATE("钞票-",M1513),K1513=4,CONCATENATE("玩家经验-",M1513),K1513=5,CONCATENATE(_xlfn.XLOOKUP(L1513,'[1]item|道具'!$A:$A,'[1]item|道具'!$B:$B),"-",M1513),K1513=11,CONCATENATE(INDEX('[4]equip_data|装备数据'!$B:$B,MATCH(1,('[4]equip_data|装备数据'!$A:$A=ROUNDDOWN(L1513/100,0))*('[4]equip_data|装备数据'!$D:$D=MOD(L1513,100)),0)),"-",M1513,"件"))</f>
        <v>D阶战利品-1</v>
      </c>
      <c r="J1513" s="29" t="str">
        <f t="shared" si="123"/>
        <v>5;5012001;1</v>
      </c>
      <c r="K1513" s="29">
        <v>5</v>
      </c>
      <c r="L1513" s="29">
        <v>5012001</v>
      </c>
      <c r="M1513" s="29">
        <f>_xlfn.IFS(K1513=3,_xlfn.XLOOKUP(MOD(A1513,10000),#REF!,#REF!),K1513=4,_xlfn.XLOOKUP(MOD(A1513,10000),#REF!,#REF!),K1513=5,1)</f>
        <v>1</v>
      </c>
      <c r="N1513" s="4">
        <f t="shared" si="120"/>
        <v>0.166666</v>
      </c>
      <c r="O1513" s="4">
        <f t="shared" si="121"/>
        <v>1</v>
      </c>
      <c r="P1513" s="4">
        <f t="shared" si="122"/>
        <v>0.166666</v>
      </c>
    </row>
    <row r="1514" spans="1:16">
      <c r="A1514" s="29">
        <f>A1512+1</f>
        <v>10095</v>
      </c>
      <c r="B1514" s="29" t="str">
        <f t="shared" si="119"/>
        <v>关卡-95-地盘</v>
      </c>
      <c r="C1514" s="29">
        <v>1</v>
      </c>
      <c r="D1514" s="29">
        <f>A1514*10+1</f>
        <v>100951</v>
      </c>
      <c r="E1514" s="29">
        <f>_xlfn.IFS(K1514=3,1000000,K1514=4,1000000,K1514=5,_xlfn.IFS(L1514=1020000,_xlfn.XLOOKUP(MOD(A1514,10000),[3]地盘!$B:$B,[3]地盘!$R:$R),L1514&gt;5000000,_xlfn.XLOOKUP(MOD(A1514,10000),[3]地盘!$B:$B,[3]地盘!$S:$S),L1514=1030002,_xlfn.XLOOKUP(MOD(A1514,10000),[3]地盘!$B:$B,[3]地盘!$T:$T)))</f>
        <v>500000</v>
      </c>
      <c r="F1514" s="30" t="str">
        <f>CONCATENATE("关卡-",MOD(A1514,10000),"-",_xlfn.IFS(K1514=3,"钞票",K1514=4,"玩家经验",K1514=5,_xlfn.XLOOKUP(L1514,'[1]item|道具'!$A:$A,'[1]item|道具'!$B:$B)))</f>
        <v>关卡-95-随机零件</v>
      </c>
      <c r="G1514" s="29">
        <v>0</v>
      </c>
      <c r="H1514" s="29">
        <v>100</v>
      </c>
      <c r="I1514" s="29" t="str" cm="1">
        <f t="array" ref="I1514">_xlfn.IFS(K1514=2,CONCATENATE("比特币-",M1514),K1514=3,CONCATENATE("钞票-",M1514),K1514=4,CONCATENATE("玩家经验-",M1514),K1514=5,CONCATENATE(_xlfn.XLOOKUP(L1514,'[1]item|道具'!$A:$A,'[1]item|道具'!$B:$B),"-",M1514),K1514=11,CONCATENATE(INDEX('[4]equip_data|装备数据'!$B:$B,MATCH(1,('[4]equip_data|装备数据'!$A:$A=ROUNDDOWN(L1514/100,0))*('[4]equip_data|装备数据'!$D:$D=MOD(L1514,100)),0)),"-",M1514,"件"))</f>
        <v>随机零件-1</v>
      </c>
      <c r="J1514" s="29" t="str">
        <f t="shared" si="123"/>
        <v>5;1020000;1</v>
      </c>
      <c r="K1514" s="29">
        <v>5</v>
      </c>
      <c r="L1514" s="29">
        <v>1020000</v>
      </c>
      <c r="M1514" s="29">
        <f>_xlfn.IFS(K1514=3,_xlfn.XLOOKUP(MOD(A1514,10000),#REF!,#REF!),K1514=4,_xlfn.XLOOKUP(MOD(A1514,10000),#REF!,#REF!),K1514=5,1)</f>
        <v>1</v>
      </c>
      <c r="N1514" s="4">
        <f t="shared" si="120"/>
        <v>0.5</v>
      </c>
      <c r="O1514" s="4">
        <f t="shared" si="121"/>
        <v>1</v>
      </c>
      <c r="P1514" s="4">
        <f t="shared" si="122"/>
        <v>0.5</v>
      </c>
    </row>
    <row r="1515" spans="1:16">
      <c r="A1515" s="29">
        <f>A1514</f>
        <v>10095</v>
      </c>
      <c r="B1515" s="29" t="str">
        <f t="shared" si="119"/>
        <v>关卡-95-地盘</v>
      </c>
      <c r="C1515" s="29">
        <v>1</v>
      </c>
      <c r="D1515" s="29">
        <f>D1514+1</f>
        <v>100952</v>
      </c>
      <c r="E1515" s="29">
        <f>_xlfn.IFS(K1515=3,1000000,K1515=4,1000000,K1515=5,_xlfn.IFS(L1515=1020000,_xlfn.XLOOKUP(MOD(A1515,10000),[3]地盘!$B:$B,[3]地盘!$R:$R),L1515&gt;5000000,_xlfn.XLOOKUP(MOD(A1515,10000),[3]地盘!$B:$B,[3]地盘!$S:$S),L1515=1030002,_xlfn.XLOOKUP(MOD(A1515,10000),[3]地盘!$B:$B,[3]地盘!$T:$T)))</f>
        <v>166666</v>
      </c>
      <c r="F1515" s="30" t="str">
        <f>CONCATENATE("关卡-",MOD(A1515,10000),"-",_xlfn.IFS(K1515=3,"钞票",K1515=4,"玩家经验",K1515=5,_xlfn.XLOOKUP(L1515,'[1]item|道具'!$A:$A,'[1]item|道具'!$B:$B)))</f>
        <v>关卡-95-D阶战利品</v>
      </c>
      <c r="G1515" s="29">
        <v>0</v>
      </c>
      <c r="H1515" s="29">
        <v>100</v>
      </c>
      <c r="I1515" s="29" t="str" cm="1">
        <f t="array" ref="I1515">_xlfn.IFS(K1515=2,CONCATENATE("比特币-",M1515),K1515=3,CONCATENATE("钞票-",M1515),K1515=4,CONCATENATE("玩家经验-",M1515),K1515=5,CONCATENATE(_xlfn.XLOOKUP(L1515,'[1]item|道具'!$A:$A,'[1]item|道具'!$B:$B),"-",M1515),K1515=11,CONCATENATE(INDEX('[4]equip_data|装备数据'!$B:$B,MATCH(1,('[4]equip_data|装备数据'!$A:$A=ROUNDDOWN(L1515/100,0))*('[4]equip_data|装备数据'!$D:$D=MOD(L1515,100)),0)),"-",M1515,"件"))</f>
        <v>D阶战利品-1</v>
      </c>
      <c r="J1515" s="29" t="str">
        <f t="shared" si="123"/>
        <v>5;5012001;1</v>
      </c>
      <c r="K1515" s="29">
        <v>5</v>
      </c>
      <c r="L1515" s="29">
        <v>5012001</v>
      </c>
      <c r="M1515" s="29">
        <f>_xlfn.IFS(K1515=3,_xlfn.XLOOKUP(MOD(A1515,10000),#REF!,#REF!),K1515=4,_xlfn.XLOOKUP(MOD(A1515,10000),#REF!,#REF!),K1515=5,1)</f>
        <v>1</v>
      </c>
      <c r="N1515" s="4">
        <f t="shared" si="120"/>
        <v>0.166666</v>
      </c>
      <c r="O1515" s="4">
        <f t="shared" si="121"/>
        <v>1</v>
      </c>
      <c r="P1515" s="4">
        <f t="shared" si="122"/>
        <v>0.166666</v>
      </c>
    </row>
    <row r="1516" spans="1:16">
      <c r="A1516" s="29">
        <f>A1514+1</f>
        <v>10096</v>
      </c>
      <c r="B1516" s="29" t="str">
        <f t="shared" si="119"/>
        <v>关卡-96-地盘</v>
      </c>
      <c r="C1516" s="29">
        <v>1</v>
      </c>
      <c r="D1516" s="29">
        <f>A1516*10+1</f>
        <v>100961</v>
      </c>
      <c r="E1516" s="29">
        <f>_xlfn.IFS(K1516=3,1000000,K1516=4,1000000,K1516=5,_xlfn.IFS(L1516=1020000,_xlfn.XLOOKUP(MOD(A1516,10000),[3]地盘!$B:$B,[3]地盘!$R:$R),L1516&gt;5000000,_xlfn.XLOOKUP(MOD(A1516,10000),[3]地盘!$B:$B,[3]地盘!$S:$S),L1516=1030002,_xlfn.XLOOKUP(MOD(A1516,10000),[3]地盘!$B:$B,[3]地盘!$T:$T)))</f>
        <v>500000</v>
      </c>
      <c r="F1516" s="30" t="str">
        <f>CONCATENATE("关卡-",MOD(A1516,10000),"-",_xlfn.IFS(K1516=3,"钞票",K1516=4,"玩家经验",K1516=5,_xlfn.XLOOKUP(L1516,'[1]item|道具'!$A:$A,'[1]item|道具'!$B:$B)))</f>
        <v>关卡-96-随机零件</v>
      </c>
      <c r="G1516" s="29">
        <v>0</v>
      </c>
      <c r="H1516" s="29">
        <v>100</v>
      </c>
      <c r="I1516" s="29" t="str" cm="1">
        <f t="array" ref="I1516">_xlfn.IFS(K1516=2,CONCATENATE("比特币-",M1516),K1516=3,CONCATENATE("钞票-",M1516),K1516=4,CONCATENATE("玩家经验-",M1516),K1516=5,CONCATENATE(_xlfn.XLOOKUP(L1516,'[1]item|道具'!$A:$A,'[1]item|道具'!$B:$B),"-",M1516),K1516=11,CONCATENATE(INDEX('[4]equip_data|装备数据'!$B:$B,MATCH(1,('[4]equip_data|装备数据'!$A:$A=ROUNDDOWN(L1516/100,0))*('[4]equip_data|装备数据'!$D:$D=MOD(L1516,100)),0)),"-",M1516,"件"))</f>
        <v>随机零件-1</v>
      </c>
      <c r="J1516" s="29" t="str">
        <f t="shared" si="123"/>
        <v>5;1020000;1</v>
      </c>
      <c r="K1516" s="29">
        <v>5</v>
      </c>
      <c r="L1516" s="29">
        <v>1020000</v>
      </c>
      <c r="M1516" s="29">
        <f>_xlfn.IFS(K1516=3,_xlfn.XLOOKUP(MOD(A1516,10000),#REF!,#REF!),K1516=4,_xlfn.XLOOKUP(MOD(A1516,10000),#REF!,#REF!),K1516=5,1)</f>
        <v>1</v>
      </c>
      <c r="N1516" s="4">
        <f t="shared" si="120"/>
        <v>0.5</v>
      </c>
      <c r="O1516" s="4">
        <f t="shared" si="121"/>
        <v>1</v>
      </c>
      <c r="P1516" s="4">
        <f t="shared" si="122"/>
        <v>0.5</v>
      </c>
    </row>
    <row r="1517" spans="1:16">
      <c r="A1517" s="29">
        <f>A1516</f>
        <v>10096</v>
      </c>
      <c r="B1517" s="29" t="str">
        <f t="shared" si="119"/>
        <v>关卡-96-地盘</v>
      </c>
      <c r="C1517" s="29">
        <v>1</v>
      </c>
      <c r="D1517" s="29">
        <f>D1516+1</f>
        <v>100962</v>
      </c>
      <c r="E1517" s="29">
        <f>_xlfn.IFS(K1517=3,1000000,K1517=4,1000000,K1517=5,_xlfn.IFS(L1517=1020000,_xlfn.XLOOKUP(MOD(A1517,10000),[3]地盘!$B:$B,[3]地盘!$R:$R),L1517&gt;5000000,_xlfn.XLOOKUP(MOD(A1517,10000),[3]地盘!$B:$B,[3]地盘!$S:$S),L1517=1030002,_xlfn.XLOOKUP(MOD(A1517,10000),[3]地盘!$B:$B,[3]地盘!$T:$T)))</f>
        <v>166666</v>
      </c>
      <c r="F1517" s="30" t="str">
        <f>CONCATENATE("关卡-",MOD(A1517,10000),"-",_xlfn.IFS(K1517=3,"钞票",K1517=4,"玩家经验",K1517=5,_xlfn.XLOOKUP(L1517,'[1]item|道具'!$A:$A,'[1]item|道具'!$B:$B)))</f>
        <v>关卡-96-D阶战利品</v>
      </c>
      <c r="G1517" s="29">
        <v>0</v>
      </c>
      <c r="H1517" s="29">
        <v>100</v>
      </c>
      <c r="I1517" s="29" t="str" cm="1">
        <f t="array" ref="I1517">_xlfn.IFS(K1517=2,CONCATENATE("比特币-",M1517),K1517=3,CONCATENATE("钞票-",M1517),K1517=4,CONCATENATE("玩家经验-",M1517),K1517=5,CONCATENATE(_xlfn.XLOOKUP(L1517,'[1]item|道具'!$A:$A,'[1]item|道具'!$B:$B),"-",M1517),K1517=11,CONCATENATE(INDEX('[4]equip_data|装备数据'!$B:$B,MATCH(1,('[4]equip_data|装备数据'!$A:$A=ROUNDDOWN(L1517/100,0))*('[4]equip_data|装备数据'!$D:$D=MOD(L1517,100)),0)),"-",M1517,"件"))</f>
        <v>D阶战利品-1</v>
      </c>
      <c r="J1517" s="29" t="str">
        <f t="shared" si="123"/>
        <v>5;5012001;1</v>
      </c>
      <c r="K1517" s="29">
        <v>5</v>
      </c>
      <c r="L1517" s="29">
        <v>5012001</v>
      </c>
      <c r="M1517" s="29">
        <f>_xlfn.IFS(K1517=3,_xlfn.XLOOKUP(MOD(A1517,10000),#REF!,#REF!),K1517=4,_xlfn.XLOOKUP(MOD(A1517,10000),#REF!,#REF!),K1517=5,1)</f>
        <v>1</v>
      </c>
      <c r="N1517" s="4">
        <f t="shared" si="120"/>
        <v>0.166666</v>
      </c>
      <c r="O1517" s="4">
        <f t="shared" si="121"/>
        <v>1</v>
      </c>
      <c r="P1517" s="4">
        <f t="shared" si="122"/>
        <v>0.166666</v>
      </c>
    </row>
    <row r="1518" spans="1:16">
      <c r="A1518" s="29">
        <f>A1516+1</f>
        <v>10097</v>
      </c>
      <c r="B1518" s="29" t="str">
        <f t="shared" ref="B1518:B1523" si="124">CONCATENATE("关卡-",MOD(A1518,10000),"-地盘")</f>
        <v>关卡-97-地盘</v>
      </c>
      <c r="C1518" s="29">
        <v>1</v>
      </c>
      <c r="D1518" s="29">
        <f>A1518*10+1</f>
        <v>100971</v>
      </c>
      <c r="E1518" s="29">
        <f>_xlfn.IFS(K1518=3,1000000,K1518=4,1000000,K1518=5,_xlfn.IFS(L1518=1020000,_xlfn.XLOOKUP(MOD(A1518,10000),[3]地盘!$B:$B,[3]地盘!$R:$R),L1518&gt;5000000,_xlfn.XLOOKUP(MOD(A1518,10000),[3]地盘!$B:$B,[3]地盘!$S:$S),L1518=1030002,_xlfn.XLOOKUP(MOD(A1518,10000),[3]地盘!$B:$B,[3]地盘!$T:$T)))</f>
        <v>500000</v>
      </c>
      <c r="F1518" s="30" t="str">
        <f>CONCATENATE("关卡-",MOD(A1518,10000),"-",_xlfn.IFS(K1518=3,"钞票",K1518=4,"玩家经验",K1518=5,_xlfn.XLOOKUP(L1518,'[1]item|道具'!$A:$A,'[1]item|道具'!$B:$B)))</f>
        <v>关卡-97-随机零件</v>
      </c>
      <c r="G1518" s="29">
        <v>0</v>
      </c>
      <c r="H1518" s="29">
        <v>100</v>
      </c>
      <c r="I1518" s="29" t="str" cm="1">
        <f t="array" ref="I1518">_xlfn.IFS(K1518=2,CONCATENATE("比特币-",M1518),K1518=3,CONCATENATE("钞票-",M1518),K1518=4,CONCATENATE("玩家经验-",M1518),K1518=5,CONCATENATE(_xlfn.XLOOKUP(L1518,'[1]item|道具'!$A:$A,'[1]item|道具'!$B:$B),"-",M1518),K1518=11,CONCATENATE(INDEX('[4]equip_data|装备数据'!$B:$B,MATCH(1,('[4]equip_data|装备数据'!$A:$A=ROUNDDOWN(L1518/100,0))*('[4]equip_data|装备数据'!$D:$D=MOD(L1518,100)),0)),"-",M1518,"件"))</f>
        <v>随机零件-1</v>
      </c>
      <c r="J1518" s="29" t="str">
        <f t="shared" si="123"/>
        <v>5;1020000;1</v>
      </c>
      <c r="K1518" s="29">
        <v>5</v>
      </c>
      <c r="L1518" s="29">
        <v>1020000</v>
      </c>
      <c r="M1518" s="29">
        <f>_xlfn.IFS(K1518=3,_xlfn.XLOOKUP(MOD(A1518,10000),#REF!,#REF!),K1518=4,_xlfn.XLOOKUP(MOD(A1518,10000),#REF!,#REF!),K1518=5,1)</f>
        <v>1</v>
      </c>
      <c r="N1518" s="4">
        <f>_xlfn.IFS(C1518=0,E1518/SUMIFS(E:E,A:A,A1518,C:C,0),C1518=1,E1518/1000000,C1518=2,1)</f>
        <v>0.5</v>
      </c>
      <c r="O1518" s="4">
        <f>IF(C1518=2,1,H1518/SUMIF(D:D,D1518,H:H))</f>
        <v>1</v>
      </c>
      <c r="P1518" s="4">
        <f t="shared" ref="P1518:P1581" si="125">N1518*O1518</f>
        <v>0.5</v>
      </c>
    </row>
    <row r="1519" spans="1:16">
      <c r="A1519" s="29">
        <f>A1518</f>
        <v>10097</v>
      </c>
      <c r="B1519" s="29" t="str">
        <f t="shared" si="124"/>
        <v>关卡-97-地盘</v>
      </c>
      <c r="C1519" s="29">
        <v>1</v>
      </c>
      <c r="D1519" s="29">
        <f>D1518+1</f>
        <v>100972</v>
      </c>
      <c r="E1519" s="29">
        <f>_xlfn.IFS(K1519=3,1000000,K1519=4,1000000,K1519=5,_xlfn.IFS(L1519=1020000,_xlfn.XLOOKUP(MOD(A1519,10000),[3]地盘!$B:$B,[3]地盘!$R:$R),L1519&gt;5000000,_xlfn.XLOOKUP(MOD(A1519,10000),[3]地盘!$B:$B,[3]地盘!$S:$S),L1519=1030002,_xlfn.XLOOKUP(MOD(A1519,10000),[3]地盘!$B:$B,[3]地盘!$T:$T)))</f>
        <v>166666</v>
      </c>
      <c r="F1519" s="30" t="str">
        <f>CONCATENATE("关卡-",MOD(A1519,10000),"-",_xlfn.IFS(K1519=3,"钞票",K1519=4,"玩家经验",K1519=5,_xlfn.XLOOKUP(L1519,'[1]item|道具'!$A:$A,'[1]item|道具'!$B:$B)))</f>
        <v>关卡-97-D阶战利品</v>
      </c>
      <c r="G1519" s="29">
        <v>0</v>
      </c>
      <c r="H1519" s="29">
        <v>100</v>
      </c>
      <c r="I1519" s="29" t="str" cm="1">
        <f t="array" ref="I1519">_xlfn.IFS(K1519=2,CONCATENATE("比特币-",M1519),K1519=3,CONCATENATE("钞票-",M1519),K1519=4,CONCATENATE("玩家经验-",M1519),K1519=5,CONCATENATE(_xlfn.XLOOKUP(L1519,'[1]item|道具'!$A:$A,'[1]item|道具'!$B:$B),"-",M1519),K1519=11,CONCATENATE(INDEX('[4]equip_data|装备数据'!$B:$B,MATCH(1,('[4]equip_data|装备数据'!$A:$A=ROUNDDOWN(L1519/100,0))*('[4]equip_data|装备数据'!$D:$D=MOD(L1519,100)),0)),"-",M1519,"件"))</f>
        <v>D阶战利品-1</v>
      </c>
      <c r="J1519" s="29" t="str">
        <f t="shared" si="123"/>
        <v>5;5012001;1</v>
      </c>
      <c r="K1519" s="29">
        <v>5</v>
      </c>
      <c r="L1519" s="29">
        <v>5012001</v>
      </c>
      <c r="M1519" s="29">
        <f>_xlfn.IFS(K1519=3,_xlfn.XLOOKUP(MOD(A1519,10000),#REF!,#REF!),K1519=4,_xlfn.XLOOKUP(MOD(A1519,10000),#REF!,#REF!),K1519=5,1)</f>
        <v>1</v>
      </c>
      <c r="N1519" s="4">
        <f>_xlfn.IFS(C1519=0,E1519/SUMIFS(E:E,A:A,A1519,C:C,0),C1519=1,E1519/1000000,C1519=2,1)</f>
        <v>0.166666</v>
      </c>
      <c r="O1519" s="4">
        <f>IF(C1519=2,1,H1519/SUMIF(D:D,D1519,H:H))</f>
        <v>1</v>
      </c>
      <c r="P1519" s="4">
        <f t="shared" si="125"/>
        <v>0.166666</v>
      </c>
    </row>
    <row r="1520" spans="1:16">
      <c r="A1520" s="29">
        <f>A1518+1</f>
        <v>10098</v>
      </c>
      <c r="B1520" s="29" t="str">
        <f t="shared" si="124"/>
        <v>关卡-98-地盘</v>
      </c>
      <c r="C1520" s="29">
        <v>1</v>
      </c>
      <c r="D1520" s="29">
        <f>A1520*10+1</f>
        <v>100981</v>
      </c>
      <c r="E1520" s="29">
        <f>_xlfn.IFS(K1520=3,1000000,K1520=4,1000000,K1520=5,_xlfn.IFS(L1520=1020000,_xlfn.XLOOKUP(MOD(A1520,10000),[3]地盘!$B:$B,[3]地盘!$R:$R),L1520&gt;5000000,_xlfn.XLOOKUP(MOD(A1520,10000),[3]地盘!$B:$B,[3]地盘!$S:$S),L1520=1030002,_xlfn.XLOOKUP(MOD(A1520,10000),[3]地盘!$B:$B,[3]地盘!$T:$T)))</f>
        <v>500000</v>
      </c>
      <c r="F1520" s="30" t="str">
        <f>CONCATENATE("关卡-",MOD(A1520,10000),"-",_xlfn.IFS(K1520=3,"钞票",K1520=4,"玩家经验",K1520=5,_xlfn.XLOOKUP(L1520,'[1]item|道具'!$A:$A,'[1]item|道具'!$B:$B)))</f>
        <v>关卡-98-随机零件</v>
      </c>
      <c r="G1520" s="29">
        <v>0</v>
      </c>
      <c r="H1520" s="29">
        <v>100</v>
      </c>
      <c r="I1520" s="29" t="str" cm="1">
        <f t="array" ref="I1520">_xlfn.IFS(K1520=2,CONCATENATE("比特币-",M1520),K1520=3,CONCATENATE("钞票-",M1520),K1520=4,CONCATENATE("玩家经验-",M1520),K1520=5,CONCATENATE(_xlfn.XLOOKUP(L1520,'[1]item|道具'!$A:$A,'[1]item|道具'!$B:$B),"-",M1520),K1520=11,CONCATENATE(INDEX('[4]equip_data|装备数据'!$B:$B,MATCH(1,('[4]equip_data|装备数据'!$A:$A=ROUNDDOWN(L1520/100,0))*('[4]equip_data|装备数据'!$D:$D=MOD(L1520,100)),0)),"-",M1520,"件"))</f>
        <v>随机零件-1</v>
      </c>
      <c r="J1520" s="29" t="str">
        <f t="shared" si="123"/>
        <v>5;1020000;1</v>
      </c>
      <c r="K1520" s="29">
        <v>5</v>
      </c>
      <c r="L1520" s="29">
        <v>1020000</v>
      </c>
      <c r="M1520" s="29">
        <f>_xlfn.IFS(K1520=3,_xlfn.XLOOKUP(MOD(A1520,10000),#REF!,#REF!),K1520=4,_xlfn.XLOOKUP(MOD(A1520,10000),#REF!,#REF!),K1520=5,1)</f>
        <v>1</v>
      </c>
      <c r="N1520" s="4">
        <f>_xlfn.IFS(C1520=0,E1520/SUMIFS(E:E,A:A,A1520,C:C,0),C1520=1,E1520/1000000,C1520=2,1)</f>
        <v>0.5</v>
      </c>
      <c r="O1520" s="4">
        <f>IF(C1520=2,1,H1520/SUMIF(D:D,D1520,H:H))</f>
        <v>1</v>
      </c>
      <c r="P1520" s="4">
        <f t="shared" si="125"/>
        <v>0.5</v>
      </c>
    </row>
    <row r="1521" spans="1:16">
      <c r="A1521" s="29">
        <f>A1520</f>
        <v>10098</v>
      </c>
      <c r="B1521" s="29" t="str">
        <f t="shared" si="124"/>
        <v>关卡-98-地盘</v>
      </c>
      <c r="C1521" s="29">
        <v>1</v>
      </c>
      <c r="D1521" s="29">
        <f>D1520+1</f>
        <v>100982</v>
      </c>
      <c r="E1521" s="29">
        <f>_xlfn.IFS(K1521=3,1000000,K1521=4,1000000,K1521=5,_xlfn.IFS(L1521=1020000,_xlfn.XLOOKUP(MOD(A1521,10000),[3]地盘!$B:$B,[3]地盘!$R:$R),L1521&gt;5000000,_xlfn.XLOOKUP(MOD(A1521,10000),[3]地盘!$B:$B,[3]地盘!$S:$S),L1521=1030002,_xlfn.XLOOKUP(MOD(A1521,10000),[3]地盘!$B:$B,[3]地盘!$T:$T)))</f>
        <v>166666</v>
      </c>
      <c r="F1521" s="30" t="str">
        <f>CONCATENATE("关卡-",MOD(A1521,10000),"-",_xlfn.IFS(K1521=3,"钞票",K1521=4,"玩家经验",K1521=5,_xlfn.XLOOKUP(L1521,'[1]item|道具'!$A:$A,'[1]item|道具'!$B:$B)))</f>
        <v>关卡-98-D阶战利品</v>
      </c>
      <c r="G1521" s="29">
        <v>0</v>
      </c>
      <c r="H1521" s="29">
        <v>100</v>
      </c>
      <c r="I1521" s="29" t="str" cm="1">
        <f t="array" ref="I1521">_xlfn.IFS(K1521=2,CONCATENATE("比特币-",M1521),K1521=3,CONCATENATE("钞票-",M1521),K1521=4,CONCATENATE("玩家经验-",M1521),K1521=5,CONCATENATE(_xlfn.XLOOKUP(L1521,'[1]item|道具'!$A:$A,'[1]item|道具'!$B:$B),"-",M1521),K1521=11,CONCATENATE(INDEX('[4]equip_data|装备数据'!$B:$B,MATCH(1,('[4]equip_data|装备数据'!$A:$A=ROUNDDOWN(L1521/100,0))*('[4]equip_data|装备数据'!$D:$D=MOD(L1521,100)),0)),"-",M1521,"件"))</f>
        <v>D阶战利品-1</v>
      </c>
      <c r="J1521" s="29" t="str">
        <f t="shared" si="123"/>
        <v>5;5012001;1</v>
      </c>
      <c r="K1521" s="29">
        <v>5</v>
      </c>
      <c r="L1521" s="29">
        <v>5012001</v>
      </c>
      <c r="M1521" s="29">
        <f>_xlfn.IFS(K1521=3,_xlfn.XLOOKUP(MOD(A1521,10000),#REF!,#REF!),K1521=4,_xlfn.XLOOKUP(MOD(A1521,10000),#REF!,#REF!),K1521=5,1)</f>
        <v>1</v>
      </c>
      <c r="N1521" s="4">
        <f>_xlfn.IFS(C1521=0,E1521/SUMIFS(E:E,A:A,A1521,C:C,0),C1521=1,E1521/1000000,C1521=2,1)</f>
        <v>0.166666</v>
      </c>
      <c r="O1521" s="4">
        <f>IF(C1521=2,1,H1521/SUMIF(D:D,D1521,H:H))</f>
        <v>1</v>
      </c>
      <c r="P1521" s="4">
        <f t="shared" si="125"/>
        <v>0.166666</v>
      </c>
    </row>
    <row r="1522" spans="1:16">
      <c r="A1522" s="29">
        <f>A1520+1</f>
        <v>10099</v>
      </c>
      <c r="B1522" s="29" t="str">
        <f t="shared" si="124"/>
        <v>关卡-99-地盘</v>
      </c>
      <c r="C1522" s="29">
        <v>1</v>
      </c>
      <c r="D1522" s="29">
        <f>A1522*10+1</f>
        <v>100991</v>
      </c>
      <c r="E1522" s="29">
        <f>_xlfn.IFS(K1522=3,1000000,K1522=4,1000000,K1522=5,_xlfn.IFS(L1522=1020000,_xlfn.XLOOKUP(MOD(A1522,10000),[3]地盘!$B:$B,[3]地盘!$R:$R),L1522&gt;5000000,_xlfn.XLOOKUP(MOD(A1522,10000),[3]地盘!$B:$B,[3]地盘!$S:$S),L1522=1030002,_xlfn.XLOOKUP(MOD(A1522,10000),[3]地盘!$B:$B,[3]地盘!$T:$T)))</f>
        <v>500000</v>
      </c>
      <c r="F1522" s="30" t="str">
        <f>CONCATENATE("关卡-",MOD(A1522,10000),"-",_xlfn.IFS(K1522=3,"钞票",K1522=4,"玩家经验",K1522=5,_xlfn.XLOOKUP(L1522,'[1]item|道具'!$A:$A,'[1]item|道具'!$B:$B)))</f>
        <v>关卡-99-随机零件</v>
      </c>
      <c r="G1522" s="29">
        <v>0</v>
      </c>
      <c r="H1522" s="29">
        <v>100</v>
      </c>
      <c r="I1522" s="29" t="str" cm="1">
        <f t="array" ref="I1522">_xlfn.IFS(K1522=2,CONCATENATE("比特币-",M1522),K1522=3,CONCATENATE("钞票-",M1522),K1522=4,CONCATENATE("玩家经验-",M1522),K1522=5,CONCATENATE(_xlfn.XLOOKUP(L1522,'[1]item|道具'!$A:$A,'[1]item|道具'!$B:$B),"-",M1522),K1522=11,CONCATENATE(INDEX('[4]equip_data|装备数据'!$B:$B,MATCH(1,('[4]equip_data|装备数据'!$A:$A=ROUNDDOWN(L1522/100,0))*('[4]equip_data|装备数据'!$D:$D=MOD(L1522,100)),0)),"-",M1522,"件"))</f>
        <v>随机零件-1</v>
      </c>
      <c r="J1522" s="29" t="str">
        <f t="shared" si="123"/>
        <v>5;1020000;1</v>
      </c>
      <c r="K1522" s="29">
        <v>5</v>
      </c>
      <c r="L1522" s="29">
        <v>1020000</v>
      </c>
      <c r="M1522" s="29">
        <f>_xlfn.IFS(K1522=3,_xlfn.XLOOKUP(MOD(A1522,10000),#REF!,#REF!),K1522=4,_xlfn.XLOOKUP(MOD(A1522,10000),#REF!,#REF!),K1522=5,1)</f>
        <v>1</v>
      </c>
      <c r="N1522" s="4">
        <f>_xlfn.IFS(C1522=0,E1522/SUMIFS(E:E,A:A,A1522,C:C,0),C1522=1,E1522/1000000,C1522=2,1)</f>
        <v>0.5</v>
      </c>
      <c r="O1522" s="4">
        <f>IF(C1522=2,1,H1522/SUMIF(D:D,D1522,H:H))</f>
        <v>1</v>
      </c>
      <c r="P1522" s="4">
        <f t="shared" si="125"/>
        <v>0.5</v>
      </c>
    </row>
    <row r="1523" spans="1:16">
      <c r="A1523" s="29">
        <f>A1522</f>
        <v>10099</v>
      </c>
      <c r="B1523" s="29" t="str">
        <f t="shared" si="124"/>
        <v>关卡-99-地盘</v>
      </c>
      <c r="C1523" s="29">
        <v>1</v>
      </c>
      <c r="D1523" s="29">
        <f>D1522+1</f>
        <v>100992</v>
      </c>
      <c r="E1523" s="29">
        <f>_xlfn.IFS(K1523=3,1000000,K1523=4,1000000,K1523=5,_xlfn.IFS(L1523=1020000,_xlfn.XLOOKUP(MOD(A1523,10000),[3]地盘!$B:$B,[3]地盘!$R:$R),L1523&gt;5000000,_xlfn.XLOOKUP(MOD(A1523,10000),[3]地盘!$B:$B,[3]地盘!$S:$S),L1523=1030002,_xlfn.XLOOKUP(MOD(A1523,10000),[3]地盘!$B:$B,[3]地盘!$T:$T)))</f>
        <v>166666</v>
      </c>
      <c r="F1523" s="30" t="str">
        <f>CONCATENATE("关卡-",MOD(A1523,10000),"-",_xlfn.IFS(K1523=3,"钞票",K1523=4,"玩家经验",K1523=5,_xlfn.XLOOKUP(L1523,'[1]item|道具'!$A:$A,'[1]item|道具'!$B:$B)))</f>
        <v>关卡-99-D阶战利品</v>
      </c>
      <c r="G1523" s="29">
        <v>0</v>
      </c>
      <c r="H1523" s="29">
        <v>100</v>
      </c>
      <c r="I1523" s="29" t="str" cm="1">
        <f t="array" ref="I1523">_xlfn.IFS(K1523=2,CONCATENATE("比特币-",M1523),K1523=3,CONCATENATE("钞票-",M1523),K1523=4,CONCATENATE("玩家经验-",M1523),K1523=5,CONCATENATE(_xlfn.XLOOKUP(L1523,'[1]item|道具'!$A:$A,'[1]item|道具'!$B:$B),"-",M1523),K1523=11,CONCATENATE(INDEX('[4]equip_data|装备数据'!$B:$B,MATCH(1,('[4]equip_data|装备数据'!$A:$A=ROUNDDOWN(L1523/100,0))*('[4]equip_data|装备数据'!$D:$D=MOD(L1523,100)),0)),"-",M1523,"件"))</f>
        <v>D阶战利品-1</v>
      </c>
      <c r="J1523" s="29" t="str">
        <f t="shared" si="123"/>
        <v>5;5012001;1</v>
      </c>
      <c r="K1523" s="29">
        <v>5</v>
      </c>
      <c r="L1523" s="29">
        <v>5012001</v>
      </c>
      <c r="M1523" s="29">
        <f>_xlfn.IFS(K1523=3,_xlfn.XLOOKUP(MOD(A1523,10000),#REF!,#REF!),K1523=4,_xlfn.XLOOKUP(MOD(A1523,10000),#REF!,#REF!),K1523=5,1)</f>
        <v>1</v>
      </c>
      <c r="N1523" s="4">
        <f>_xlfn.IFS(C1523=0,E1523/SUMIFS(E:E,A:A,A1523,C:C,0),C1523=1,E1523/1000000,C1523=2,1)</f>
        <v>0.166666</v>
      </c>
      <c r="O1523" s="4">
        <f>IF(C1523=2,1,H1523/SUMIF(D:D,D1523,H:H))</f>
        <v>1</v>
      </c>
      <c r="P1523" s="4">
        <f t="shared" si="125"/>
        <v>0.166666</v>
      </c>
    </row>
    <row r="1524" spans="1:16">
      <c r="A1524" s="11">
        <v>400011</v>
      </c>
      <c r="B1524" s="11" t="s">
        <v>303</v>
      </c>
      <c r="C1524" s="11">
        <v>1</v>
      </c>
      <c r="D1524" s="11">
        <f>A1524*10+1</f>
        <v>4000111</v>
      </c>
      <c r="E1524" s="11">
        <v>1000000</v>
      </c>
      <c r="F1524" s="12" t="s">
        <v>304</v>
      </c>
      <c r="G1524" s="11">
        <v>1</v>
      </c>
      <c r="H1524" s="11">
        <v>1000000</v>
      </c>
      <c r="I1524" s="11" t="str" cm="1">
        <f t="array" ref="I1524">_xlfn.IFS(K1524=2,CONCATENATE("比特币-",M1524),K1524=3,CONCATENATE("钞票-",M1524),K1524=4,CONCATENATE("玩家经验-",M1524),K1524=5,CONCATENATE(_xlfn.XLOOKUP(L1524,'[1]item|道具'!$A:$A,'[1]item|道具'!$B:$B),"-",M1524),K1524=11,CONCATENATE(INDEX('[4]equip_data|装备数据'!$B:$B,MATCH(1,('[4]equip_data|装备数据'!$A:$A=ROUNDDOWN(L1524/100,0))*('[4]equip_data|装备数据'!$D:$D=MOD(L1524,100)),0)),"-",M1524,"件"))</f>
        <v>玩家经验-1000</v>
      </c>
      <c r="J1524" s="11" t="str">
        <f t="shared" ref="J1524:J1547" si="126">CONCATENATE(K1524,";",L1524,";",M1524)</f>
        <v>4;0;1000</v>
      </c>
      <c r="K1524" s="11">
        <v>4</v>
      </c>
      <c r="L1524" s="11">
        <v>0</v>
      </c>
      <c r="M1524" s="11">
        <v>1000</v>
      </c>
      <c r="N1524" s="4">
        <f>_xlfn.IFS(C1524=0,E1524/SUMIFS(E:E,A:A,A1524,C:C,0),C1524=1,E1524/1000000,C1524=2,1)</f>
        <v>1</v>
      </c>
      <c r="O1524" s="4">
        <f>IF(C1524=2,1,H1524/SUMIF(D:D,D1524,H:H))</f>
        <v>1</v>
      </c>
      <c r="P1524" s="4">
        <f t="shared" si="125"/>
        <v>1</v>
      </c>
    </row>
    <row r="1525" spans="1:16">
      <c r="A1525" s="11">
        <v>400011</v>
      </c>
      <c r="B1525" s="11" t="s">
        <v>303</v>
      </c>
      <c r="C1525" s="11">
        <v>1</v>
      </c>
      <c r="D1525" s="11">
        <f>D1524+1</f>
        <v>4000112</v>
      </c>
      <c r="E1525" s="11">
        <v>1000000</v>
      </c>
      <c r="F1525" s="12" t="s">
        <v>305</v>
      </c>
      <c r="G1525" s="11">
        <v>1</v>
      </c>
      <c r="H1525" s="11">
        <v>1000000</v>
      </c>
      <c r="I1525" s="11" t="str" cm="1">
        <f t="array" ref="I1525">_xlfn.IFS(K1525=2,CONCATENATE("比特币-",M1525),K1525=3,CONCATENATE("钞票-",M1525),K1525=4,CONCATENATE("玩家经验-",M1525),K1525=5,CONCATENATE(_xlfn.XLOOKUP(L1525,'[1]item|道具'!$A:$A,'[1]item|道具'!$B:$B),"-",M1525),K1525=11,CONCATENATE(INDEX('[4]equip_data|装备数据'!$B:$B,MATCH(1,('[4]equip_data|装备数据'!$A:$A=ROUNDDOWN(L1525/100,0))*('[4]equip_data|装备数据'!$D:$D=MOD(L1525,100)),0)),"-",M1525,"件"))</f>
        <v>钞票-1000</v>
      </c>
      <c r="J1525" s="11" t="str">
        <f t="shared" si="126"/>
        <v>3;0;1000</v>
      </c>
      <c r="K1525" s="11">
        <v>3</v>
      </c>
      <c r="L1525" s="11">
        <v>0</v>
      </c>
      <c r="M1525" s="11">
        <v>1000</v>
      </c>
      <c r="N1525" s="4">
        <f>_xlfn.IFS(C1525=0,E1525/SUMIFS(E:E,A:A,A1525,C:C,0),C1525=1,E1525/1000000,C1525=2,1)</f>
        <v>1</v>
      </c>
      <c r="O1525" s="4">
        <f>IF(C1525=2,1,H1525/SUMIF(D:D,D1525,H:H))</f>
        <v>1</v>
      </c>
      <c r="P1525" s="4">
        <f t="shared" si="125"/>
        <v>1</v>
      </c>
    </row>
    <row r="1526" spans="1:16">
      <c r="A1526" s="11">
        <v>400011</v>
      </c>
      <c r="B1526" s="11" t="s">
        <v>303</v>
      </c>
      <c r="C1526" s="11">
        <v>1</v>
      </c>
      <c r="D1526" s="11">
        <f t="shared" ref="D1526:D1531" si="127">D1525+1</f>
        <v>4000113</v>
      </c>
      <c r="E1526" s="11">
        <v>1000000</v>
      </c>
      <c r="F1526" s="12" t="s">
        <v>306</v>
      </c>
      <c r="G1526" s="11">
        <v>0</v>
      </c>
      <c r="H1526" s="11">
        <v>40</v>
      </c>
      <c r="I1526" s="11" t="str" cm="1">
        <f t="array" ref="I1526">_xlfn.IFS(K1526=2,CONCATENATE("比特币-",M1526),K1526=3,CONCATENATE("钞票-",M1526),K1526=4,CONCATENATE("玩家经验-",M1526),K1526=5,CONCATENATE(_xlfn.XLOOKUP(L1526,'[1]item|道具'!$A:$A,'[1]item|道具'!$B:$B),"-",M1526),K1526=11,CONCATENATE(INDEX('[4]equip_data|装备数据'!$B:$B,MATCH(1,('[4]equip_data|装备数据'!$A:$A=ROUNDDOWN(L1526/100,0))*('[4]equip_data|装备数据'!$D:$D=MOD(L1526,100)),0)),"-",M1526,"件"))</f>
        <v>D阶战利品-0</v>
      </c>
      <c r="J1526" s="11" t="str">
        <f t="shared" si="126"/>
        <v>5;5012001;0</v>
      </c>
      <c r="K1526" s="11">
        <v>5</v>
      </c>
      <c r="L1526" s="11">
        <v>5012001</v>
      </c>
      <c r="M1526" s="11">
        <v>0</v>
      </c>
      <c r="N1526" s="4">
        <f>_xlfn.IFS(C1526=0,E1526/SUMIFS(E:E,A:A,A1526,C:C,0),C1526=1,E1526/1000000,C1526=2,1)</f>
        <v>1</v>
      </c>
      <c r="O1526" s="4">
        <f>IF(C1526=2,1,H1526/SUMIF(D:D,D1526,H:H))</f>
        <v>0.4</v>
      </c>
      <c r="P1526" s="4">
        <f t="shared" si="125"/>
        <v>0.4</v>
      </c>
    </row>
    <row r="1527" spans="1:16">
      <c r="A1527" s="11">
        <v>400011</v>
      </c>
      <c r="B1527" s="11" t="s">
        <v>303</v>
      </c>
      <c r="C1527" s="11">
        <v>1</v>
      </c>
      <c r="D1527" s="11">
        <f t="shared" ref="D1527:D1533" si="128">D1526</f>
        <v>4000113</v>
      </c>
      <c r="E1527" s="11">
        <v>1000000</v>
      </c>
      <c r="F1527" s="12" t="s">
        <v>306</v>
      </c>
      <c r="G1527" s="11">
        <v>0</v>
      </c>
      <c r="H1527" s="11">
        <v>40</v>
      </c>
      <c r="I1527" s="11" t="str" cm="1">
        <f t="array" ref="I1527">_xlfn.IFS(K1527=2,CONCATENATE("比特币-",M1527),K1527=3,CONCATENATE("钞票-",M1527),K1527=4,CONCATENATE("玩家经验-",M1527),K1527=5,CONCATENATE(_xlfn.XLOOKUP(L1527,'[1]item|道具'!$A:$A,'[1]item|道具'!$B:$B),"-",M1527),K1527=11,CONCATENATE(INDEX('[4]equip_data|装备数据'!$B:$B,MATCH(1,('[4]equip_data|装备数据'!$A:$A=ROUNDDOWN(L1527/100,0))*('[4]equip_data|装备数据'!$D:$D=MOD(L1527,100)),0)),"-",M1527,"件"))</f>
        <v>D阶战利品-1</v>
      </c>
      <c r="J1527" s="11" t="str">
        <f t="shared" ref="J1527:J1590" si="129">CONCATENATE(K1527,";",L1527,";",M1527)</f>
        <v>5;5012001;1</v>
      </c>
      <c r="K1527" s="11">
        <v>5</v>
      </c>
      <c r="L1527" s="11">
        <v>5012001</v>
      </c>
      <c r="M1527" s="11">
        <v>1</v>
      </c>
      <c r="N1527" s="4">
        <f>_xlfn.IFS(C1527=0,E1527/SUMIFS(E:E,A:A,A1527,C:C,0),C1527=1,E1527/1000000,C1527=2,1)</f>
        <v>1</v>
      </c>
      <c r="O1527" s="4">
        <f>IF(C1527=2,1,H1527/SUMIF(D:D,D1527,H:H))</f>
        <v>0.4</v>
      </c>
      <c r="P1527" s="4">
        <f t="shared" si="125"/>
        <v>0.4</v>
      </c>
    </row>
    <row r="1528" spans="1:16">
      <c r="A1528" s="11">
        <v>400011</v>
      </c>
      <c r="B1528" s="11" t="s">
        <v>303</v>
      </c>
      <c r="C1528" s="11">
        <v>1</v>
      </c>
      <c r="D1528" s="11">
        <f t="shared" si="128"/>
        <v>4000113</v>
      </c>
      <c r="E1528" s="11">
        <v>1000000</v>
      </c>
      <c r="F1528" s="12" t="s">
        <v>306</v>
      </c>
      <c r="G1528" s="11">
        <v>0</v>
      </c>
      <c r="H1528" s="11">
        <v>20</v>
      </c>
      <c r="I1528" s="11" t="str" cm="1">
        <f t="array" ref="I1528">_xlfn.IFS(K1528=2,CONCATENATE("比特币-",M1528),K1528=3,CONCATENATE("钞票-",M1528),K1528=4,CONCATENATE("玩家经验-",M1528),K1528=5,CONCATENATE(_xlfn.XLOOKUP(L1528,'[1]item|道具'!$A:$A,'[1]item|道具'!$B:$B),"-",M1528),K1528=11,CONCATENATE(INDEX('[4]equip_data|装备数据'!$B:$B,MATCH(1,('[4]equip_data|装备数据'!$A:$A=ROUNDDOWN(L1528/100,0))*('[4]equip_data|装备数据'!$D:$D=MOD(L1528,100)),0)),"-",M1528,"件"))</f>
        <v>D阶战利品-2</v>
      </c>
      <c r="J1528" s="11" t="str">
        <f t="shared" si="129"/>
        <v>5;5012001;2</v>
      </c>
      <c r="K1528" s="11">
        <v>5</v>
      </c>
      <c r="L1528" s="11">
        <v>5012001</v>
      </c>
      <c r="M1528" s="11">
        <v>2</v>
      </c>
      <c r="N1528" s="4">
        <f>_xlfn.IFS(C1528=0,E1528/SUMIFS(E:E,A:A,A1528,C:C,0),C1528=1,E1528/1000000,C1528=2,1)</f>
        <v>1</v>
      </c>
      <c r="O1528" s="4">
        <f>IF(C1528=2,1,H1528/SUMIF(D:D,D1528,H:H))</f>
        <v>0.2</v>
      </c>
      <c r="P1528" s="4">
        <f t="shared" si="125"/>
        <v>0.2</v>
      </c>
    </row>
    <row r="1529" spans="1:16">
      <c r="A1529" s="11">
        <v>400012</v>
      </c>
      <c r="B1529" s="11" t="s">
        <v>307</v>
      </c>
      <c r="C1529" s="11">
        <v>1</v>
      </c>
      <c r="D1529" s="11">
        <f>A1529*10+1</f>
        <v>4000121</v>
      </c>
      <c r="E1529" s="11">
        <v>1000000</v>
      </c>
      <c r="F1529" s="12" t="s">
        <v>308</v>
      </c>
      <c r="G1529" s="11">
        <v>1</v>
      </c>
      <c r="H1529" s="11">
        <v>1000000</v>
      </c>
      <c r="I1529" s="11" t="str" cm="1">
        <f t="array" ref="I1529">_xlfn.IFS(K1529=2,CONCATENATE("比特币-",M1529),K1529=3,CONCATENATE("钞票-",M1529),K1529=4,CONCATENATE("玩家经验-",M1529),K1529=5,CONCATENATE(_xlfn.XLOOKUP(L1529,'[1]item|道具'!$A:$A,'[1]item|道具'!$B:$B),"-",M1529),K1529=11,CONCATENATE(INDEX('[4]equip_data|装备数据'!$B:$B,MATCH(1,('[4]equip_data|装备数据'!$A:$A=ROUNDDOWN(L1529/100,0))*('[4]equip_data|装备数据'!$D:$D=MOD(L1529,100)),0)),"-",M1529,"件"))</f>
        <v>玩家经验-2000</v>
      </c>
      <c r="J1529" s="11" t="str">
        <f t="shared" si="129"/>
        <v>4;0;2000</v>
      </c>
      <c r="K1529" s="11">
        <v>4</v>
      </c>
      <c r="L1529" s="11">
        <v>0</v>
      </c>
      <c r="M1529" s="11">
        <v>2000</v>
      </c>
      <c r="N1529" s="4">
        <f>_xlfn.IFS(C1529=0,E1529/SUMIFS(E:E,A:A,A1529,C:C,0),C1529=1,E1529/1000000,C1529=2,1)</f>
        <v>1</v>
      </c>
      <c r="O1529" s="4">
        <f>IF(C1529=2,1,H1529/SUMIF(D:D,D1529,H:H))</f>
        <v>1</v>
      </c>
      <c r="P1529" s="4">
        <f t="shared" si="125"/>
        <v>1</v>
      </c>
    </row>
    <row r="1530" spans="1:16">
      <c r="A1530" s="11">
        <v>400012</v>
      </c>
      <c r="B1530" s="11" t="s">
        <v>307</v>
      </c>
      <c r="C1530" s="11">
        <v>1</v>
      </c>
      <c r="D1530" s="11">
        <f t="shared" si="127"/>
        <v>4000122</v>
      </c>
      <c r="E1530" s="11">
        <v>1000000</v>
      </c>
      <c r="F1530" s="12" t="s">
        <v>309</v>
      </c>
      <c r="G1530" s="11">
        <v>1</v>
      </c>
      <c r="H1530" s="11">
        <v>1000000</v>
      </c>
      <c r="I1530" s="11" t="str" cm="1">
        <f t="array" ref="I1530">_xlfn.IFS(K1530=2,CONCATENATE("比特币-",M1530),K1530=3,CONCATENATE("钞票-",M1530),K1530=4,CONCATENATE("玩家经验-",M1530),K1530=5,CONCATENATE(_xlfn.XLOOKUP(L1530,'[1]item|道具'!$A:$A,'[1]item|道具'!$B:$B),"-",M1530),K1530=11,CONCATENATE(INDEX('[4]equip_data|装备数据'!$B:$B,MATCH(1,('[4]equip_data|装备数据'!$A:$A=ROUNDDOWN(L1530/100,0))*('[4]equip_data|装备数据'!$D:$D=MOD(L1530,100)),0)),"-",M1530,"件"))</f>
        <v>钞票-2000</v>
      </c>
      <c r="J1530" s="11" t="str">
        <f t="shared" si="129"/>
        <v>3;0;2000</v>
      </c>
      <c r="K1530" s="11">
        <v>3</v>
      </c>
      <c r="L1530" s="11">
        <v>0</v>
      </c>
      <c r="M1530" s="11">
        <v>2000</v>
      </c>
      <c r="N1530" s="4">
        <f>_xlfn.IFS(C1530=0,E1530/SUMIFS(E:E,A:A,A1530,C:C,0),C1530=1,E1530/1000000,C1530=2,1)</f>
        <v>1</v>
      </c>
      <c r="O1530" s="4">
        <f>IF(C1530=2,1,H1530/SUMIF(D:D,D1530,H:H))</f>
        <v>1</v>
      </c>
      <c r="P1530" s="4">
        <f t="shared" si="125"/>
        <v>1</v>
      </c>
    </row>
    <row r="1531" spans="1:16">
      <c r="A1531" s="11">
        <v>400012</v>
      </c>
      <c r="B1531" s="11" t="s">
        <v>307</v>
      </c>
      <c r="C1531" s="11">
        <v>1</v>
      </c>
      <c r="D1531" s="11">
        <f t="shared" si="127"/>
        <v>4000123</v>
      </c>
      <c r="E1531" s="11">
        <v>1000000</v>
      </c>
      <c r="F1531" s="12" t="s">
        <v>310</v>
      </c>
      <c r="G1531" s="11">
        <v>0</v>
      </c>
      <c r="H1531" s="11">
        <v>40</v>
      </c>
      <c r="I1531" s="11" t="str" cm="1">
        <f t="array" ref="I1531">_xlfn.IFS(K1531=2,CONCATENATE("比特币-",M1531),K1531=3,CONCATENATE("钞票-",M1531),K1531=4,CONCATENATE("玩家经验-",M1531),K1531=5,CONCATENATE(_xlfn.XLOOKUP(L1531,'[1]item|道具'!$A:$A,'[1]item|道具'!$B:$B),"-",M1531),K1531=11,CONCATENATE(INDEX('[4]equip_data|装备数据'!$B:$B,MATCH(1,('[4]equip_data|装备数据'!$A:$A=ROUNDDOWN(L1531/100,0))*('[4]equip_data|装备数据'!$D:$D=MOD(L1531,100)),0)),"-",M1531,"件"))</f>
        <v>D阶战利品-2</v>
      </c>
      <c r="J1531" s="11" t="str">
        <f t="shared" si="129"/>
        <v>5;5012001;2</v>
      </c>
      <c r="K1531" s="11">
        <v>5</v>
      </c>
      <c r="L1531" s="11">
        <v>5012001</v>
      </c>
      <c r="M1531" s="11">
        <v>2</v>
      </c>
      <c r="N1531" s="4">
        <f>_xlfn.IFS(C1531=0,E1531/SUMIFS(E:E,A:A,A1531,C:C,0),C1531=1,E1531/1000000,C1531=2,1)</f>
        <v>1</v>
      </c>
      <c r="O1531" s="4">
        <f>IF(C1531=2,1,H1531/SUMIF(D:D,D1531,H:H))</f>
        <v>0.4</v>
      </c>
      <c r="P1531" s="4">
        <f t="shared" si="125"/>
        <v>0.4</v>
      </c>
    </row>
    <row r="1532" spans="1:16">
      <c r="A1532" s="11">
        <v>400012</v>
      </c>
      <c r="B1532" s="11" t="s">
        <v>307</v>
      </c>
      <c r="C1532" s="11">
        <v>1</v>
      </c>
      <c r="D1532" s="11">
        <f t="shared" si="128"/>
        <v>4000123</v>
      </c>
      <c r="E1532" s="11">
        <v>1000000</v>
      </c>
      <c r="F1532" s="12" t="s">
        <v>310</v>
      </c>
      <c r="G1532" s="11">
        <v>0</v>
      </c>
      <c r="H1532" s="11">
        <v>40</v>
      </c>
      <c r="I1532" s="11" t="str" cm="1">
        <f t="array" ref="I1532">_xlfn.IFS(K1532=2,CONCATENATE("比特币-",M1532),K1532=3,CONCATENATE("钞票-",M1532),K1532=4,CONCATENATE("玩家经验-",M1532),K1532=5,CONCATENATE(_xlfn.XLOOKUP(L1532,'[1]item|道具'!$A:$A,'[1]item|道具'!$B:$B),"-",M1532),K1532=11,CONCATENATE(INDEX('[4]equip_data|装备数据'!$B:$B,MATCH(1,('[4]equip_data|装备数据'!$A:$A=ROUNDDOWN(L1532/100,0))*('[4]equip_data|装备数据'!$D:$D=MOD(L1532,100)),0)),"-",M1532,"件"))</f>
        <v>D阶战利品-3</v>
      </c>
      <c r="J1532" s="11" t="str">
        <f t="shared" si="129"/>
        <v>5;5012001;3</v>
      </c>
      <c r="K1532" s="11">
        <v>5</v>
      </c>
      <c r="L1532" s="11">
        <v>5012001</v>
      </c>
      <c r="M1532" s="11">
        <v>3</v>
      </c>
      <c r="N1532" s="4">
        <f>_xlfn.IFS(C1532=0,E1532/SUMIFS(E:E,A:A,A1532,C:C,0),C1532=1,E1532/1000000,C1532=2,1)</f>
        <v>1</v>
      </c>
      <c r="O1532" s="4">
        <f>IF(C1532=2,1,H1532/SUMIF(D:D,D1532,H:H))</f>
        <v>0.4</v>
      </c>
      <c r="P1532" s="4">
        <f t="shared" si="125"/>
        <v>0.4</v>
      </c>
    </row>
    <row r="1533" spans="1:16">
      <c r="A1533" s="11">
        <v>400012</v>
      </c>
      <c r="B1533" s="11" t="s">
        <v>307</v>
      </c>
      <c r="C1533" s="11">
        <v>1</v>
      </c>
      <c r="D1533" s="11">
        <f t="shared" si="128"/>
        <v>4000123</v>
      </c>
      <c r="E1533" s="11">
        <v>1000000</v>
      </c>
      <c r="F1533" s="12" t="s">
        <v>310</v>
      </c>
      <c r="G1533" s="11">
        <v>0</v>
      </c>
      <c r="H1533" s="11">
        <v>20</v>
      </c>
      <c r="I1533" s="11" t="str" cm="1">
        <f t="array" ref="I1533">_xlfn.IFS(K1533=2,CONCATENATE("比特币-",M1533),K1533=3,CONCATENATE("钞票-",M1533),K1533=4,CONCATENATE("玩家经验-",M1533),K1533=5,CONCATENATE(_xlfn.XLOOKUP(L1533,'[1]item|道具'!$A:$A,'[1]item|道具'!$B:$B),"-",M1533),K1533=11,CONCATENATE(INDEX('[4]equip_data|装备数据'!$B:$B,MATCH(1,('[4]equip_data|装备数据'!$A:$A=ROUNDDOWN(L1533/100,0))*('[4]equip_data|装备数据'!$D:$D=MOD(L1533,100)),0)),"-",M1533,"件"))</f>
        <v>D阶战利品-4</v>
      </c>
      <c r="J1533" s="11" t="str">
        <f t="shared" si="129"/>
        <v>5;5012001;4</v>
      </c>
      <c r="K1533" s="11">
        <v>5</v>
      </c>
      <c r="L1533" s="11">
        <v>5012001</v>
      </c>
      <c r="M1533" s="11">
        <v>4</v>
      </c>
      <c r="N1533" s="4">
        <f>_xlfn.IFS(C1533=0,E1533/SUMIFS(E:E,A:A,A1533,C:C,0),C1533=1,E1533/1000000,C1533=2,1)</f>
        <v>1</v>
      </c>
      <c r="O1533" s="4">
        <f>IF(C1533=2,1,H1533/SUMIF(D:D,D1533,H:H))</f>
        <v>0.2</v>
      </c>
      <c r="P1533" s="4">
        <f t="shared" si="125"/>
        <v>0.2</v>
      </c>
    </row>
    <row r="1534" spans="1:16">
      <c r="A1534" s="11">
        <v>400013</v>
      </c>
      <c r="B1534" s="11" t="s">
        <v>311</v>
      </c>
      <c r="C1534" s="11">
        <v>1</v>
      </c>
      <c r="D1534" s="11">
        <f>A1534*10+1</f>
        <v>4000131</v>
      </c>
      <c r="E1534" s="11">
        <v>1000000</v>
      </c>
      <c r="F1534" s="12" t="s">
        <v>312</v>
      </c>
      <c r="G1534" s="11">
        <v>1</v>
      </c>
      <c r="H1534" s="11">
        <v>1000000</v>
      </c>
      <c r="I1534" s="11" t="str" cm="1">
        <f t="array" ref="I1534">_xlfn.IFS(K1534=2,CONCATENATE("比特币-",M1534),K1534=3,CONCATENATE("钞票-",M1534),K1534=4,CONCATENATE("玩家经验-",M1534),K1534=5,CONCATENATE(_xlfn.XLOOKUP(L1534,'[1]item|道具'!$A:$A,'[1]item|道具'!$B:$B),"-",M1534),K1534=11,CONCATENATE(INDEX('[4]equip_data|装备数据'!$B:$B,MATCH(1,('[4]equip_data|装备数据'!$A:$A=ROUNDDOWN(L1534/100,0))*('[4]equip_data|装备数据'!$D:$D=MOD(L1534,100)),0)),"-",M1534,"件"))</f>
        <v>玩家经验-3000</v>
      </c>
      <c r="J1534" s="11" t="str">
        <f t="shared" si="129"/>
        <v>4;0;3000</v>
      </c>
      <c r="K1534" s="11">
        <v>4</v>
      </c>
      <c r="L1534" s="11">
        <v>0</v>
      </c>
      <c r="M1534" s="11">
        <v>3000</v>
      </c>
      <c r="N1534" s="4">
        <f>_xlfn.IFS(C1534=0,E1534/SUMIFS(E:E,A:A,A1534,C:C,0),C1534=1,E1534/1000000,C1534=2,1)</f>
        <v>1</v>
      </c>
      <c r="O1534" s="4">
        <f>IF(C1534=2,1,H1534/SUMIF(D:D,D1534,H:H))</f>
        <v>1</v>
      </c>
      <c r="P1534" s="4">
        <f t="shared" si="125"/>
        <v>1</v>
      </c>
    </row>
    <row r="1535" spans="1:16">
      <c r="A1535" s="11">
        <v>400013</v>
      </c>
      <c r="B1535" s="11" t="s">
        <v>311</v>
      </c>
      <c r="C1535" s="11">
        <v>1</v>
      </c>
      <c r="D1535" s="11">
        <f t="shared" ref="D1535:D1541" si="130">D1534+1</f>
        <v>4000132</v>
      </c>
      <c r="E1535" s="11">
        <v>1000000</v>
      </c>
      <c r="F1535" s="12" t="s">
        <v>313</v>
      </c>
      <c r="G1535" s="11">
        <v>1</v>
      </c>
      <c r="H1535" s="11">
        <v>1000000</v>
      </c>
      <c r="I1535" s="11" t="str" cm="1">
        <f t="array" ref="I1535">_xlfn.IFS(K1535=2,CONCATENATE("比特币-",M1535),K1535=3,CONCATENATE("钞票-",M1535),K1535=4,CONCATENATE("玩家经验-",M1535),K1535=5,CONCATENATE(_xlfn.XLOOKUP(L1535,'[1]item|道具'!$A:$A,'[1]item|道具'!$B:$B),"-",M1535),K1535=11,CONCATENATE(INDEX('[4]equip_data|装备数据'!$B:$B,MATCH(1,('[4]equip_data|装备数据'!$A:$A=ROUNDDOWN(L1535/100,0))*('[4]equip_data|装备数据'!$D:$D=MOD(L1535,100)),0)),"-",M1535,"件"))</f>
        <v>钞票-3000</v>
      </c>
      <c r="J1535" s="11" t="str">
        <f t="shared" si="129"/>
        <v>3;0;3000</v>
      </c>
      <c r="K1535" s="11">
        <v>3</v>
      </c>
      <c r="L1535" s="11">
        <v>0</v>
      </c>
      <c r="M1535" s="11">
        <v>3000</v>
      </c>
      <c r="N1535" s="4">
        <f>_xlfn.IFS(C1535=0,E1535/SUMIFS(E:E,A:A,A1535,C:C,0),C1535=1,E1535/1000000,C1535=2,1)</f>
        <v>1</v>
      </c>
      <c r="O1535" s="4">
        <f>IF(C1535=2,1,H1535/SUMIF(D:D,D1535,H:H))</f>
        <v>1</v>
      </c>
      <c r="P1535" s="4">
        <f t="shared" si="125"/>
        <v>1</v>
      </c>
    </row>
    <row r="1536" spans="1:16">
      <c r="A1536" s="11">
        <v>400013</v>
      </c>
      <c r="B1536" s="11" t="s">
        <v>311</v>
      </c>
      <c r="C1536" s="11">
        <v>1</v>
      </c>
      <c r="D1536" s="11">
        <f t="shared" si="130"/>
        <v>4000133</v>
      </c>
      <c r="E1536" s="11">
        <v>1000000</v>
      </c>
      <c r="F1536" s="12" t="s">
        <v>314</v>
      </c>
      <c r="G1536" s="11">
        <v>0</v>
      </c>
      <c r="H1536" s="11">
        <v>40</v>
      </c>
      <c r="I1536" s="11" t="str" cm="1">
        <f t="array" ref="I1536">_xlfn.IFS(K1536=2,CONCATENATE("比特币-",M1536),K1536=3,CONCATENATE("钞票-",M1536),K1536=4,CONCATENATE("玩家经验-",M1536),K1536=5,CONCATENATE(_xlfn.XLOOKUP(L1536,'[1]item|道具'!$A:$A,'[1]item|道具'!$B:$B),"-",M1536),K1536=11,CONCATENATE(INDEX('[4]equip_data|装备数据'!$B:$B,MATCH(1,('[4]equip_data|装备数据'!$A:$A=ROUNDDOWN(L1536/100,0))*('[4]equip_data|装备数据'!$D:$D=MOD(L1536,100)),0)),"-",M1536,"件"))</f>
        <v>D阶战利品-2</v>
      </c>
      <c r="J1536" s="11" t="str">
        <f t="shared" si="129"/>
        <v>5;5012001;2</v>
      </c>
      <c r="K1536" s="11">
        <v>5</v>
      </c>
      <c r="L1536" s="11">
        <v>5012001</v>
      </c>
      <c r="M1536" s="11">
        <v>2</v>
      </c>
      <c r="N1536" s="4">
        <f>_xlfn.IFS(C1536=0,E1536/SUMIFS(E:E,A:A,A1536,C:C,0),C1536=1,E1536/1000000,C1536=2,1)</f>
        <v>1</v>
      </c>
      <c r="O1536" s="4">
        <f>IF(C1536=2,1,H1536/SUMIF(D:D,D1536,H:H))</f>
        <v>0.4</v>
      </c>
      <c r="P1536" s="4">
        <f t="shared" si="125"/>
        <v>0.4</v>
      </c>
    </row>
    <row r="1537" spans="1:16">
      <c r="A1537" s="11">
        <v>400013</v>
      </c>
      <c r="B1537" s="11" t="s">
        <v>311</v>
      </c>
      <c r="C1537" s="11">
        <v>1</v>
      </c>
      <c r="D1537" s="11">
        <f t="shared" ref="D1537:D1543" si="131">D1536</f>
        <v>4000133</v>
      </c>
      <c r="E1537" s="11">
        <v>1000000</v>
      </c>
      <c r="F1537" s="12" t="s">
        <v>314</v>
      </c>
      <c r="G1537" s="11">
        <v>0</v>
      </c>
      <c r="H1537" s="11">
        <v>40</v>
      </c>
      <c r="I1537" s="11" t="str" cm="1">
        <f t="array" ref="I1537">_xlfn.IFS(K1537=2,CONCATENATE("比特币-",M1537),K1537=3,CONCATENATE("钞票-",M1537),K1537=4,CONCATENATE("玩家经验-",M1537),K1537=5,CONCATENATE(_xlfn.XLOOKUP(L1537,'[1]item|道具'!$A:$A,'[1]item|道具'!$B:$B),"-",M1537),K1537=11,CONCATENATE(INDEX('[4]equip_data|装备数据'!$B:$B,MATCH(1,('[4]equip_data|装备数据'!$A:$A=ROUNDDOWN(L1537/100,0))*('[4]equip_data|装备数据'!$D:$D=MOD(L1537,100)),0)),"-",M1537,"件"))</f>
        <v>D阶战利品-3</v>
      </c>
      <c r="J1537" s="11" t="str">
        <f t="shared" si="129"/>
        <v>5;5012001;3</v>
      </c>
      <c r="K1537" s="11">
        <v>5</v>
      </c>
      <c r="L1537" s="11">
        <v>5012001</v>
      </c>
      <c r="M1537" s="11">
        <v>3</v>
      </c>
      <c r="N1537" s="4">
        <f>_xlfn.IFS(C1537=0,E1537/SUMIFS(E:E,A:A,A1537,C:C,0),C1537=1,E1537/1000000,C1537=2,1)</f>
        <v>1</v>
      </c>
      <c r="O1537" s="4">
        <f>IF(C1537=2,1,H1537/SUMIF(D:D,D1537,H:H))</f>
        <v>0.4</v>
      </c>
      <c r="P1537" s="4">
        <f t="shared" si="125"/>
        <v>0.4</v>
      </c>
    </row>
    <row r="1538" spans="1:16">
      <c r="A1538" s="11">
        <v>400013</v>
      </c>
      <c r="B1538" s="11" t="s">
        <v>311</v>
      </c>
      <c r="C1538" s="11">
        <v>1</v>
      </c>
      <c r="D1538" s="11">
        <f t="shared" si="131"/>
        <v>4000133</v>
      </c>
      <c r="E1538" s="11">
        <v>1000000</v>
      </c>
      <c r="F1538" s="12" t="s">
        <v>314</v>
      </c>
      <c r="G1538" s="11">
        <v>0</v>
      </c>
      <c r="H1538" s="11">
        <v>20</v>
      </c>
      <c r="I1538" s="11" t="str" cm="1">
        <f t="array" ref="I1538">_xlfn.IFS(K1538=2,CONCATENATE("比特币-",M1538),K1538=3,CONCATENATE("钞票-",M1538),K1538=4,CONCATENATE("玩家经验-",M1538),K1538=5,CONCATENATE(_xlfn.XLOOKUP(L1538,'[1]item|道具'!$A:$A,'[1]item|道具'!$B:$B),"-",M1538),K1538=11,CONCATENATE(INDEX('[4]equip_data|装备数据'!$B:$B,MATCH(1,('[4]equip_data|装备数据'!$A:$A=ROUNDDOWN(L1538/100,0))*('[4]equip_data|装备数据'!$D:$D=MOD(L1538,100)),0)),"-",M1538,"件"))</f>
        <v>D阶战利品-4</v>
      </c>
      <c r="J1538" s="11" t="str">
        <f t="shared" si="129"/>
        <v>5;5012001;4</v>
      </c>
      <c r="K1538" s="11">
        <v>5</v>
      </c>
      <c r="L1538" s="11">
        <v>5012001</v>
      </c>
      <c r="M1538" s="11">
        <v>4</v>
      </c>
      <c r="N1538" s="4">
        <f>_xlfn.IFS(C1538=0,E1538/SUMIFS(E:E,A:A,A1538,C:C,0),C1538=1,E1538/1000000,C1538=2,1)</f>
        <v>1</v>
      </c>
      <c r="O1538" s="4">
        <f>IF(C1538=2,1,H1538/SUMIF(D:D,D1538,H:H))</f>
        <v>0.2</v>
      </c>
      <c r="P1538" s="4">
        <f t="shared" si="125"/>
        <v>0.2</v>
      </c>
    </row>
    <row r="1539" spans="1:16">
      <c r="A1539" s="11">
        <v>400021</v>
      </c>
      <c r="B1539" s="11" t="s">
        <v>303</v>
      </c>
      <c r="C1539" s="11">
        <v>1</v>
      </c>
      <c r="D1539" s="11">
        <f>A1539*10+1</f>
        <v>4000211</v>
      </c>
      <c r="E1539" s="11">
        <v>1000000</v>
      </c>
      <c r="F1539" s="12" t="s">
        <v>304</v>
      </c>
      <c r="G1539" s="11">
        <v>1</v>
      </c>
      <c r="H1539" s="11">
        <v>1000000</v>
      </c>
      <c r="I1539" s="11" t="str" cm="1">
        <f t="array" ref="I1539">_xlfn.IFS(K1539=2,CONCATENATE("比特币-",M1539),K1539=3,CONCATENATE("钞票-",M1539),K1539=4,CONCATENATE("玩家经验-",M1539),K1539=5,CONCATENATE(_xlfn.XLOOKUP(L1539,'[1]item|道具'!$A:$A,'[1]item|道具'!$B:$B),"-",M1539),K1539=11,CONCATENATE(INDEX('[4]equip_data|装备数据'!$B:$B,MATCH(1,('[4]equip_data|装备数据'!$A:$A=ROUNDDOWN(L1539/100,0))*('[4]equip_data|装备数据'!$D:$D=MOD(L1539,100)),0)),"-",M1539,"件"))</f>
        <v>玩家经验-1000</v>
      </c>
      <c r="J1539" s="11" t="str">
        <f t="shared" si="129"/>
        <v>4;0;1000</v>
      </c>
      <c r="K1539" s="11">
        <v>4</v>
      </c>
      <c r="L1539" s="11">
        <v>0</v>
      </c>
      <c r="M1539" s="11">
        <v>1000</v>
      </c>
      <c r="N1539" s="4">
        <f>_xlfn.IFS(C1539=0,E1539/SUMIFS(E:E,A:A,A1539,C:C,0),C1539=1,E1539/1000000,C1539=2,1)</f>
        <v>1</v>
      </c>
      <c r="O1539" s="4">
        <f>IF(C1539=2,1,H1539/SUMIF(D:D,D1539,H:H))</f>
        <v>1</v>
      </c>
      <c r="P1539" s="4">
        <f t="shared" si="125"/>
        <v>1</v>
      </c>
    </row>
    <row r="1540" spans="1:16">
      <c r="A1540" s="11">
        <v>400021</v>
      </c>
      <c r="B1540" s="11" t="s">
        <v>303</v>
      </c>
      <c r="C1540" s="11">
        <v>1</v>
      </c>
      <c r="D1540" s="11">
        <f t="shared" si="130"/>
        <v>4000212</v>
      </c>
      <c r="E1540" s="11">
        <v>1000000</v>
      </c>
      <c r="F1540" s="12" t="s">
        <v>305</v>
      </c>
      <c r="G1540" s="11">
        <v>1</v>
      </c>
      <c r="H1540" s="11">
        <v>1000000</v>
      </c>
      <c r="I1540" s="11" t="str" cm="1">
        <f t="array" ref="I1540">_xlfn.IFS(K1540=2,CONCATENATE("比特币-",M1540),K1540=3,CONCATENATE("钞票-",M1540),K1540=4,CONCATENATE("玩家经验-",M1540),K1540=5,CONCATENATE(_xlfn.XLOOKUP(L1540,'[1]item|道具'!$A:$A,'[1]item|道具'!$B:$B),"-",M1540),K1540=11,CONCATENATE(INDEX('[4]equip_data|装备数据'!$B:$B,MATCH(1,('[4]equip_data|装备数据'!$A:$A=ROUNDDOWN(L1540/100,0))*('[4]equip_data|装备数据'!$D:$D=MOD(L1540,100)),0)),"-",M1540,"件"))</f>
        <v>钞票-1000</v>
      </c>
      <c r="J1540" s="11" t="str">
        <f t="shared" si="129"/>
        <v>3;0;1000</v>
      </c>
      <c r="K1540" s="11">
        <v>3</v>
      </c>
      <c r="L1540" s="11">
        <v>0</v>
      </c>
      <c r="M1540" s="11">
        <v>1000</v>
      </c>
      <c r="N1540" s="4">
        <f>_xlfn.IFS(C1540=0,E1540/SUMIFS(E:E,A:A,A1540,C:C,0),C1540=1,E1540/1000000,C1540=2,1)</f>
        <v>1</v>
      </c>
      <c r="O1540" s="4">
        <f>IF(C1540=2,1,H1540/SUMIF(D:D,D1540,H:H))</f>
        <v>1</v>
      </c>
      <c r="P1540" s="4">
        <f t="shared" si="125"/>
        <v>1</v>
      </c>
    </row>
    <row r="1541" spans="1:16">
      <c r="A1541" s="11">
        <v>400021</v>
      </c>
      <c r="B1541" s="11" t="s">
        <v>303</v>
      </c>
      <c r="C1541" s="11">
        <v>1</v>
      </c>
      <c r="D1541" s="11">
        <f t="shared" si="130"/>
        <v>4000213</v>
      </c>
      <c r="E1541" s="11">
        <v>1000000</v>
      </c>
      <c r="F1541" s="12" t="s">
        <v>306</v>
      </c>
      <c r="G1541" s="11">
        <v>0</v>
      </c>
      <c r="H1541" s="11">
        <v>40</v>
      </c>
      <c r="I1541" s="11" t="str" cm="1">
        <f t="array" ref="I1541">_xlfn.IFS(K1541=2,CONCATENATE("比特币-",M1541),K1541=3,CONCATENATE("钞票-",M1541),K1541=4,CONCATENATE("玩家经验-",M1541),K1541=5,CONCATENATE(_xlfn.XLOOKUP(L1541,'[1]item|道具'!$A:$A,'[1]item|道具'!$B:$B),"-",M1541),K1541=11,CONCATENATE(INDEX('[4]equip_data|装备数据'!$B:$B,MATCH(1,('[4]equip_data|装备数据'!$A:$A=ROUNDDOWN(L1541/100,0))*('[4]equip_data|装备数据'!$D:$D=MOD(L1541,100)),0)),"-",M1541,"件"))</f>
        <v>D阶战利品-0</v>
      </c>
      <c r="J1541" s="11" t="str">
        <f t="shared" si="129"/>
        <v>5;5012001;0</v>
      </c>
      <c r="K1541" s="11">
        <v>5</v>
      </c>
      <c r="L1541" s="11">
        <v>5012001</v>
      </c>
      <c r="M1541" s="11">
        <v>0</v>
      </c>
      <c r="N1541" s="4">
        <f>_xlfn.IFS(C1541=0,E1541/SUMIFS(E:E,A:A,A1541,C:C,0),C1541=1,E1541/1000000,C1541=2,1)</f>
        <v>1</v>
      </c>
      <c r="O1541" s="4">
        <f>IF(C1541=2,1,H1541/SUMIF(D:D,D1541,H:H))</f>
        <v>0.4</v>
      </c>
      <c r="P1541" s="4">
        <f t="shared" si="125"/>
        <v>0.4</v>
      </c>
    </row>
    <row r="1542" spans="1:16">
      <c r="A1542" s="11">
        <v>400021</v>
      </c>
      <c r="B1542" s="11" t="s">
        <v>303</v>
      </c>
      <c r="C1542" s="11">
        <v>1</v>
      </c>
      <c r="D1542" s="11">
        <f t="shared" si="131"/>
        <v>4000213</v>
      </c>
      <c r="E1542" s="11">
        <v>1000000</v>
      </c>
      <c r="F1542" s="12" t="s">
        <v>306</v>
      </c>
      <c r="G1542" s="11">
        <v>0</v>
      </c>
      <c r="H1542" s="11">
        <v>40</v>
      </c>
      <c r="I1542" s="11" t="str" cm="1">
        <f t="array" ref="I1542">_xlfn.IFS(K1542=2,CONCATENATE("比特币-",M1542),K1542=3,CONCATENATE("钞票-",M1542),K1542=4,CONCATENATE("玩家经验-",M1542),K1542=5,CONCATENATE(_xlfn.XLOOKUP(L1542,'[1]item|道具'!$A:$A,'[1]item|道具'!$B:$B),"-",M1542),K1542=11,CONCATENATE(INDEX('[4]equip_data|装备数据'!$B:$B,MATCH(1,('[4]equip_data|装备数据'!$A:$A=ROUNDDOWN(L1542/100,0))*('[4]equip_data|装备数据'!$D:$D=MOD(L1542,100)),0)),"-",M1542,"件"))</f>
        <v>D阶战利品-1</v>
      </c>
      <c r="J1542" s="11" t="str">
        <f t="shared" si="129"/>
        <v>5;5012001;1</v>
      </c>
      <c r="K1542" s="11">
        <v>5</v>
      </c>
      <c r="L1542" s="11">
        <v>5012001</v>
      </c>
      <c r="M1542" s="11">
        <v>1</v>
      </c>
      <c r="N1542" s="4">
        <f>_xlfn.IFS(C1542=0,E1542/SUMIFS(E:E,A:A,A1542,C:C,0),C1542=1,E1542/1000000,C1542=2,1)</f>
        <v>1</v>
      </c>
      <c r="O1542" s="4">
        <f>IF(C1542=2,1,H1542/SUMIF(D:D,D1542,H:H))</f>
        <v>0.4</v>
      </c>
      <c r="P1542" s="4">
        <f t="shared" si="125"/>
        <v>0.4</v>
      </c>
    </row>
    <row r="1543" spans="1:16">
      <c r="A1543" s="11">
        <v>400021</v>
      </c>
      <c r="B1543" s="11" t="s">
        <v>303</v>
      </c>
      <c r="C1543" s="11">
        <v>1</v>
      </c>
      <c r="D1543" s="11">
        <f t="shared" si="131"/>
        <v>4000213</v>
      </c>
      <c r="E1543" s="11">
        <v>1000000</v>
      </c>
      <c r="F1543" s="12" t="s">
        <v>306</v>
      </c>
      <c r="G1543" s="11">
        <v>0</v>
      </c>
      <c r="H1543" s="11">
        <v>20</v>
      </c>
      <c r="I1543" s="11" t="str" cm="1">
        <f t="array" ref="I1543">_xlfn.IFS(K1543=2,CONCATENATE("比特币-",M1543),K1543=3,CONCATENATE("钞票-",M1543),K1543=4,CONCATENATE("玩家经验-",M1543),K1543=5,CONCATENATE(_xlfn.XLOOKUP(L1543,'[1]item|道具'!$A:$A,'[1]item|道具'!$B:$B),"-",M1543),K1543=11,CONCATENATE(INDEX('[4]equip_data|装备数据'!$B:$B,MATCH(1,('[4]equip_data|装备数据'!$A:$A=ROUNDDOWN(L1543/100,0))*('[4]equip_data|装备数据'!$D:$D=MOD(L1543,100)),0)),"-",M1543,"件"))</f>
        <v>D阶战利品-2</v>
      </c>
      <c r="J1543" s="11" t="str">
        <f t="shared" si="129"/>
        <v>5;5012001;2</v>
      </c>
      <c r="K1543" s="11">
        <v>5</v>
      </c>
      <c r="L1543" s="11">
        <v>5012001</v>
      </c>
      <c r="M1543" s="11">
        <v>2</v>
      </c>
      <c r="N1543" s="4">
        <f>_xlfn.IFS(C1543=0,E1543/SUMIFS(E:E,A:A,A1543,C:C,0),C1543=1,E1543/1000000,C1543=2,1)</f>
        <v>1</v>
      </c>
      <c r="O1543" s="4">
        <f>IF(C1543=2,1,H1543/SUMIF(D:D,D1543,H:H))</f>
        <v>0.2</v>
      </c>
      <c r="P1543" s="4">
        <f t="shared" si="125"/>
        <v>0.2</v>
      </c>
    </row>
    <row r="1544" spans="1:16">
      <c r="A1544" s="11">
        <v>400022</v>
      </c>
      <c r="B1544" s="11" t="s">
        <v>307</v>
      </c>
      <c r="C1544" s="11">
        <v>1</v>
      </c>
      <c r="D1544" s="11">
        <f>A1544*10+1</f>
        <v>4000221</v>
      </c>
      <c r="E1544" s="11">
        <v>1000000</v>
      </c>
      <c r="F1544" s="12" t="s">
        <v>308</v>
      </c>
      <c r="G1544" s="11">
        <v>1</v>
      </c>
      <c r="H1544" s="11">
        <v>1000000</v>
      </c>
      <c r="I1544" s="11" t="str" cm="1">
        <f t="array" ref="I1544">_xlfn.IFS(K1544=2,CONCATENATE("比特币-",M1544),K1544=3,CONCATENATE("钞票-",M1544),K1544=4,CONCATENATE("玩家经验-",M1544),K1544=5,CONCATENATE(_xlfn.XLOOKUP(L1544,'[1]item|道具'!$A:$A,'[1]item|道具'!$B:$B),"-",M1544),K1544=11,CONCATENATE(INDEX('[4]equip_data|装备数据'!$B:$B,MATCH(1,('[4]equip_data|装备数据'!$A:$A=ROUNDDOWN(L1544/100,0))*('[4]equip_data|装备数据'!$D:$D=MOD(L1544,100)),0)),"-",M1544,"件"))</f>
        <v>玩家经验-2000</v>
      </c>
      <c r="J1544" s="11" t="str">
        <f t="shared" si="129"/>
        <v>4;0;2000</v>
      </c>
      <c r="K1544" s="11">
        <v>4</v>
      </c>
      <c r="L1544" s="11">
        <v>0</v>
      </c>
      <c r="M1544" s="11">
        <v>2000</v>
      </c>
      <c r="N1544" s="4">
        <f>_xlfn.IFS(C1544=0,E1544/SUMIFS(E:E,A:A,A1544,C:C,0),C1544=1,E1544/1000000,C1544=2,1)</f>
        <v>1</v>
      </c>
      <c r="O1544" s="4">
        <f>IF(C1544=2,1,H1544/SUMIF(D:D,D1544,H:H))</f>
        <v>1</v>
      </c>
      <c r="P1544" s="4">
        <f t="shared" si="125"/>
        <v>1</v>
      </c>
    </row>
    <row r="1545" spans="1:16">
      <c r="A1545" s="11">
        <v>400022</v>
      </c>
      <c r="B1545" s="11" t="s">
        <v>307</v>
      </c>
      <c r="C1545" s="11">
        <v>1</v>
      </c>
      <c r="D1545" s="11">
        <f t="shared" ref="D1545:D1551" si="132">D1544+1</f>
        <v>4000222</v>
      </c>
      <c r="E1545" s="11">
        <v>1000000</v>
      </c>
      <c r="F1545" s="12" t="s">
        <v>309</v>
      </c>
      <c r="G1545" s="11">
        <v>1</v>
      </c>
      <c r="H1545" s="11">
        <v>1000000</v>
      </c>
      <c r="I1545" s="11" t="str" cm="1">
        <f t="array" ref="I1545">_xlfn.IFS(K1545=2,CONCATENATE("比特币-",M1545),K1545=3,CONCATENATE("钞票-",M1545),K1545=4,CONCATENATE("玩家经验-",M1545),K1545=5,CONCATENATE(_xlfn.XLOOKUP(L1545,'[1]item|道具'!$A:$A,'[1]item|道具'!$B:$B),"-",M1545),K1545=11,CONCATENATE(INDEX('[4]equip_data|装备数据'!$B:$B,MATCH(1,('[4]equip_data|装备数据'!$A:$A=ROUNDDOWN(L1545/100,0))*('[4]equip_data|装备数据'!$D:$D=MOD(L1545,100)),0)),"-",M1545,"件"))</f>
        <v>钞票-2000</v>
      </c>
      <c r="J1545" s="11" t="str">
        <f t="shared" si="129"/>
        <v>3;0;2000</v>
      </c>
      <c r="K1545" s="11">
        <v>3</v>
      </c>
      <c r="L1545" s="11">
        <v>0</v>
      </c>
      <c r="M1545" s="11">
        <v>2000</v>
      </c>
      <c r="N1545" s="4">
        <f>_xlfn.IFS(C1545=0,E1545/SUMIFS(E:E,A:A,A1545,C:C,0),C1545=1,E1545/1000000,C1545=2,1)</f>
        <v>1</v>
      </c>
      <c r="O1545" s="4">
        <f>IF(C1545=2,1,H1545/SUMIF(D:D,D1545,H:H))</f>
        <v>1</v>
      </c>
      <c r="P1545" s="4">
        <f t="shared" si="125"/>
        <v>1</v>
      </c>
    </row>
    <row r="1546" spans="1:16">
      <c r="A1546" s="11">
        <v>400022</v>
      </c>
      <c r="B1546" s="11" t="s">
        <v>307</v>
      </c>
      <c r="C1546" s="11">
        <v>1</v>
      </c>
      <c r="D1546" s="11">
        <f t="shared" si="132"/>
        <v>4000223</v>
      </c>
      <c r="E1546" s="11">
        <v>1000000</v>
      </c>
      <c r="F1546" s="12" t="s">
        <v>310</v>
      </c>
      <c r="G1546" s="11">
        <v>0</v>
      </c>
      <c r="H1546" s="11">
        <v>40</v>
      </c>
      <c r="I1546" s="11" t="str" cm="1">
        <f t="array" ref="I1546">_xlfn.IFS(K1546=2,CONCATENATE("比特币-",M1546),K1546=3,CONCATENATE("钞票-",M1546),K1546=4,CONCATENATE("玩家经验-",M1546),K1546=5,CONCATENATE(_xlfn.XLOOKUP(L1546,'[1]item|道具'!$A:$A,'[1]item|道具'!$B:$B),"-",M1546),K1546=11,CONCATENATE(INDEX('[4]equip_data|装备数据'!$B:$B,MATCH(1,('[4]equip_data|装备数据'!$A:$A=ROUNDDOWN(L1546/100,0))*('[4]equip_data|装备数据'!$D:$D=MOD(L1546,100)),0)),"-",M1546,"件"))</f>
        <v>D阶战利品-2</v>
      </c>
      <c r="J1546" s="11" t="str">
        <f t="shared" si="129"/>
        <v>5;5012001;2</v>
      </c>
      <c r="K1546" s="11">
        <v>5</v>
      </c>
      <c r="L1546" s="11">
        <v>5012001</v>
      </c>
      <c r="M1546" s="11">
        <v>2</v>
      </c>
      <c r="N1546" s="4">
        <f>_xlfn.IFS(C1546=0,E1546/SUMIFS(E:E,A:A,A1546,C:C,0),C1546=1,E1546/1000000,C1546=2,1)</f>
        <v>1</v>
      </c>
      <c r="O1546" s="4">
        <f>IF(C1546=2,1,H1546/SUMIF(D:D,D1546,H:H))</f>
        <v>0.4</v>
      </c>
      <c r="P1546" s="4">
        <f t="shared" si="125"/>
        <v>0.4</v>
      </c>
    </row>
    <row r="1547" spans="1:16">
      <c r="A1547" s="11">
        <v>400022</v>
      </c>
      <c r="B1547" s="11" t="s">
        <v>307</v>
      </c>
      <c r="C1547" s="11">
        <v>1</v>
      </c>
      <c r="D1547" s="11">
        <f t="shared" ref="D1547:D1553" si="133">D1546</f>
        <v>4000223</v>
      </c>
      <c r="E1547" s="11">
        <v>1000000</v>
      </c>
      <c r="F1547" s="12" t="s">
        <v>310</v>
      </c>
      <c r="G1547" s="11">
        <v>0</v>
      </c>
      <c r="H1547" s="11">
        <v>40</v>
      </c>
      <c r="I1547" s="11" t="str" cm="1">
        <f t="array" ref="I1547">_xlfn.IFS(K1547=2,CONCATENATE("比特币-",M1547),K1547=3,CONCATENATE("钞票-",M1547),K1547=4,CONCATENATE("玩家经验-",M1547),K1547=5,CONCATENATE(_xlfn.XLOOKUP(L1547,'[1]item|道具'!$A:$A,'[1]item|道具'!$B:$B),"-",M1547),K1547=11,CONCATENATE(INDEX('[4]equip_data|装备数据'!$B:$B,MATCH(1,('[4]equip_data|装备数据'!$A:$A=ROUNDDOWN(L1547/100,0))*('[4]equip_data|装备数据'!$D:$D=MOD(L1547,100)),0)),"-",M1547,"件"))</f>
        <v>D阶战利品-3</v>
      </c>
      <c r="J1547" s="11" t="str">
        <f t="shared" si="129"/>
        <v>5;5012001;3</v>
      </c>
      <c r="K1547" s="11">
        <v>5</v>
      </c>
      <c r="L1547" s="11">
        <v>5012001</v>
      </c>
      <c r="M1547" s="11">
        <v>3</v>
      </c>
      <c r="N1547" s="4">
        <f>_xlfn.IFS(C1547=0,E1547/SUMIFS(E:E,A:A,A1547,C:C,0),C1547=1,E1547/1000000,C1547=2,1)</f>
        <v>1</v>
      </c>
      <c r="O1547" s="4">
        <f>IF(C1547=2,1,H1547/SUMIF(D:D,D1547,H:H))</f>
        <v>0.4</v>
      </c>
      <c r="P1547" s="4">
        <f t="shared" si="125"/>
        <v>0.4</v>
      </c>
    </row>
    <row r="1548" spans="1:16">
      <c r="A1548" s="11">
        <v>400022</v>
      </c>
      <c r="B1548" s="11" t="s">
        <v>307</v>
      </c>
      <c r="C1548" s="11">
        <v>1</v>
      </c>
      <c r="D1548" s="11">
        <f t="shared" si="133"/>
        <v>4000223</v>
      </c>
      <c r="E1548" s="11">
        <v>1000000</v>
      </c>
      <c r="F1548" s="12" t="s">
        <v>310</v>
      </c>
      <c r="G1548" s="11">
        <v>0</v>
      </c>
      <c r="H1548" s="11">
        <v>20</v>
      </c>
      <c r="I1548" s="11" t="str" cm="1">
        <f t="array" ref="I1548">_xlfn.IFS(K1548=2,CONCATENATE("比特币-",M1548),K1548=3,CONCATENATE("钞票-",M1548),K1548=4,CONCATENATE("玩家经验-",M1548),K1548=5,CONCATENATE(_xlfn.XLOOKUP(L1548,'[1]item|道具'!$A:$A,'[1]item|道具'!$B:$B),"-",M1548),K1548=11,CONCATENATE(INDEX('[4]equip_data|装备数据'!$B:$B,MATCH(1,('[4]equip_data|装备数据'!$A:$A=ROUNDDOWN(L1548/100,0))*('[4]equip_data|装备数据'!$D:$D=MOD(L1548,100)),0)),"-",M1548,"件"))</f>
        <v>D阶战利品-4</v>
      </c>
      <c r="J1548" s="11" t="str">
        <f t="shared" si="129"/>
        <v>5;5012001;4</v>
      </c>
      <c r="K1548" s="11">
        <v>5</v>
      </c>
      <c r="L1548" s="11">
        <v>5012001</v>
      </c>
      <c r="M1548" s="11">
        <v>4</v>
      </c>
      <c r="N1548" s="4">
        <f>_xlfn.IFS(C1548=0,E1548/SUMIFS(E:E,A:A,A1548,C:C,0),C1548=1,E1548/1000000,C1548=2,1)</f>
        <v>1</v>
      </c>
      <c r="O1548" s="4">
        <f>IF(C1548=2,1,H1548/SUMIF(D:D,D1548,H:H))</f>
        <v>0.2</v>
      </c>
      <c r="P1548" s="4">
        <f t="shared" si="125"/>
        <v>0.2</v>
      </c>
    </row>
    <row r="1549" spans="1:16">
      <c r="A1549" s="11">
        <v>400023</v>
      </c>
      <c r="B1549" s="11" t="s">
        <v>311</v>
      </c>
      <c r="C1549" s="11">
        <v>1</v>
      </c>
      <c r="D1549" s="11">
        <f>A1549*10+1</f>
        <v>4000231</v>
      </c>
      <c r="E1549" s="11">
        <v>1000000</v>
      </c>
      <c r="F1549" s="12" t="s">
        <v>312</v>
      </c>
      <c r="G1549" s="11">
        <v>1</v>
      </c>
      <c r="H1549" s="11">
        <v>1000000</v>
      </c>
      <c r="I1549" s="11" t="str" cm="1">
        <f t="array" ref="I1549">_xlfn.IFS(K1549=2,CONCATENATE("比特币-",M1549),K1549=3,CONCATENATE("钞票-",M1549),K1549=4,CONCATENATE("玩家经验-",M1549),K1549=5,CONCATENATE(_xlfn.XLOOKUP(L1549,'[1]item|道具'!$A:$A,'[1]item|道具'!$B:$B),"-",M1549),K1549=11,CONCATENATE(INDEX('[4]equip_data|装备数据'!$B:$B,MATCH(1,('[4]equip_data|装备数据'!$A:$A=ROUNDDOWN(L1549/100,0))*('[4]equip_data|装备数据'!$D:$D=MOD(L1549,100)),0)),"-",M1549,"件"))</f>
        <v>玩家经验-3000</v>
      </c>
      <c r="J1549" s="11" t="str">
        <f t="shared" si="129"/>
        <v>4;0;3000</v>
      </c>
      <c r="K1549" s="11">
        <v>4</v>
      </c>
      <c r="L1549" s="11">
        <v>0</v>
      </c>
      <c r="M1549" s="11">
        <v>3000</v>
      </c>
      <c r="N1549" s="4">
        <f>_xlfn.IFS(C1549=0,E1549/SUMIFS(E:E,A:A,A1549,C:C,0),C1549=1,E1549/1000000,C1549=2,1)</f>
        <v>1</v>
      </c>
      <c r="O1549" s="4">
        <f>IF(C1549=2,1,H1549/SUMIF(D:D,D1549,H:H))</f>
        <v>1</v>
      </c>
      <c r="P1549" s="4">
        <f t="shared" si="125"/>
        <v>1</v>
      </c>
    </row>
    <row r="1550" spans="1:16">
      <c r="A1550" s="11">
        <v>400023</v>
      </c>
      <c r="B1550" s="11" t="s">
        <v>311</v>
      </c>
      <c r="C1550" s="11">
        <v>1</v>
      </c>
      <c r="D1550" s="11">
        <f t="shared" si="132"/>
        <v>4000232</v>
      </c>
      <c r="E1550" s="11">
        <v>1000000</v>
      </c>
      <c r="F1550" s="12" t="s">
        <v>313</v>
      </c>
      <c r="G1550" s="11">
        <v>1</v>
      </c>
      <c r="H1550" s="11">
        <v>1000000</v>
      </c>
      <c r="I1550" s="11" t="str" cm="1">
        <f t="array" ref="I1550">_xlfn.IFS(K1550=2,CONCATENATE("比特币-",M1550),K1550=3,CONCATENATE("钞票-",M1550),K1550=4,CONCATENATE("玩家经验-",M1550),K1550=5,CONCATENATE(_xlfn.XLOOKUP(L1550,'[1]item|道具'!$A:$A,'[1]item|道具'!$B:$B),"-",M1550),K1550=11,CONCATENATE(INDEX('[4]equip_data|装备数据'!$B:$B,MATCH(1,('[4]equip_data|装备数据'!$A:$A=ROUNDDOWN(L1550/100,0))*('[4]equip_data|装备数据'!$D:$D=MOD(L1550,100)),0)),"-",M1550,"件"))</f>
        <v>钞票-3000</v>
      </c>
      <c r="J1550" s="11" t="str">
        <f t="shared" si="129"/>
        <v>3;0;3000</v>
      </c>
      <c r="K1550" s="11">
        <v>3</v>
      </c>
      <c r="L1550" s="11">
        <v>0</v>
      </c>
      <c r="M1550" s="11">
        <v>3000</v>
      </c>
      <c r="N1550" s="4">
        <f>_xlfn.IFS(C1550=0,E1550/SUMIFS(E:E,A:A,A1550,C:C,0),C1550=1,E1550/1000000,C1550=2,1)</f>
        <v>1</v>
      </c>
      <c r="O1550" s="4">
        <f>IF(C1550=2,1,H1550/SUMIF(D:D,D1550,H:H))</f>
        <v>1</v>
      </c>
      <c r="P1550" s="4">
        <f t="shared" si="125"/>
        <v>1</v>
      </c>
    </row>
    <row r="1551" spans="1:16">
      <c r="A1551" s="11">
        <v>400023</v>
      </c>
      <c r="B1551" s="11" t="s">
        <v>311</v>
      </c>
      <c r="C1551" s="11">
        <v>1</v>
      </c>
      <c r="D1551" s="11">
        <f t="shared" si="132"/>
        <v>4000233</v>
      </c>
      <c r="E1551" s="11">
        <v>1000000</v>
      </c>
      <c r="F1551" s="12" t="s">
        <v>314</v>
      </c>
      <c r="G1551" s="11">
        <v>0</v>
      </c>
      <c r="H1551" s="11">
        <v>40</v>
      </c>
      <c r="I1551" s="11" t="str" cm="1">
        <f t="array" ref="I1551">_xlfn.IFS(K1551=2,CONCATENATE("比特币-",M1551),K1551=3,CONCATENATE("钞票-",M1551),K1551=4,CONCATENATE("玩家经验-",M1551),K1551=5,CONCATENATE(_xlfn.XLOOKUP(L1551,'[1]item|道具'!$A:$A,'[1]item|道具'!$B:$B),"-",M1551),K1551=11,CONCATENATE(INDEX('[4]equip_data|装备数据'!$B:$B,MATCH(1,('[4]equip_data|装备数据'!$A:$A=ROUNDDOWN(L1551/100,0))*('[4]equip_data|装备数据'!$D:$D=MOD(L1551,100)),0)),"-",M1551,"件"))</f>
        <v>D阶战利品-2</v>
      </c>
      <c r="J1551" s="11" t="str">
        <f t="shared" si="129"/>
        <v>5;5012001;2</v>
      </c>
      <c r="K1551" s="11">
        <v>5</v>
      </c>
      <c r="L1551" s="11">
        <v>5012001</v>
      </c>
      <c r="M1551" s="11">
        <v>2</v>
      </c>
      <c r="N1551" s="4">
        <f>_xlfn.IFS(C1551=0,E1551/SUMIFS(E:E,A:A,A1551,C:C,0),C1551=1,E1551/1000000,C1551=2,1)</f>
        <v>1</v>
      </c>
      <c r="O1551" s="4">
        <f>IF(C1551=2,1,H1551/SUMIF(D:D,D1551,H:H))</f>
        <v>0.4</v>
      </c>
      <c r="P1551" s="4">
        <f t="shared" si="125"/>
        <v>0.4</v>
      </c>
    </row>
    <row r="1552" spans="1:16">
      <c r="A1552" s="11">
        <v>400023</v>
      </c>
      <c r="B1552" s="11" t="s">
        <v>311</v>
      </c>
      <c r="C1552" s="11">
        <v>1</v>
      </c>
      <c r="D1552" s="11">
        <f t="shared" si="133"/>
        <v>4000233</v>
      </c>
      <c r="E1552" s="11">
        <v>1000000</v>
      </c>
      <c r="F1552" s="12" t="s">
        <v>314</v>
      </c>
      <c r="G1552" s="11">
        <v>0</v>
      </c>
      <c r="H1552" s="11">
        <v>40</v>
      </c>
      <c r="I1552" s="11" t="str" cm="1">
        <f t="array" ref="I1552">_xlfn.IFS(K1552=2,CONCATENATE("比特币-",M1552),K1552=3,CONCATENATE("钞票-",M1552),K1552=4,CONCATENATE("玩家经验-",M1552),K1552=5,CONCATENATE(_xlfn.XLOOKUP(L1552,'[1]item|道具'!$A:$A,'[1]item|道具'!$B:$B),"-",M1552),K1552=11,CONCATENATE(INDEX('[4]equip_data|装备数据'!$B:$B,MATCH(1,('[4]equip_data|装备数据'!$A:$A=ROUNDDOWN(L1552/100,0))*('[4]equip_data|装备数据'!$D:$D=MOD(L1552,100)),0)),"-",M1552,"件"))</f>
        <v>D阶战利品-3</v>
      </c>
      <c r="J1552" s="11" t="str">
        <f t="shared" si="129"/>
        <v>5;5012001;3</v>
      </c>
      <c r="K1552" s="11">
        <v>5</v>
      </c>
      <c r="L1552" s="11">
        <v>5012001</v>
      </c>
      <c r="M1552" s="11">
        <v>3</v>
      </c>
      <c r="N1552" s="4">
        <f>_xlfn.IFS(C1552=0,E1552/SUMIFS(E:E,A:A,A1552,C:C,0),C1552=1,E1552/1000000,C1552=2,1)</f>
        <v>1</v>
      </c>
      <c r="O1552" s="4">
        <f>IF(C1552=2,1,H1552/SUMIF(D:D,D1552,H:H))</f>
        <v>0.4</v>
      </c>
      <c r="P1552" s="4">
        <f t="shared" si="125"/>
        <v>0.4</v>
      </c>
    </row>
    <row r="1553" spans="1:16">
      <c r="A1553" s="11">
        <v>400023</v>
      </c>
      <c r="B1553" s="11" t="s">
        <v>311</v>
      </c>
      <c r="C1553" s="11">
        <v>1</v>
      </c>
      <c r="D1553" s="11">
        <f t="shared" si="133"/>
        <v>4000233</v>
      </c>
      <c r="E1553" s="11">
        <v>1000000</v>
      </c>
      <c r="F1553" s="12" t="s">
        <v>314</v>
      </c>
      <c r="G1553" s="11">
        <v>0</v>
      </c>
      <c r="H1553" s="11">
        <v>20</v>
      </c>
      <c r="I1553" s="11" t="str" cm="1">
        <f t="array" ref="I1553">_xlfn.IFS(K1553=2,CONCATENATE("比特币-",M1553),K1553=3,CONCATENATE("钞票-",M1553),K1553=4,CONCATENATE("玩家经验-",M1553),K1553=5,CONCATENATE(_xlfn.XLOOKUP(L1553,'[1]item|道具'!$A:$A,'[1]item|道具'!$B:$B),"-",M1553),K1553=11,CONCATENATE(INDEX('[4]equip_data|装备数据'!$B:$B,MATCH(1,('[4]equip_data|装备数据'!$A:$A=ROUNDDOWN(L1553/100,0))*('[4]equip_data|装备数据'!$D:$D=MOD(L1553,100)),0)),"-",M1553,"件"))</f>
        <v>D阶战利品-4</v>
      </c>
      <c r="J1553" s="11" t="str">
        <f t="shared" si="129"/>
        <v>5;5012001;4</v>
      </c>
      <c r="K1553" s="11">
        <v>5</v>
      </c>
      <c r="L1553" s="11">
        <v>5012001</v>
      </c>
      <c r="M1553" s="11">
        <v>4</v>
      </c>
      <c r="N1553" s="4">
        <f>_xlfn.IFS(C1553=0,E1553/SUMIFS(E:E,A:A,A1553,C:C,0),C1553=1,E1553/1000000,C1553=2,1)</f>
        <v>1</v>
      </c>
      <c r="O1553" s="4">
        <f>IF(C1553=2,1,H1553/SUMIF(D:D,D1553,H:H))</f>
        <v>0.2</v>
      </c>
      <c r="P1553" s="4">
        <f t="shared" si="125"/>
        <v>0.2</v>
      </c>
    </row>
    <row r="1554" spans="1:16">
      <c r="A1554" s="11">
        <v>400031</v>
      </c>
      <c r="B1554" s="11" t="s">
        <v>303</v>
      </c>
      <c r="C1554" s="11">
        <v>1</v>
      </c>
      <c r="D1554" s="11">
        <f>A1554*10+1</f>
        <v>4000311</v>
      </c>
      <c r="E1554" s="11">
        <v>1000000</v>
      </c>
      <c r="F1554" s="12" t="s">
        <v>304</v>
      </c>
      <c r="G1554" s="11">
        <v>1</v>
      </c>
      <c r="H1554" s="11">
        <v>1000000</v>
      </c>
      <c r="I1554" s="11" t="str" cm="1">
        <f t="array" ref="I1554">_xlfn.IFS(K1554=2,CONCATENATE("比特币-",M1554),K1554=3,CONCATENATE("钞票-",M1554),K1554=4,CONCATENATE("玩家经验-",M1554),K1554=5,CONCATENATE(_xlfn.XLOOKUP(L1554,'[1]item|道具'!$A:$A,'[1]item|道具'!$B:$B),"-",M1554),K1554=11,CONCATENATE(INDEX('[4]equip_data|装备数据'!$B:$B,MATCH(1,('[4]equip_data|装备数据'!$A:$A=ROUNDDOWN(L1554/100,0))*('[4]equip_data|装备数据'!$D:$D=MOD(L1554,100)),0)),"-",M1554,"件"))</f>
        <v>玩家经验-1000</v>
      </c>
      <c r="J1554" s="11" t="str">
        <f t="shared" si="129"/>
        <v>4;0;1000</v>
      </c>
      <c r="K1554" s="11">
        <v>4</v>
      </c>
      <c r="L1554" s="11">
        <v>0</v>
      </c>
      <c r="M1554" s="11">
        <v>1000</v>
      </c>
      <c r="N1554" s="4">
        <f>_xlfn.IFS(C1554=0,E1554/SUMIFS(E:E,A:A,A1554,C:C,0),C1554=1,E1554/1000000,C1554=2,1)</f>
        <v>1</v>
      </c>
      <c r="O1554" s="4">
        <f>IF(C1554=2,1,H1554/SUMIF(D:D,D1554,H:H))</f>
        <v>1</v>
      </c>
      <c r="P1554" s="4">
        <f t="shared" si="125"/>
        <v>1</v>
      </c>
    </row>
    <row r="1555" spans="1:16">
      <c r="A1555" s="11">
        <v>400031</v>
      </c>
      <c r="B1555" s="11" t="s">
        <v>303</v>
      </c>
      <c r="C1555" s="11">
        <v>1</v>
      </c>
      <c r="D1555" s="11">
        <f t="shared" ref="D1555:D1561" si="134">D1554+1</f>
        <v>4000312</v>
      </c>
      <c r="E1555" s="11">
        <v>1000000</v>
      </c>
      <c r="F1555" s="12" t="s">
        <v>305</v>
      </c>
      <c r="G1555" s="11">
        <v>1</v>
      </c>
      <c r="H1555" s="11">
        <v>1000000</v>
      </c>
      <c r="I1555" s="11" t="str" cm="1">
        <f t="array" ref="I1555">_xlfn.IFS(K1555=2,CONCATENATE("比特币-",M1555),K1555=3,CONCATENATE("钞票-",M1555),K1555=4,CONCATENATE("玩家经验-",M1555),K1555=5,CONCATENATE(_xlfn.XLOOKUP(L1555,'[1]item|道具'!$A:$A,'[1]item|道具'!$B:$B),"-",M1555),K1555=11,CONCATENATE(INDEX('[4]equip_data|装备数据'!$B:$B,MATCH(1,('[4]equip_data|装备数据'!$A:$A=ROUNDDOWN(L1555/100,0))*('[4]equip_data|装备数据'!$D:$D=MOD(L1555,100)),0)),"-",M1555,"件"))</f>
        <v>钞票-1000</v>
      </c>
      <c r="J1555" s="11" t="str">
        <f t="shared" si="129"/>
        <v>3;0;1000</v>
      </c>
      <c r="K1555" s="11">
        <v>3</v>
      </c>
      <c r="L1555" s="11">
        <v>0</v>
      </c>
      <c r="M1555" s="11">
        <v>1000</v>
      </c>
      <c r="N1555" s="4">
        <f>_xlfn.IFS(C1555=0,E1555/SUMIFS(E:E,A:A,A1555,C:C,0),C1555=1,E1555/1000000,C1555=2,1)</f>
        <v>1</v>
      </c>
      <c r="O1555" s="4">
        <f>IF(C1555=2,1,H1555/SUMIF(D:D,D1555,H:H))</f>
        <v>1</v>
      </c>
      <c r="P1555" s="4">
        <f t="shared" si="125"/>
        <v>1</v>
      </c>
    </row>
    <row r="1556" spans="1:16">
      <c r="A1556" s="11">
        <v>400031</v>
      </c>
      <c r="B1556" s="11" t="s">
        <v>303</v>
      </c>
      <c r="C1556" s="11">
        <v>1</v>
      </c>
      <c r="D1556" s="11">
        <f t="shared" si="134"/>
        <v>4000313</v>
      </c>
      <c r="E1556" s="11">
        <v>1000000</v>
      </c>
      <c r="F1556" s="12" t="s">
        <v>306</v>
      </c>
      <c r="G1556" s="11">
        <v>0</v>
      </c>
      <c r="H1556" s="11">
        <v>40</v>
      </c>
      <c r="I1556" s="11" t="str" cm="1">
        <f t="array" ref="I1556">_xlfn.IFS(K1556=2,CONCATENATE("比特币-",M1556),K1556=3,CONCATENATE("钞票-",M1556),K1556=4,CONCATENATE("玩家经验-",M1556),K1556=5,CONCATENATE(_xlfn.XLOOKUP(L1556,'[1]item|道具'!$A:$A,'[1]item|道具'!$B:$B),"-",M1556),K1556=11,CONCATENATE(INDEX('[4]equip_data|装备数据'!$B:$B,MATCH(1,('[4]equip_data|装备数据'!$A:$A=ROUNDDOWN(L1556/100,0))*('[4]equip_data|装备数据'!$D:$D=MOD(L1556,100)),0)),"-",M1556,"件"))</f>
        <v>D阶战利品-0</v>
      </c>
      <c r="J1556" s="11" t="str">
        <f t="shared" si="129"/>
        <v>5;5012001;0</v>
      </c>
      <c r="K1556" s="11">
        <v>5</v>
      </c>
      <c r="L1556" s="11">
        <v>5012001</v>
      </c>
      <c r="M1556" s="11">
        <v>0</v>
      </c>
      <c r="N1556" s="4">
        <f>_xlfn.IFS(C1556=0,E1556/SUMIFS(E:E,A:A,A1556,C:C,0),C1556=1,E1556/1000000,C1556=2,1)</f>
        <v>1</v>
      </c>
      <c r="O1556" s="4">
        <f>IF(C1556=2,1,H1556/SUMIF(D:D,D1556,H:H))</f>
        <v>0.4</v>
      </c>
      <c r="P1556" s="4">
        <f t="shared" si="125"/>
        <v>0.4</v>
      </c>
    </row>
    <row r="1557" spans="1:16">
      <c r="A1557" s="11">
        <v>400031</v>
      </c>
      <c r="B1557" s="11" t="s">
        <v>303</v>
      </c>
      <c r="C1557" s="11">
        <v>1</v>
      </c>
      <c r="D1557" s="11">
        <f t="shared" ref="D1557:D1563" si="135">D1556</f>
        <v>4000313</v>
      </c>
      <c r="E1557" s="11">
        <v>1000000</v>
      </c>
      <c r="F1557" s="12" t="s">
        <v>306</v>
      </c>
      <c r="G1557" s="11">
        <v>0</v>
      </c>
      <c r="H1557" s="11">
        <v>40</v>
      </c>
      <c r="I1557" s="11" t="str" cm="1">
        <f t="array" ref="I1557">_xlfn.IFS(K1557=2,CONCATENATE("比特币-",M1557),K1557=3,CONCATENATE("钞票-",M1557),K1557=4,CONCATENATE("玩家经验-",M1557),K1557=5,CONCATENATE(_xlfn.XLOOKUP(L1557,'[1]item|道具'!$A:$A,'[1]item|道具'!$B:$B),"-",M1557),K1557=11,CONCATENATE(INDEX('[4]equip_data|装备数据'!$B:$B,MATCH(1,('[4]equip_data|装备数据'!$A:$A=ROUNDDOWN(L1557/100,0))*('[4]equip_data|装备数据'!$D:$D=MOD(L1557,100)),0)),"-",M1557,"件"))</f>
        <v>D阶战利品-1</v>
      </c>
      <c r="J1557" s="11" t="str">
        <f t="shared" si="129"/>
        <v>5;5012001;1</v>
      </c>
      <c r="K1557" s="11">
        <v>5</v>
      </c>
      <c r="L1557" s="11">
        <v>5012001</v>
      </c>
      <c r="M1557" s="11">
        <v>1</v>
      </c>
      <c r="N1557" s="4">
        <f>_xlfn.IFS(C1557=0,E1557/SUMIFS(E:E,A:A,A1557,C:C,0),C1557=1,E1557/1000000,C1557=2,1)</f>
        <v>1</v>
      </c>
      <c r="O1557" s="4">
        <f>IF(C1557=2,1,H1557/SUMIF(D:D,D1557,H:H))</f>
        <v>0.4</v>
      </c>
      <c r="P1557" s="4">
        <f t="shared" si="125"/>
        <v>0.4</v>
      </c>
    </row>
    <row r="1558" spans="1:16">
      <c r="A1558" s="11">
        <v>400031</v>
      </c>
      <c r="B1558" s="11" t="s">
        <v>303</v>
      </c>
      <c r="C1558" s="11">
        <v>1</v>
      </c>
      <c r="D1558" s="11">
        <f t="shared" si="135"/>
        <v>4000313</v>
      </c>
      <c r="E1558" s="11">
        <v>1000000</v>
      </c>
      <c r="F1558" s="12" t="s">
        <v>306</v>
      </c>
      <c r="G1558" s="11">
        <v>0</v>
      </c>
      <c r="H1558" s="11">
        <v>20</v>
      </c>
      <c r="I1558" s="11" t="str" cm="1">
        <f t="array" ref="I1558">_xlfn.IFS(K1558=2,CONCATENATE("比特币-",M1558),K1558=3,CONCATENATE("钞票-",M1558),K1558=4,CONCATENATE("玩家经验-",M1558),K1558=5,CONCATENATE(_xlfn.XLOOKUP(L1558,'[1]item|道具'!$A:$A,'[1]item|道具'!$B:$B),"-",M1558),K1558=11,CONCATENATE(INDEX('[4]equip_data|装备数据'!$B:$B,MATCH(1,('[4]equip_data|装备数据'!$A:$A=ROUNDDOWN(L1558/100,0))*('[4]equip_data|装备数据'!$D:$D=MOD(L1558,100)),0)),"-",M1558,"件"))</f>
        <v>D阶战利品-2</v>
      </c>
      <c r="J1558" s="11" t="str">
        <f t="shared" si="129"/>
        <v>5;5012001;2</v>
      </c>
      <c r="K1558" s="11">
        <v>5</v>
      </c>
      <c r="L1558" s="11">
        <v>5012001</v>
      </c>
      <c r="M1558" s="11">
        <v>2</v>
      </c>
      <c r="N1558" s="4">
        <f>_xlfn.IFS(C1558=0,E1558/SUMIFS(E:E,A:A,A1558,C:C,0),C1558=1,E1558/1000000,C1558=2,1)</f>
        <v>1</v>
      </c>
      <c r="O1558" s="4">
        <f>IF(C1558=2,1,H1558/SUMIF(D:D,D1558,H:H))</f>
        <v>0.2</v>
      </c>
      <c r="P1558" s="4">
        <f t="shared" si="125"/>
        <v>0.2</v>
      </c>
    </row>
    <row r="1559" spans="1:16">
      <c r="A1559" s="11">
        <v>400032</v>
      </c>
      <c r="B1559" s="11" t="s">
        <v>307</v>
      </c>
      <c r="C1559" s="11">
        <v>1</v>
      </c>
      <c r="D1559" s="11">
        <f>A1559*10+1</f>
        <v>4000321</v>
      </c>
      <c r="E1559" s="11">
        <v>1000000</v>
      </c>
      <c r="F1559" s="12" t="s">
        <v>308</v>
      </c>
      <c r="G1559" s="11">
        <v>1</v>
      </c>
      <c r="H1559" s="11">
        <v>1000000</v>
      </c>
      <c r="I1559" s="11" t="str" cm="1">
        <f t="array" ref="I1559">_xlfn.IFS(K1559=2,CONCATENATE("比特币-",M1559),K1559=3,CONCATENATE("钞票-",M1559),K1559=4,CONCATENATE("玩家经验-",M1559),K1559=5,CONCATENATE(_xlfn.XLOOKUP(L1559,'[1]item|道具'!$A:$A,'[1]item|道具'!$B:$B),"-",M1559),K1559=11,CONCATENATE(INDEX('[4]equip_data|装备数据'!$B:$B,MATCH(1,('[4]equip_data|装备数据'!$A:$A=ROUNDDOWN(L1559/100,0))*('[4]equip_data|装备数据'!$D:$D=MOD(L1559,100)),0)),"-",M1559,"件"))</f>
        <v>玩家经验-2000</v>
      </c>
      <c r="J1559" s="11" t="str">
        <f t="shared" si="129"/>
        <v>4;0;2000</v>
      </c>
      <c r="K1559" s="11">
        <v>4</v>
      </c>
      <c r="L1559" s="11">
        <v>0</v>
      </c>
      <c r="M1559" s="11">
        <v>2000</v>
      </c>
      <c r="N1559" s="4">
        <f>_xlfn.IFS(C1559=0,E1559/SUMIFS(E:E,A:A,A1559,C:C,0),C1559=1,E1559/1000000,C1559=2,1)</f>
        <v>1</v>
      </c>
      <c r="O1559" s="4">
        <f>IF(C1559=2,1,H1559/SUMIF(D:D,D1559,H:H))</f>
        <v>1</v>
      </c>
      <c r="P1559" s="4">
        <f t="shared" si="125"/>
        <v>1</v>
      </c>
    </row>
    <row r="1560" spans="1:16">
      <c r="A1560" s="11">
        <v>400032</v>
      </c>
      <c r="B1560" s="11" t="s">
        <v>307</v>
      </c>
      <c r="C1560" s="11">
        <v>1</v>
      </c>
      <c r="D1560" s="11">
        <f t="shared" si="134"/>
        <v>4000322</v>
      </c>
      <c r="E1560" s="11">
        <v>1000000</v>
      </c>
      <c r="F1560" s="12" t="s">
        <v>309</v>
      </c>
      <c r="G1560" s="11">
        <v>1</v>
      </c>
      <c r="H1560" s="11">
        <v>1000000</v>
      </c>
      <c r="I1560" s="11" t="str" cm="1">
        <f t="array" ref="I1560">_xlfn.IFS(K1560=2,CONCATENATE("比特币-",M1560),K1560=3,CONCATENATE("钞票-",M1560),K1560=4,CONCATENATE("玩家经验-",M1560),K1560=5,CONCATENATE(_xlfn.XLOOKUP(L1560,'[1]item|道具'!$A:$A,'[1]item|道具'!$B:$B),"-",M1560),K1560=11,CONCATENATE(INDEX('[4]equip_data|装备数据'!$B:$B,MATCH(1,('[4]equip_data|装备数据'!$A:$A=ROUNDDOWN(L1560/100,0))*('[4]equip_data|装备数据'!$D:$D=MOD(L1560,100)),0)),"-",M1560,"件"))</f>
        <v>钞票-2000</v>
      </c>
      <c r="J1560" s="11" t="str">
        <f t="shared" si="129"/>
        <v>3;0;2000</v>
      </c>
      <c r="K1560" s="11">
        <v>3</v>
      </c>
      <c r="L1560" s="11">
        <v>0</v>
      </c>
      <c r="M1560" s="11">
        <v>2000</v>
      </c>
      <c r="N1560" s="4">
        <f>_xlfn.IFS(C1560=0,E1560/SUMIFS(E:E,A:A,A1560,C:C,0),C1560=1,E1560/1000000,C1560=2,1)</f>
        <v>1</v>
      </c>
      <c r="O1560" s="4">
        <f>IF(C1560=2,1,H1560/SUMIF(D:D,D1560,H:H))</f>
        <v>1</v>
      </c>
      <c r="P1560" s="4">
        <f t="shared" si="125"/>
        <v>1</v>
      </c>
    </row>
    <row r="1561" spans="1:16">
      <c r="A1561" s="11">
        <v>400032</v>
      </c>
      <c r="B1561" s="11" t="s">
        <v>307</v>
      </c>
      <c r="C1561" s="11">
        <v>1</v>
      </c>
      <c r="D1561" s="11">
        <f t="shared" si="134"/>
        <v>4000323</v>
      </c>
      <c r="E1561" s="11">
        <v>1000000</v>
      </c>
      <c r="F1561" s="12" t="s">
        <v>310</v>
      </c>
      <c r="G1561" s="11">
        <v>0</v>
      </c>
      <c r="H1561" s="11">
        <v>40</v>
      </c>
      <c r="I1561" s="11" t="str" cm="1">
        <f t="array" ref="I1561">_xlfn.IFS(K1561=2,CONCATENATE("比特币-",M1561),K1561=3,CONCATENATE("钞票-",M1561),K1561=4,CONCATENATE("玩家经验-",M1561),K1561=5,CONCATENATE(_xlfn.XLOOKUP(L1561,'[1]item|道具'!$A:$A,'[1]item|道具'!$B:$B),"-",M1561),K1561=11,CONCATENATE(INDEX('[4]equip_data|装备数据'!$B:$B,MATCH(1,('[4]equip_data|装备数据'!$A:$A=ROUNDDOWN(L1561/100,0))*('[4]equip_data|装备数据'!$D:$D=MOD(L1561,100)),0)),"-",M1561,"件"))</f>
        <v>D阶战利品-2</v>
      </c>
      <c r="J1561" s="11" t="str">
        <f t="shared" si="129"/>
        <v>5;5012001;2</v>
      </c>
      <c r="K1561" s="11">
        <v>5</v>
      </c>
      <c r="L1561" s="11">
        <v>5012001</v>
      </c>
      <c r="M1561" s="11">
        <v>2</v>
      </c>
      <c r="N1561" s="4">
        <f>_xlfn.IFS(C1561=0,E1561/SUMIFS(E:E,A:A,A1561,C:C,0),C1561=1,E1561/1000000,C1561=2,1)</f>
        <v>1</v>
      </c>
      <c r="O1561" s="4">
        <f>IF(C1561=2,1,H1561/SUMIF(D:D,D1561,H:H))</f>
        <v>0.4</v>
      </c>
      <c r="P1561" s="4">
        <f t="shared" si="125"/>
        <v>0.4</v>
      </c>
    </row>
    <row r="1562" spans="1:16">
      <c r="A1562" s="11">
        <v>400032</v>
      </c>
      <c r="B1562" s="11" t="s">
        <v>307</v>
      </c>
      <c r="C1562" s="11">
        <v>1</v>
      </c>
      <c r="D1562" s="11">
        <f t="shared" si="135"/>
        <v>4000323</v>
      </c>
      <c r="E1562" s="11">
        <v>1000000</v>
      </c>
      <c r="F1562" s="12" t="s">
        <v>310</v>
      </c>
      <c r="G1562" s="11">
        <v>0</v>
      </c>
      <c r="H1562" s="11">
        <v>40</v>
      </c>
      <c r="I1562" s="11" t="str" cm="1">
        <f t="array" ref="I1562">_xlfn.IFS(K1562=2,CONCATENATE("比特币-",M1562),K1562=3,CONCATENATE("钞票-",M1562),K1562=4,CONCATENATE("玩家经验-",M1562),K1562=5,CONCATENATE(_xlfn.XLOOKUP(L1562,'[1]item|道具'!$A:$A,'[1]item|道具'!$B:$B),"-",M1562),K1562=11,CONCATENATE(INDEX('[4]equip_data|装备数据'!$B:$B,MATCH(1,('[4]equip_data|装备数据'!$A:$A=ROUNDDOWN(L1562/100,0))*('[4]equip_data|装备数据'!$D:$D=MOD(L1562,100)),0)),"-",M1562,"件"))</f>
        <v>D阶战利品-3</v>
      </c>
      <c r="J1562" s="11" t="str">
        <f t="shared" si="129"/>
        <v>5;5012001;3</v>
      </c>
      <c r="K1562" s="11">
        <v>5</v>
      </c>
      <c r="L1562" s="11">
        <v>5012001</v>
      </c>
      <c r="M1562" s="11">
        <v>3</v>
      </c>
      <c r="N1562" s="4">
        <f>_xlfn.IFS(C1562=0,E1562/SUMIFS(E:E,A:A,A1562,C:C,0),C1562=1,E1562/1000000,C1562=2,1)</f>
        <v>1</v>
      </c>
      <c r="O1562" s="4">
        <f>IF(C1562=2,1,H1562/SUMIF(D:D,D1562,H:H))</f>
        <v>0.4</v>
      </c>
      <c r="P1562" s="4">
        <f t="shared" si="125"/>
        <v>0.4</v>
      </c>
    </row>
    <row r="1563" spans="1:16">
      <c r="A1563" s="11">
        <v>400032</v>
      </c>
      <c r="B1563" s="11" t="s">
        <v>307</v>
      </c>
      <c r="C1563" s="11">
        <v>1</v>
      </c>
      <c r="D1563" s="11">
        <f t="shared" si="135"/>
        <v>4000323</v>
      </c>
      <c r="E1563" s="11">
        <v>1000000</v>
      </c>
      <c r="F1563" s="12" t="s">
        <v>310</v>
      </c>
      <c r="G1563" s="11">
        <v>0</v>
      </c>
      <c r="H1563" s="11">
        <v>20</v>
      </c>
      <c r="I1563" s="11" t="str" cm="1">
        <f t="array" ref="I1563">_xlfn.IFS(K1563=2,CONCATENATE("比特币-",M1563),K1563=3,CONCATENATE("钞票-",M1563),K1563=4,CONCATENATE("玩家经验-",M1563),K1563=5,CONCATENATE(_xlfn.XLOOKUP(L1563,'[1]item|道具'!$A:$A,'[1]item|道具'!$B:$B),"-",M1563),K1563=11,CONCATENATE(INDEX('[4]equip_data|装备数据'!$B:$B,MATCH(1,('[4]equip_data|装备数据'!$A:$A=ROUNDDOWN(L1563/100,0))*('[4]equip_data|装备数据'!$D:$D=MOD(L1563,100)),0)),"-",M1563,"件"))</f>
        <v>D阶战利品-4</v>
      </c>
      <c r="J1563" s="11" t="str">
        <f t="shared" si="129"/>
        <v>5;5012001;4</v>
      </c>
      <c r="K1563" s="11">
        <v>5</v>
      </c>
      <c r="L1563" s="11">
        <v>5012001</v>
      </c>
      <c r="M1563" s="11">
        <v>4</v>
      </c>
      <c r="N1563" s="4">
        <f>_xlfn.IFS(C1563=0,E1563/SUMIFS(E:E,A:A,A1563,C:C,0),C1563=1,E1563/1000000,C1563=2,1)</f>
        <v>1</v>
      </c>
      <c r="O1563" s="4">
        <f>IF(C1563=2,1,H1563/SUMIF(D:D,D1563,H:H))</f>
        <v>0.2</v>
      </c>
      <c r="P1563" s="4">
        <f t="shared" si="125"/>
        <v>0.2</v>
      </c>
    </row>
    <row r="1564" spans="1:16">
      <c r="A1564" s="11">
        <v>400033</v>
      </c>
      <c r="B1564" s="11" t="s">
        <v>311</v>
      </c>
      <c r="C1564" s="11">
        <v>1</v>
      </c>
      <c r="D1564" s="11">
        <f>A1564*10+1</f>
        <v>4000331</v>
      </c>
      <c r="E1564" s="11">
        <v>1000000</v>
      </c>
      <c r="F1564" s="12" t="s">
        <v>312</v>
      </c>
      <c r="G1564" s="11">
        <v>1</v>
      </c>
      <c r="H1564" s="11">
        <v>1000000</v>
      </c>
      <c r="I1564" s="11" t="str" cm="1">
        <f t="array" ref="I1564">_xlfn.IFS(K1564=2,CONCATENATE("比特币-",M1564),K1564=3,CONCATENATE("钞票-",M1564),K1564=4,CONCATENATE("玩家经验-",M1564),K1564=5,CONCATENATE(_xlfn.XLOOKUP(L1564,'[1]item|道具'!$A:$A,'[1]item|道具'!$B:$B),"-",M1564),K1564=11,CONCATENATE(INDEX('[4]equip_data|装备数据'!$B:$B,MATCH(1,('[4]equip_data|装备数据'!$A:$A=ROUNDDOWN(L1564/100,0))*('[4]equip_data|装备数据'!$D:$D=MOD(L1564,100)),0)),"-",M1564,"件"))</f>
        <v>玩家经验-3000</v>
      </c>
      <c r="J1564" s="11" t="str">
        <f t="shared" si="129"/>
        <v>4;0;3000</v>
      </c>
      <c r="K1564" s="11">
        <v>4</v>
      </c>
      <c r="L1564" s="11">
        <v>0</v>
      </c>
      <c r="M1564" s="11">
        <v>3000</v>
      </c>
      <c r="N1564" s="4">
        <f>_xlfn.IFS(C1564=0,E1564/SUMIFS(E:E,A:A,A1564,C:C,0),C1564=1,E1564/1000000,C1564=2,1)</f>
        <v>1</v>
      </c>
      <c r="O1564" s="4">
        <f>IF(C1564=2,1,H1564/SUMIF(D:D,D1564,H:H))</f>
        <v>1</v>
      </c>
      <c r="P1564" s="4">
        <f t="shared" si="125"/>
        <v>1</v>
      </c>
    </row>
    <row r="1565" spans="1:16">
      <c r="A1565" s="11">
        <v>400033</v>
      </c>
      <c r="B1565" s="11" t="s">
        <v>311</v>
      </c>
      <c r="C1565" s="11">
        <v>1</v>
      </c>
      <c r="D1565" s="11">
        <f t="shared" ref="D1565:D1571" si="136">D1564+1</f>
        <v>4000332</v>
      </c>
      <c r="E1565" s="11">
        <v>1000000</v>
      </c>
      <c r="F1565" s="12" t="s">
        <v>313</v>
      </c>
      <c r="G1565" s="11">
        <v>1</v>
      </c>
      <c r="H1565" s="11">
        <v>1000000</v>
      </c>
      <c r="I1565" s="11" t="str" cm="1">
        <f t="array" ref="I1565">_xlfn.IFS(K1565=2,CONCATENATE("比特币-",M1565),K1565=3,CONCATENATE("钞票-",M1565),K1565=4,CONCATENATE("玩家经验-",M1565),K1565=5,CONCATENATE(_xlfn.XLOOKUP(L1565,'[1]item|道具'!$A:$A,'[1]item|道具'!$B:$B),"-",M1565),K1565=11,CONCATENATE(INDEX('[4]equip_data|装备数据'!$B:$B,MATCH(1,('[4]equip_data|装备数据'!$A:$A=ROUNDDOWN(L1565/100,0))*('[4]equip_data|装备数据'!$D:$D=MOD(L1565,100)),0)),"-",M1565,"件"))</f>
        <v>钞票-3000</v>
      </c>
      <c r="J1565" s="11" t="str">
        <f t="shared" si="129"/>
        <v>3;0;3000</v>
      </c>
      <c r="K1565" s="11">
        <v>3</v>
      </c>
      <c r="L1565" s="11">
        <v>0</v>
      </c>
      <c r="M1565" s="11">
        <v>3000</v>
      </c>
      <c r="N1565" s="4">
        <f>_xlfn.IFS(C1565=0,E1565/SUMIFS(E:E,A:A,A1565,C:C,0),C1565=1,E1565/1000000,C1565=2,1)</f>
        <v>1</v>
      </c>
      <c r="O1565" s="4">
        <f>IF(C1565=2,1,H1565/SUMIF(D:D,D1565,H:H))</f>
        <v>1</v>
      </c>
      <c r="P1565" s="4">
        <f t="shared" si="125"/>
        <v>1</v>
      </c>
    </row>
    <row r="1566" spans="1:16">
      <c r="A1566" s="11">
        <v>400033</v>
      </c>
      <c r="B1566" s="11" t="s">
        <v>311</v>
      </c>
      <c r="C1566" s="11">
        <v>1</v>
      </c>
      <c r="D1566" s="11">
        <f t="shared" si="136"/>
        <v>4000333</v>
      </c>
      <c r="E1566" s="11">
        <v>1000000</v>
      </c>
      <c r="F1566" s="12" t="s">
        <v>314</v>
      </c>
      <c r="G1566" s="11">
        <v>0</v>
      </c>
      <c r="H1566" s="11">
        <v>40</v>
      </c>
      <c r="I1566" s="11" t="str" cm="1">
        <f t="array" ref="I1566">_xlfn.IFS(K1566=2,CONCATENATE("比特币-",M1566),K1566=3,CONCATENATE("钞票-",M1566),K1566=4,CONCATENATE("玩家经验-",M1566),K1566=5,CONCATENATE(_xlfn.XLOOKUP(L1566,'[1]item|道具'!$A:$A,'[1]item|道具'!$B:$B),"-",M1566),K1566=11,CONCATENATE(INDEX('[4]equip_data|装备数据'!$B:$B,MATCH(1,('[4]equip_data|装备数据'!$A:$A=ROUNDDOWN(L1566/100,0))*('[4]equip_data|装备数据'!$D:$D=MOD(L1566,100)),0)),"-",M1566,"件"))</f>
        <v>D阶战利品-2</v>
      </c>
      <c r="J1566" s="11" t="str">
        <f t="shared" si="129"/>
        <v>5;5012001;2</v>
      </c>
      <c r="K1566" s="11">
        <v>5</v>
      </c>
      <c r="L1566" s="11">
        <v>5012001</v>
      </c>
      <c r="M1566" s="11">
        <v>2</v>
      </c>
      <c r="N1566" s="4">
        <f>_xlfn.IFS(C1566=0,E1566/SUMIFS(E:E,A:A,A1566,C:C,0),C1566=1,E1566/1000000,C1566=2,1)</f>
        <v>1</v>
      </c>
      <c r="O1566" s="4">
        <f>IF(C1566=2,1,H1566/SUMIF(D:D,D1566,H:H))</f>
        <v>0.4</v>
      </c>
      <c r="P1566" s="4">
        <f t="shared" si="125"/>
        <v>0.4</v>
      </c>
    </row>
    <row r="1567" spans="1:16">
      <c r="A1567" s="11">
        <v>400033</v>
      </c>
      <c r="B1567" s="11" t="s">
        <v>311</v>
      </c>
      <c r="C1567" s="11">
        <v>1</v>
      </c>
      <c r="D1567" s="11">
        <f t="shared" ref="D1567:D1573" si="137">D1566</f>
        <v>4000333</v>
      </c>
      <c r="E1567" s="11">
        <v>1000000</v>
      </c>
      <c r="F1567" s="12" t="s">
        <v>314</v>
      </c>
      <c r="G1567" s="11">
        <v>0</v>
      </c>
      <c r="H1567" s="11">
        <v>40</v>
      </c>
      <c r="I1567" s="11" t="str" cm="1">
        <f t="array" ref="I1567">_xlfn.IFS(K1567=2,CONCATENATE("比特币-",M1567),K1567=3,CONCATENATE("钞票-",M1567),K1567=4,CONCATENATE("玩家经验-",M1567),K1567=5,CONCATENATE(_xlfn.XLOOKUP(L1567,'[1]item|道具'!$A:$A,'[1]item|道具'!$B:$B),"-",M1567),K1567=11,CONCATENATE(INDEX('[4]equip_data|装备数据'!$B:$B,MATCH(1,('[4]equip_data|装备数据'!$A:$A=ROUNDDOWN(L1567/100,0))*('[4]equip_data|装备数据'!$D:$D=MOD(L1567,100)),0)),"-",M1567,"件"))</f>
        <v>D阶战利品-3</v>
      </c>
      <c r="J1567" s="11" t="str">
        <f t="shared" si="129"/>
        <v>5;5012001;3</v>
      </c>
      <c r="K1567" s="11">
        <v>5</v>
      </c>
      <c r="L1567" s="11">
        <v>5012001</v>
      </c>
      <c r="M1567" s="11">
        <v>3</v>
      </c>
      <c r="N1567" s="4">
        <f>_xlfn.IFS(C1567=0,E1567/SUMIFS(E:E,A:A,A1567,C:C,0),C1567=1,E1567/1000000,C1567=2,1)</f>
        <v>1</v>
      </c>
      <c r="O1567" s="4">
        <f>IF(C1567=2,1,H1567/SUMIF(D:D,D1567,H:H))</f>
        <v>0.4</v>
      </c>
      <c r="P1567" s="4">
        <f t="shared" si="125"/>
        <v>0.4</v>
      </c>
    </row>
    <row r="1568" spans="1:16">
      <c r="A1568" s="11">
        <v>400033</v>
      </c>
      <c r="B1568" s="11" t="s">
        <v>311</v>
      </c>
      <c r="C1568" s="11">
        <v>1</v>
      </c>
      <c r="D1568" s="11">
        <f t="shared" si="137"/>
        <v>4000333</v>
      </c>
      <c r="E1568" s="11">
        <v>1000000</v>
      </c>
      <c r="F1568" s="12" t="s">
        <v>314</v>
      </c>
      <c r="G1568" s="11">
        <v>0</v>
      </c>
      <c r="H1568" s="11">
        <v>20</v>
      </c>
      <c r="I1568" s="11" t="str" cm="1">
        <f t="array" ref="I1568">_xlfn.IFS(K1568=2,CONCATENATE("比特币-",M1568),K1568=3,CONCATENATE("钞票-",M1568),K1568=4,CONCATENATE("玩家经验-",M1568),K1568=5,CONCATENATE(_xlfn.XLOOKUP(L1568,'[1]item|道具'!$A:$A,'[1]item|道具'!$B:$B),"-",M1568),K1568=11,CONCATENATE(INDEX('[4]equip_data|装备数据'!$B:$B,MATCH(1,('[4]equip_data|装备数据'!$A:$A=ROUNDDOWN(L1568/100,0))*('[4]equip_data|装备数据'!$D:$D=MOD(L1568,100)),0)),"-",M1568,"件"))</f>
        <v>D阶战利品-4</v>
      </c>
      <c r="J1568" s="11" t="str">
        <f t="shared" si="129"/>
        <v>5;5012001;4</v>
      </c>
      <c r="K1568" s="11">
        <v>5</v>
      </c>
      <c r="L1568" s="11">
        <v>5012001</v>
      </c>
      <c r="M1568" s="11">
        <v>4</v>
      </c>
      <c r="N1568" s="4">
        <f>_xlfn.IFS(C1568=0,E1568/SUMIFS(E:E,A:A,A1568,C:C,0),C1568=1,E1568/1000000,C1568=2,1)</f>
        <v>1</v>
      </c>
      <c r="O1568" s="4">
        <f>IF(C1568=2,1,H1568/SUMIF(D:D,D1568,H:H))</f>
        <v>0.2</v>
      </c>
      <c r="P1568" s="4">
        <f t="shared" si="125"/>
        <v>0.2</v>
      </c>
    </row>
    <row r="1569" spans="1:16">
      <c r="A1569" s="11">
        <v>400041</v>
      </c>
      <c r="B1569" s="11" t="s">
        <v>303</v>
      </c>
      <c r="C1569" s="11">
        <v>1</v>
      </c>
      <c r="D1569" s="11">
        <f>A1569*10+1</f>
        <v>4000411</v>
      </c>
      <c r="E1569" s="11">
        <v>1000000</v>
      </c>
      <c r="F1569" s="12" t="s">
        <v>304</v>
      </c>
      <c r="G1569" s="11">
        <v>1</v>
      </c>
      <c r="H1569" s="11">
        <v>1000000</v>
      </c>
      <c r="I1569" s="11" t="str" cm="1">
        <f t="array" ref="I1569">_xlfn.IFS(K1569=2,CONCATENATE("比特币-",M1569),K1569=3,CONCATENATE("钞票-",M1569),K1569=4,CONCATENATE("玩家经验-",M1569),K1569=5,CONCATENATE(_xlfn.XLOOKUP(L1569,'[1]item|道具'!$A:$A,'[1]item|道具'!$B:$B),"-",M1569),K1569=11,CONCATENATE(INDEX('[4]equip_data|装备数据'!$B:$B,MATCH(1,('[4]equip_data|装备数据'!$A:$A=ROUNDDOWN(L1569/100,0))*('[4]equip_data|装备数据'!$D:$D=MOD(L1569,100)),0)),"-",M1569,"件"))</f>
        <v>玩家经验-1000</v>
      </c>
      <c r="J1569" s="11" t="str">
        <f t="shared" si="129"/>
        <v>4;0;1000</v>
      </c>
      <c r="K1569" s="11">
        <v>4</v>
      </c>
      <c r="L1569" s="11">
        <v>0</v>
      </c>
      <c r="M1569" s="11">
        <v>1000</v>
      </c>
      <c r="N1569" s="4">
        <f>_xlfn.IFS(C1569=0,E1569/SUMIFS(E:E,A:A,A1569,C:C,0),C1569=1,E1569/1000000,C1569=2,1)</f>
        <v>1</v>
      </c>
      <c r="O1569" s="4">
        <f>IF(C1569=2,1,H1569/SUMIF(D:D,D1569,H:H))</f>
        <v>1</v>
      </c>
      <c r="P1569" s="4">
        <f t="shared" si="125"/>
        <v>1</v>
      </c>
    </row>
    <row r="1570" spans="1:16">
      <c r="A1570" s="11">
        <v>400041</v>
      </c>
      <c r="B1570" s="11" t="s">
        <v>303</v>
      </c>
      <c r="C1570" s="11">
        <v>1</v>
      </c>
      <c r="D1570" s="11">
        <f t="shared" si="136"/>
        <v>4000412</v>
      </c>
      <c r="E1570" s="11">
        <v>1000000</v>
      </c>
      <c r="F1570" s="12" t="s">
        <v>305</v>
      </c>
      <c r="G1570" s="11">
        <v>1</v>
      </c>
      <c r="H1570" s="11">
        <v>1000000</v>
      </c>
      <c r="I1570" s="11" t="str" cm="1">
        <f t="array" ref="I1570">_xlfn.IFS(K1570=2,CONCATENATE("比特币-",M1570),K1570=3,CONCATENATE("钞票-",M1570),K1570=4,CONCATENATE("玩家经验-",M1570),K1570=5,CONCATENATE(_xlfn.XLOOKUP(L1570,'[1]item|道具'!$A:$A,'[1]item|道具'!$B:$B),"-",M1570),K1570=11,CONCATENATE(INDEX('[4]equip_data|装备数据'!$B:$B,MATCH(1,('[4]equip_data|装备数据'!$A:$A=ROUNDDOWN(L1570/100,0))*('[4]equip_data|装备数据'!$D:$D=MOD(L1570,100)),0)),"-",M1570,"件"))</f>
        <v>钞票-1000</v>
      </c>
      <c r="J1570" s="11" t="str">
        <f t="shared" si="129"/>
        <v>3;0;1000</v>
      </c>
      <c r="K1570" s="11">
        <v>3</v>
      </c>
      <c r="L1570" s="11">
        <v>0</v>
      </c>
      <c r="M1570" s="11">
        <v>1000</v>
      </c>
      <c r="N1570" s="4">
        <f>_xlfn.IFS(C1570=0,E1570/SUMIFS(E:E,A:A,A1570,C:C,0),C1570=1,E1570/1000000,C1570=2,1)</f>
        <v>1</v>
      </c>
      <c r="O1570" s="4">
        <f>IF(C1570=2,1,H1570/SUMIF(D:D,D1570,H:H))</f>
        <v>1</v>
      </c>
      <c r="P1570" s="4">
        <f t="shared" si="125"/>
        <v>1</v>
      </c>
    </row>
    <row r="1571" spans="1:16">
      <c r="A1571" s="11">
        <v>400041</v>
      </c>
      <c r="B1571" s="11" t="s">
        <v>303</v>
      </c>
      <c r="C1571" s="11">
        <v>1</v>
      </c>
      <c r="D1571" s="11">
        <f t="shared" si="136"/>
        <v>4000413</v>
      </c>
      <c r="E1571" s="11">
        <v>1000000</v>
      </c>
      <c r="F1571" s="12" t="s">
        <v>306</v>
      </c>
      <c r="G1571" s="11">
        <v>0</v>
      </c>
      <c r="H1571" s="11">
        <v>40</v>
      </c>
      <c r="I1571" s="11" t="str" cm="1">
        <f t="array" ref="I1571">_xlfn.IFS(K1571=2,CONCATENATE("比特币-",M1571),K1571=3,CONCATENATE("钞票-",M1571),K1571=4,CONCATENATE("玩家经验-",M1571),K1571=5,CONCATENATE(_xlfn.XLOOKUP(L1571,'[1]item|道具'!$A:$A,'[1]item|道具'!$B:$B),"-",M1571),K1571=11,CONCATENATE(INDEX('[4]equip_data|装备数据'!$B:$B,MATCH(1,('[4]equip_data|装备数据'!$A:$A=ROUNDDOWN(L1571/100,0))*('[4]equip_data|装备数据'!$D:$D=MOD(L1571,100)),0)),"-",M1571,"件"))</f>
        <v>D阶战利品-0</v>
      </c>
      <c r="J1571" s="11" t="str">
        <f t="shared" si="129"/>
        <v>5;5012001;0</v>
      </c>
      <c r="K1571" s="11">
        <v>5</v>
      </c>
      <c r="L1571" s="11">
        <v>5012001</v>
      </c>
      <c r="M1571" s="11">
        <v>0</v>
      </c>
      <c r="N1571" s="4">
        <f>_xlfn.IFS(C1571=0,E1571/SUMIFS(E:E,A:A,A1571,C:C,0),C1571=1,E1571/1000000,C1571=2,1)</f>
        <v>1</v>
      </c>
      <c r="O1571" s="4">
        <f>IF(C1571=2,1,H1571/SUMIF(D:D,D1571,H:H))</f>
        <v>0.4</v>
      </c>
      <c r="P1571" s="4">
        <f t="shared" si="125"/>
        <v>0.4</v>
      </c>
    </row>
    <row r="1572" spans="1:16">
      <c r="A1572" s="11">
        <v>400041</v>
      </c>
      <c r="B1572" s="11" t="s">
        <v>303</v>
      </c>
      <c r="C1572" s="11">
        <v>1</v>
      </c>
      <c r="D1572" s="11">
        <f t="shared" si="137"/>
        <v>4000413</v>
      </c>
      <c r="E1572" s="11">
        <v>1000000</v>
      </c>
      <c r="F1572" s="12" t="s">
        <v>306</v>
      </c>
      <c r="G1572" s="11">
        <v>0</v>
      </c>
      <c r="H1572" s="11">
        <v>40</v>
      </c>
      <c r="I1572" s="11" t="str" cm="1">
        <f t="array" ref="I1572">_xlfn.IFS(K1572=2,CONCATENATE("比特币-",M1572),K1572=3,CONCATENATE("钞票-",M1572),K1572=4,CONCATENATE("玩家经验-",M1572),K1572=5,CONCATENATE(_xlfn.XLOOKUP(L1572,'[1]item|道具'!$A:$A,'[1]item|道具'!$B:$B),"-",M1572),K1572=11,CONCATENATE(INDEX('[4]equip_data|装备数据'!$B:$B,MATCH(1,('[4]equip_data|装备数据'!$A:$A=ROUNDDOWN(L1572/100,0))*('[4]equip_data|装备数据'!$D:$D=MOD(L1572,100)),0)),"-",M1572,"件"))</f>
        <v>D阶战利品-1</v>
      </c>
      <c r="J1572" s="11" t="str">
        <f t="shared" si="129"/>
        <v>5;5012001;1</v>
      </c>
      <c r="K1572" s="11">
        <v>5</v>
      </c>
      <c r="L1572" s="11">
        <v>5012001</v>
      </c>
      <c r="M1572" s="11">
        <v>1</v>
      </c>
      <c r="N1572" s="4">
        <f>_xlfn.IFS(C1572=0,E1572/SUMIFS(E:E,A:A,A1572,C:C,0),C1572=1,E1572/1000000,C1572=2,1)</f>
        <v>1</v>
      </c>
      <c r="O1572" s="4">
        <f>IF(C1572=2,1,H1572/SUMIF(D:D,D1572,H:H))</f>
        <v>0.4</v>
      </c>
      <c r="P1572" s="4">
        <f t="shared" si="125"/>
        <v>0.4</v>
      </c>
    </row>
    <row r="1573" spans="1:16">
      <c r="A1573" s="11">
        <v>400041</v>
      </c>
      <c r="B1573" s="11" t="s">
        <v>303</v>
      </c>
      <c r="C1573" s="11">
        <v>1</v>
      </c>
      <c r="D1573" s="11">
        <f t="shared" si="137"/>
        <v>4000413</v>
      </c>
      <c r="E1573" s="11">
        <v>1000000</v>
      </c>
      <c r="F1573" s="12" t="s">
        <v>306</v>
      </c>
      <c r="G1573" s="11">
        <v>0</v>
      </c>
      <c r="H1573" s="11">
        <v>20</v>
      </c>
      <c r="I1573" s="11" t="str" cm="1">
        <f t="array" ref="I1573">_xlfn.IFS(K1573=2,CONCATENATE("比特币-",M1573),K1573=3,CONCATENATE("钞票-",M1573),K1573=4,CONCATENATE("玩家经验-",M1573),K1573=5,CONCATENATE(_xlfn.XLOOKUP(L1573,'[1]item|道具'!$A:$A,'[1]item|道具'!$B:$B),"-",M1573),K1573=11,CONCATENATE(INDEX('[4]equip_data|装备数据'!$B:$B,MATCH(1,('[4]equip_data|装备数据'!$A:$A=ROUNDDOWN(L1573/100,0))*('[4]equip_data|装备数据'!$D:$D=MOD(L1573,100)),0)),"-",M1573,"件"))</f>
        <v>D阶战利品-2</v>
      </c>
      <c r="J1573" s="11" t="str">
        <f t="shared" si="129"/>
        <v>5;5012001;2</v>
      </c>
      <c r="K1573" s="11">
        <v>5</v>
      </c>
      <c r="L1573" s="11">
        <v>5012001</v>
      </c>
      <c r="M1573" s="11">
        <v>2</v>
      </c>
      <c r="N1573" s="4">
        <f>_xlfn.IFS(C1573=0,E1573/SUMIFS(E:E,A:A,A1573,C:C,0),C1573=1,E1573/1000000,C1573=2,1)</f>
        <v>1</v>
      </c>
      <c r="O1573" s="4">
        <f>IF(C1573=2,1,H1573/SUMIF(D:D,D1573,H:H))</f>
        <v>0.2</v>
      </c>
      <c r="P1573" s="4">
        <f t="shared" si="125"/>
        <v>0.2</v>
      </c>
    </row>
    <row r="1574" spans="1:16">
      <c r="A1574" s="11">
        <v>400042</v>
      </c>
      <c r="B1574" s="11" t="s">
        <v>307</v>
      </c>
      <c r="C1574" s="11">
        <v>1</v>
      </c>
      <c r="D1574" s="11">
        <f>A1574*10+1</f>
        <v>4000421</v>
      </c>
      <c r="E1574" s="11">
        <v>1000000</v>
      </c>
      <c r="F1574" s="12" t="s">
        <v>308</v>
      </c>
      <c r="G1574" s="11">
        <v>1</v>
      </c>
      <c r="H1574" s="11">
        <v>1000000</v>
      </c>
      <c r="I1574" s="11" t="str" cm="1">
        <f t="array" ref="I1574">_xlfn.IFS(K1574=2,CONCATENATE("比特币-",M1574),K1574=3,CONCATENATE("钞票-",M1574),K1574=4,CONCATENATE("玩家经验-",M1574),K1574=5,CONCATENATE(_xlfn.XLOOKUP(L1574,'[1]item|道具'!$A:$A,'[1]item|道具'!$B:$B),"-",M1574),K1574=11,CONCATENATE(INDEX('[4]equip_data|装备数据'!$B:$B,MATCH(1,('[4]equip_data|装备数据'!$A:$A=ROUNDDOWN(L1574/100,0))*('[4]equip_data|装备数据'!$D:$D=MOD(L1574,100)),0)),"-",M1574,"件"))</f>
        <v>玩家经验-2000</v>
      </c>
      <c r="J1574" s="11" t="str">
        <f t="shared" si="129"/>
        <v>4;0;2000</v>
      </c>
      <c r="K1574" s="11">
        <v>4</v>
      </c>
      <c r="L1574" s="11">
        <v>0</v>
      </c>
      <c r="M1574" s="11">
        <v>2000</v>
      </c>
      <c r="N1574" s="4">
        <f>_xlfn.IFS(C1574=0,E1574/SUMIFS(E:E,A:A,A1574,C:C,0),C1574=1,E1574/1000000,C1574=2,1)</f>
        <v>1</v>
      </c>
      <c r="O1574" s="4">
        <f>IF(C1574=2,1,H1574/SUMIF(D:D,D1574,H:H))</f>
        <v>1</v>
      </c>
      <c r="P1574" s="4">
        <f t="shared" si="125"/>
        <v>1</v>
      </c>
    </row>
    <row r="1575" spans="1:16">
      <c r="A1575" s="11">
        <v>400042</v>
      </c>
      <c r="B1575" s="11" t="s">
        <v>307</v>
      </c>
      <c r="C1575" s="11">
        <v>1</v>
      </c>
      <c r="D1575" s="11">
        <f t="shared" ref="D1575:D1581" si="138">D1574+1</f>
        <v>4000422</v>
      </c>
      <c r="E1575" s="11">
        <v>1000000</v>
      </c>
      <c r="F1575" s="12" t="s">
        <v>309</v>
      </c>
      <c r="G1575" s="11">
        <v>1</v>
      </c>
      <c r="H1575" s="11">
        <v>1000000</v>
      </c>
      <c r="I1575" s="11" t="str" cm="1">
        <f t="array" ref="I1575">_xlfn.IFS(K1575=2,CONCATENATE("比特币-",M1575),K1575=3,CONCATENATE("钞票-",M1575),K1575=4,CONCATENATE("玩家经验-",M1575),K1575=5,CONCATENATE(_xlfn.XLOOKUP(L1575,'[1]item|道具'!$A:$A,'[1]item|道具'!$B:$B),"-",M1575),K1575=11,CONCATENATE(INDEX('[4]equip_data|装备数据'!$B:$B,MATCH(1,('[4]equip_data|装备数据'!$A:$A=ROUNDDOWN(L1575/100,0))*('[4]equip_data|装备数据'!$D:$D=MOD(L1575,100)),0)),"-",M1575,"件"))</f>
        <v>钞票-2000</v>
      </c>
      <c r="J1575" s="11" t="str">
        <f t="shared" si="129"/>
        <v>3;0;2000</v>
      </c>
      <c r="K1575" s="11">
        <v>3</v>
      </c>
      <c r="L1575" s="11">
        <v>0</v>
      </c>
      <c r="M1575" s="11">
        <v>2000</v>
      </c>
      <c r="N1575" s="4">
        <f>_xlfn.IFS(C1575=0,E1575/SUMIFS(E:E,A:A,A1575,C:C,0),C1575=1,E1575/1000000,C1575=2,1)</f>
        <v>1</v>
      </c>
      <c r="O1575" s="4">
        <f>IF(C1575=2,1,H1575/SUMIF(D:D,D1575,H:H))</f>
        <v>1</v>
      </c>
      <c r="P1575" s="4">
        <f t="shared" si="125"/>
        <v>1</v>
      </c>
    </row>
    <row r="1576" spans="1:16">
      <c r="A1576" s="11">
        <v>400042</v>
      </c>
      <c r="B1576" s="11" t="s">
        <v>307</v>
      </c>
      <c r="C1576" s="11">
        <v>1</v>
      </c>
      <c r="D1576" s="11">
        <f t="shared" si="138"/>
        <v>4000423</v>
      </c>
      <c r="E1576" s="11">
        <v>1000000</v>
      </c>
      <c r="F1576" s="12" t="s">
        <v>310</v>
      </c>
      <c r="G1576" s="11">
        <v>0</v>
      </c>
      <c r="H1576" s="11">
        <v>40</v>
      </c>
      <c r="I1576" s="11" t="str" cm="1">
        <f t="array" ref="I1576">_xlfn.IFS(K1576=2,CONCATENATE("比特币-",M1576),K1576=3,CONCATENATE("钞票-",M1576),K1576=4,CONCATENATE("玩家经验-",M1576),K1576=5,CONCATENATE(_xlfn.XLOOKUP(L1576,'[1]item|道具'!$A:$A,'[1]item|道具'!$B:$B),"-",M1576),K1576=11,CONCATENATE(INDEX('[4]equip_data|装备数据'!$B:$B,MATCH(1,('[4]equip_data|装备数据'!$A:$A=ROUNDDOWN(L1576/100,0))*('[4]equip_data|装备数据'!$D:$D=MOD(L1576,100)),0)),"-",M1576,"件"))</f>
        <v>D阶战利品-2</v>
      </c>
      <c r="J1576" s="11" t="str">
        <f t="shared" si="129"/>
        <v>5;5012001;2</v>
      </c>
      <c r="K1576" s="11">
        <v>5</v>
      </c>
      <c r="L1576" s="11">
        <v>5012001</v>
      </c>
      <c r="M1576" s="11">
        <v>2</v>
      </c>
      <c r="N1576" s="4">
        <f>_xlfn.IFS(C1576=0,E1576/SUMIFS(E:E,A:A,A1576,C:C,0),C1576=1,E1576/1000000,C1576=2,1)</f>
        <v>1</v>
      </c>
      <c r="O1576" s="4">
        <f>IF(C1576=2,1,H1576/SUMIF(D:D,D1576,H:H))</f>
        <v>0.4</v>
      </c>
      <c r="P1576" s="4">
        <f t="shared" si="125"/>
        <v>0.4</v>
      </c>
    </row>
    <row r="1577" spans="1:16">
      <c r="A1577" s="11">
        <v>400042</v>
      </c>
      <c r="B1577" s="11" t="s">
        <v>307</v>
      </c>
      <c r="C1577" s="11">
        <v>1</v>
      </c>
      <c r="D1577" s="11">
        <f t="shared" ref="D1577:D1583" si="139">D1576</f>
        <v>4000423</v>
      </c>
      <c r="E1577" s="11">
        <v>1000000</v>
      </c>
      <c r="F1577" s="12" t="s">
        <v>310</v>
      </c>
      <c r="G1577" s="11">
        <v>0</v>
      </c>
      <c r="H1577" s="11">
        <v>40</v>
      </c>
      <c r="I1577" s="11" t="str" cm="1">
        <f t="array" ref="I1577">_xlfn.IFS(K1577=2,CONCATENATE("比特币-",M1577),K1577=3,CONCATENATE("钞票-",M1577),K1577=4,CONCATENATE("玩家经验-",M1577),K1577=5,CONCATENATE(_xlfn.XLOOKUP(L1577,'[1]item|道具'!$A:$A,'[1]item|道具'!$B:$B),"-",M1577),K1577=11,CONCATENATE(INDEX('[4]equip_data|装备数据'!$B:$B,MATCH(1,('[4]equip_data|装备数据'!$A:$A=ROUNDDOWN(L1577/100,0))*('[4]equip_data|装备数据'!$D:$D=MOD(L1577,100)),0)),"-",M1577,"件"))</f>
        <v>D阶战利品-3</v>
      </c>
      <c r="J1577" s="11" t="str">
        <f t="shared" si="129"/>
        <v>5;5012001;3</v>
      </c>
      <c r="K1577" s="11">
        <v>5</v>
      </c>
      <c r="L1577" s="11">
        <v>5012001</v>
      </c>
      <c r="M1577" s="11">
        <v>3</v>
      </c>
      <c r="N1577" s="4">
        <f>_xlfn.IFS(C1577=0,E1577/SUMIFS(E:E,A:A,A1577,C:C,0),C1577=1,E1577/1000000,C1577=2,1)</f>
        <v>1</v>
      </c>
      <c r="O1577" s="4">
        <f>IF(C1577=2,1,H1577/SUMIF(D:D,D1577,H:H))</f>
        <v>0.4</v>
      </c>
      <c r="P1577" s="4">
        <f t="shared" si="125"/>
        <v>0.4</v>
      </c>
    </row>
    <row r="1578" spans="1:16">
      <c r="A1578" s="11">
        <v>400042</v>
      </c>
      <c r="B1578" s="11" t="s">
        <v>307</v>
      </c>
      <c r="C1578" s="11">
        <v>1</v>
      </c>
      <c r="D1578" s="11">
        <f t="shared" si="139"/>
        <v>4000423</v>
      </c>
      <c r="E1578" s="11">
        <v>1000000</v>
      </c>
      <c r="F1578" s="12" t="s">
        <v>310</v>
      </c>
      <c r="G1578" s="11">
        <v>0</v>
      </c>
      <c r="H1578" s="11">
        <v>20</v>
      </c>
      <c r="I1578" s="11" t="str" cm="1">
        <f t="array" ref="I1578">_xlfn.IFS(K1578=2,CONCATENATE("比特币-",M1578),K1578=3,CONCATENATE("钞票-",M1578),K1578=4,CONCATENATE("玩家经验-",M1578),K1578=5,CONCATENATE(_xlfn.XLOOKUP(L1578,'[1]item|道具'!$A:$A,'[1]item|道具'!$B:$B),"-",M1578),K1578=11,CONCATENATE(INDEX('[4]equip_data|装备数据'!$B:$B,MATCH(1,('[4]equip_data|装备数据'!$A:$A=ROUNDDOWN(L1578/100,0))*('[4]equip_data|装备数据'!$D:$D=MOD(L1578,100)),0)),"-",M1578,"件"))</f>
        <v>D阶战利品-4</v>
      </c>
      <c r="J1578" s="11" t="str">
        <f t="shared" si="129"/>
        <v>5;5012001;4</v>
      </c>
      <c r="K1578" s="11">
        <v>5</v>
      </c>
      <c r="L1578" s="11">
        <v>5012001</v>
      </c>
      <c r="M1578" s="11">
        <v>4</v>
      </c>
      <c r="N1578" s="4">
        <f>_xlfn.IFS(C1578=0,E1578/SUMIFS(E:E,A:A,A1578,C:C,0),C1578=1,E1578/1000000,C1578=2,1)</f>
        <v>1</v>
      </c>
      <c r="O1578" s="4">
        <f>IF(C1578=2,1,H1578/SUMIF(D:D,D1578,H:H))</f>
        <v>0.2</v>
      </c>
      <c r="P1578" s="4">
        <f t="shared" si="125"/>
        <v>0.2</v>
      </c>
    </row>
    <row r="1579" spans="1:16">
      <c r="A1579" s="11">
        <v>400043</v>
      </c>
      <c r="B1579" s="11" t="s">
        <v>311</v>
      </c>
      <c r="C1579" s="11">
        <v>1</v>
      </c>
      <c r="D1579" s="11">
        <f>A1579*10+1</f>
        <v>4000431</v>
      </c>
      <c r="E1579" s="11">
        <v>1000000</v>
      </c>
      <c r="F1579" s="12" t="s">
        <v>312</v>
      </c>
      <c r="G1579" s="11">
        <v>1</v>
      </c>
      <c r="H1579" s="11">
        <v>1000000</v>
      </c>
      <c r="I1579" s="11" t="str" cm="1">
        <f t="array" ref="I1579">_xlfn.IFS(K1579=2,CONCATENATE("比特币-",M1579),K1579=3,CONCATENATE("钞票-",M1579),K1579=4,CONCATENATE("玩家经验-",M1579),K1579=5,CONCATENATE(_xlfn.XLOOKUP(L1579,'[1]item|道具'!$A:$A,'[1]item|道具'!$B:$B),"-",M1579),K1579=11,CONCATENATE(INDEX('[4]equip_data|装备数据'!$B:$B,MATCH(1,('[4]equip_data|装备数据'!$A:$A=ROUNDDOWN(L1579/100,0))*('[4]equip_data|装备数据'!$D:$D=MOD(L1579,100)),0)),"-",M1579,"件"))</f>
        <v>玩家经验-3000</v>
      </c>
      <c r="J1579" s="11" t="str">
        <f t="shared" si="129"/>
        <v>4;0;3000</v>
      </c>
      <c r="K1579" s="11">
        <v>4</v>
      </c>
      <c r="L1579" s="11">
        <v>0</v>
      </c>
      <c r="M1579" s="11">
        <v>3000</v>
      </c>
      <c r="N1579" s="4">
        <f>_xlfn.IFS(C1579=0,E1579/SUMIFS(E:E,A:A,A1579,C:C,0),C1579=1,E1579/1000000,C1579=2,1)</f>
        <v>1</v>
      </c>
      <c r="O1579" s="4">
        <f>IF(C1579=2,1,H1579/SUMIF(D:D,D1579,H:H))</f>
        <v>1</v>
      </c>
      <c r="P1579" s="4">
        <f t="shared" si="125"/>
        <v>1</v>
      </c>
    </row>
    <row r="1580" spans="1:16">
      <c r="A1580" s="11">
        <v>400043</v>
      </c>
      <c r="B1580" s="11" t="s">
        <v>311</v>
      </c>
      <c r="C1580" s="11">
        <v>1</v>
      </c>
      <c r="D1580" s="11">
        <f t="shared" si="138"/>
        <v>4000432</v>
      </c>
      <c r="E1580" s="11">
        <v>1000000</v>
      </c>
      <c r="F1580" s="12" t="s">
        <v>313</v>
      </c>
      <c r="G1580" s="11">
        <v>1</v>
      </c>
      <c r="H1580" s="11">
        <v>1000000</v>
      </c>
      <c r="I1580" s="11" t="str" cm="1">
        <f t="array" ref="I1580">_xlfn.IFS(K1580=2,CONCATENATE("比特币-",M1580),K1580=3,CONCATENATE("钞票-",M1580),K1580=4,CONCATENATE("玩家经验-",M1580),K1580=5,CONCATENATE(_xlfn.XLOOKUP(L1580,'[1]item|道具'!$A:$A,'[1]item|道具'!$B:$B),"-",M1580),K1580=11,CONCATENATE(INDEX('[4]equip_data|装备数据'!$B:$B,MATCH(1,('[4]equip_data|装备数据'!$A:$A=ROUNDDOWN(L1580/100,0))*('[4]equip_data|装备数据'!$D:$D=MOD(L1580,100)),0)),"-",M1580,"件"))</f>
        <v>钞票-3000</v>
      </c>
      <c r="J1580" s="11" t="str">
        <f t="shared" si="129"/>
        <v>3;0;3000</v>
      </c>
      <c r="K1580" s="11">
        <v>3</v>
      </c>
      <c r="L1580" s="11">
        <v>0</v>
      </c>
      <c r="M1580" s="11">
        <v>3000</v>
      </c>
      <c r="N1580" s="4">
        <f>_xlfn.IFS(C1580=0,E1580/SUMIFS(E:E,A:A,A1580,C:C,0),C1580=1,E1580/1000000,C1580=2,1)</f>
        <v>1</v>
      </c>
      <c r="O1580" s="4">
        <f>IF(C1580=2,1,H1580/SUMIF(D:D,D1580,H:H))</f>
        <v>1</v>
      </c>
      <c r="P1580" s="4">
        <f t="shared" si="125"/>
        <v>1</v>
      </c>
    </row>
    <row r="1581" spans="1:16">
      <c r="A1581" s="11">
        <v>400043</v>
      </c>
      <c r="B1581" s="11" t="s">
        <v>311</v>
      </c>
      <c r="C1581" s="11">
        <v>1</v>
      </c>
      <c r="D1581" s="11">
        <f t="shared" si="138"/>
        <v>4000433</v>
      </c>
      <c r="E1581" s="11">
        <v>1000000</v>
      </c>
      <c r="F1581" s="12" t="s">
        <v>314</v>
      </c>
      <c r="G1581" s="11">
        <v>0</v>
      </c>
      <c r="H1581" s="11">
        <v>40</v>
      </c>
      <c r="I1581" s="11" t="str" cm="1">
        <f t="array" ref="I1581">_xlfn.IFS(K1581=2,CONCATENATE("比特币-",M1581),K1581=3,CONCATENATE("钞票-",M1581),K1581=4,CONCATENATE("玩家经验-",M1581),K1581=5,CONCATENATE(_xlfn.XLOOKUP(L1581,'[1]item|道具'!$A:$A,'[1]item|道具'!$B:$B),"-",M1581),K1581=11,CONCATENATE(INDEX('[4]equip_data|装备数据'!$B:$B,MATCH(1,('[4]equip_data|装备数据'!$A:$A=ROUNDDOWN(L1581/100,0))*('[4]equip_data|装备数据'!$D:$D=MOD(L1581,100)),0)),"-",M1581,"件"))</f>
        <v>D阶战利品-2</v>
      </c>
      <c r="J1581" s="11" t="str">
        <f t="shared" si="129"/>
        <v>5;5012001;2</v>
      </c>
      <c r="K1581" s="11">
        <v>5</v>
      </c>
      <c r="L1581" s="11">
        <v>5012001</v>
      </c>
      <c r="M1581" s="11">
        <v>2</v>
      </c>
      <c r="N1581" s="4">
        <f>_xlfn.IFS(C1581=0,E1581/SUMIFS(E:E,A:A,A1581,C:C,0),C1581=1,E1581/1000000,C1581=2,1)</f>
        <v>1</v>
      </c>
      <c r="O1581" s="4">
        <f>IF(C1581=2,1,H1581/SUMIF(D:D,D1581,H:H))</f>
        <v>0.4</v>
      </c>
      <c r="P1581" s="4">
        <f t="shared" si="125"/>
        <v>0.4</v>
      </c>
    </row>
    <row r="1582" spans="1:16">
      <c r="A1582" s="11">
        <v>400043</v>
      </c>
      <c r="B1582" s="11" t="s">
        <v>311</v>
      </c>
      <c r="C1582" s="11">
        <v>1</v>
      </c>
      <c r="D1582" s="11">
        <f t="shared" si="139"/>
        <v>4000433</v>
      </c>
      <c r="E1582" s="11">
        <v>1000000</v>
      </c>
      <c r="F1582" s="12" t="s">
        <v>314</v>
      </c>
      <c r="G1582" s="11">
        <v>0</v>
      </c>
      <c r="H1582" s="11">
        <v>40</v>
      </c>
      <c r="I1582" s="11" t="str" cm="1">
        <f t="array" ref="I1582">_xlfn.IFS(K1582=2,CONCATENATE("比特币-",M1582),K1582=3,CONCATENATE("钞票-",M1582),K1582=4,CONCATENATE("玩家经验-",M1582),K1582=5,CONCATENATE(_xlfn.XLOOKUP(L1582,'[1]item|道具'!$A:$A,'[1]item|道具'!$B:$B),"-",M1582),K1582=11,CONCATENATE(INDEX('[4]equip_data|装备数据'!$B:$B,MATCH(1,('[4]equip_data|装备数据'!$A:$A=ROUNDDOWN(L1582/100,0))*('[4]equip_data|装备数据'!$D:$D=MOD(L1582,100)),0)),"-",M1582,"件"))</f>
        <v>D阶战利品-3</v>
      </c>
      <c r="J1582" s="11" t="str">
        <f t="shared" si="129"/>
        <v>5;5012001;3</v>
      </c>
      <c r="K1582" s="11">
        <v>5</v>
      </c>
      <c r="L1582" s="11">
        <v>5012001</v>
      </c>
      <c r="M1582" s="11">
        <v>3</v>
      </c>
      <c r="N1582" s="4">
        <f>_xlfn.IFS(C1582=0,E1582/SUMIFS(E:E,A:A,A1582,C:C,0),C1582=1,E1582/1000000,C1582=2,1)</f>
        <v>1</v>
      </c>
      <c r="O1582" s="4">
        <f>IF(C1582=2,1,H1582/SUMIF(D:D,D1582,H:H))</f>
        <v>0.4</v>
      </c>
      <c r="P1582" s="4">
        <f t="shared" ref="P1582:P1598" si="140">N1582*O1582</f>
        <v>0.4</v>
      </c>
    </row>
    <row r="1583" spans="1:16">
      <c r="A1583" s="11">
        <v>400043</v>
      </c>
      <c r="B1583" s="11" t="s">
        <v>311</v>
      </c>
      <c r="C1583" s="11">
        <v>1</v>
      </c>
      <c r="D1583" s="11">
        <f t="shared" si="139"/>
        <v>4000433</v>
      </c>
      <c r="E1583" s="11">
        <v>1000000</v>
      </c>
      <c r="F1583" s="12" t="s">
        <v>314</v>
      </c>
      <c r="G1583" s="11">
        <v>0</v>
      </c>
      <c r="H1583" s="11">
        <v>20</v>
      </c>
      <c r="I1583" s="11" t="str" cm="1">
        <f t="array" ref="I1583">_xlfn.IFS(K1583=2,CONCATENATE("比特币-",M1583),K1583=3,CONCATENATE("钞票-",M1583),K1583=4,CONCATENATE("玩家经验-",M1583),K1583=5,CONCATENATE(_xlfn.XLOOKUP(L1583,'[1]item|道具'!$A:$A,'[1]item|道具'!$B:$B),"-",M1583),K1583=11,CONCATENATE(INDEX('[4]equip_data|装备数据'!$B:$B,MATCH(1,('[4]equip_data|装备数据'!$A:$A=ROUNDDOWN(L1583/100,0))*('[4]equip_data|装备数据'!$D:$D=MOD(L1583,100)),0)),"-",M1583,"件"))</f>
        <v>D阶战利品-4</v>
      </c>
      <c r="J1583" s="11" t="str">
        <f t="shared" si="129"/>
        <v>5;5012001;4</v>
      </c>
      <c r="K1583" s="11">
        <v>5</v>
      </c>
      <c r="L1583" s="11">
        <v>5012001</v>
      </c>
      <c r="M1583" s="11">
        <v>4</v>
      </c>
      <c r="N1583" s="4">
        <f>_xlfn.IFS(C1583=0,E1583/SUMIFS(E:E,A:A,A1583,C:C,0),C1583=1,E1583/1000000,C1583=2,1)</f>
        <v>1</v>
      </c>
      <c r="O1583" s="4">
        <f>IF(C1583=2,1,H1583/SUMIF(D:D,D1583,H:H))</f>
        <v>0.2</v>
      </c>
      <c r="P1583" s="4">
        <f t="shared" si="140"/>
        <v>0.2</v>
      </c>
    </row>
    <row r="1584" spans="1:16">
      <c r="A1584" s="11">
        <v>400051</v>
      </c>
      <c r="B1584" s="11" t="s">
        <v>303</v>
      </c>
      <c r="C1584" s="11">
        <v>1</v>
      </c>
      <c r="D1584" s="11">
        <f>A1584*10+1</f>
        <v>4000511</v>
      </c>
      <c r="E1584" s="11">
        <v>1000000</v>
      </c>
      <c r="F1584" s="12" t="s">
        <v>304</v>
      </c>
      <c r="G1584" s="11">
        <v>1</v>
      </c>
      <c r="H1584" s="11">
        <v>1000000</v>
      </c>
      <c r="I1584" s="11" t="str" cm="1">
        <f t="array" ref="I1584">_xlfn.IFS(K1584=2,CONCATENATE("比特币-",M1584),K1584=3,CONCATENATE("钞票-",M1584),K1584=4,CONCATENATE("玩家经验-",M1584),K1584=5,CONCATENATE(_xlfn.XLOOKUP(L1584,'[1]item|道具'!$A:$A,'[1]item|道具'!$B:$B),"-",M1584),K1584=11,CONCATENATE(INDEX('[4]equip_data|装备数据'!$B:$B,MATCH(1,('[4]equip_data|装备数据'!$A:$A=ROUNDDOWN(L1584/100,0))*('[4]equip_data|装备数据'!$D:$D=MOD(L1584,100)),0)),"-",M1584,"件"))</f>
        <v>玩家经验-1000</v>
      </c>
      <c r="J1584" s="11" t="str">
        <f t="shared" si="129"/>
        <v>4;0;1000</v>
      </c>
      <c r="K1584" s="11">
        <v>4</v>
      </c>
      <c r="L1584" s="11">
        <v>0</v>
      </c>
      <c r="M1584" s="11">
        <v>1000</v>
      </c>
      <c r="N1584" s="4">
        <f>_xlfn.IFS(C1584=0,E1584/SUMIFS(E:E,A:A,A1584,C:C,0),C1584=1,E1584/1000000,C1584=2,1)</f>
        <v>1</v>
      </c>
      <c r="O1584" s="4">
        <f>IF(C1584=2,1,H1584/SUMIF(D:D,D1584,H:H))</f>
        <v>1</v>
      </c>
      <c r="P1584" s="4">
        <f t="shared" si="140"/>
        <v>1</v>
      </c>
    </row>
    <row r="1585" spans="1:16">
      <c r="A1585" s="11">
        <v>400051</v>
      </c>
      <c r="B1585" s="11" t="s">
        <v>303</v>
      </c>
      <c r="C1585" s="11">
        <v>1</v>
      </c>
      <c r="D1585" s="11">
        <f t="shared" ref="D1585:D1591" si="141">D1584+1</f>
        <v>4000512</v>
      </c>
      <c r="E1585" s="11">
        <v>1000000</v>
      </c>
      <c r="F1585" s="12" t="s">
        <v>305</v>
      </c>
      <c r="G1585" s="11">
        <v>1</v>
      </c>
      <c r="H1585" s="11">
        <v>1000000</v>
      </c>
      <c r="I1585" s="11" t="str" cm="1">
        <f t="array" ref="I1585">_xlfn.IFS(K1585=2,CONCATENATE("比特币-",M1585),K1585=3,CONCATENATE("钞票-",M1585),K1585=4,CONCATENATE("玩家经验-",M1585),K1585=5,CONCATENATE(_xlfn.XLOOKUP(L1585,'[1]item|道具'!$A:$A,'[1]item|道具'!$B:$B),"-",M1585),K1585=11,CONCATENATE(INDEX('[4]equip_data|装备数据'!$B:$B,MATCH(1,('[4]equip_data|装备数据'!$A:$A=ROUNDDOWN(L1585/100,0))*('[4]equip_data|装备数据'!$D:$D=MOD(L1585,100)),0)),"-",M1585,"件"))</f>
        <v>钞票-1000</v>
      </c>
      <c r="J1585" s="11" t="str">
        <f t="shared" si="129"/>
        <v>3;0;1000</v>
      </c>
      <c r="K1585" s="11">
        <v>3</v>
      </c>
      <c r="L1585" s="11">
        <v>0</v>
      </c>
      <c r="M1585" s="11">
        <v>1000</v>
      </c>
      <c r="N1585" s="4">
        <f>_xlfn.IFS(C1585=0,E1585/SUMIFS(E:E,A:A,A1585,C:C,0),C1585=1,E1585/1000000,C1585=2,1)</f>
        <v>1</v>
      </c>
      <c r="O1585" s="4">
        <f>IF(C1585=2,1,H1585/SUMIF(D:D,D1585,H:H))</f>
        <v>1</v>
      </c>
      <c r="P1585" s="4">
        <f t="shared" si="140"/>
        <v>1</v>
      </c>
    </row>
    <row r="1586" spans="1:16">
      <c r="A1586" s="11">
        <v>400051</v>
      </c>
      <c r="B1586" s="11" t="s">
        <v>303</v>
      </c>
      <c r="C1586" s="11">
        <v>1</v>
      </c>
      <c r="D1586" s="11">
        <f t="shared" si="141"/>
        <v>4000513</v>
      </c>
      <c r="E1586" s="11">
        <v>1000000</v>
      </c>
      <c r="F1586" s="12" t="s">
        <v>306</v>
      </c>
      <c r="G1586" s="11">
        <v>0</v>
      </c>
      <c r="H1586" s="11">
        <v>40</v>
      </c>
      <c r="I1586" s="11" t="str" cm="1">
        <f t="array" ref="I1586">_xlfn.IFS(K1586=2,CONCATENATE("比特币-",M1586),K1586=3,CONCATENATE("钞票-",M1586),K1586=4,CONCATENATE("玩家经验-",M1586),K1586=5,CONCATENATE(_xlfn.XLOOKUP(L1586,'[1]item|道具'!$A:$A,'[1]item|道具'!$B:$B),"-",M1586),K1586=11,CONCATENATE(INDEX('[4]equip_data|装备数据'!$B:$B,MATCH(1,('[4]equip_data|装备数据'!$A:$A=ROUNDDOWN(L1586/100,0))*('[4]equip_data|装备数据'!$D:$D=MOD(L1586,100)),0)),"-",M1586,"件"))</f>
        <v>D阶战利品-0</v>
      </c>
      <c r="J1586" s="11" t="str">
        <f t="shared" si="129"/>
        <v>5;5012001;0</v>
      </c>
      <c r="K1586" s="11">
        <v>5</v>
      </c>
      <c r="L1586" s="11">
        <v>5012001</v>
      </c>
      <c r="M1586" s="11">
        <v>0</v>
      </c>
      <c r="N1586" s="4">
        <f>_xlfn.IFS(C1586=0,E1586/SUMIFS(E:E,A:A,A1586,C:C,0),C1586=1,E1586/1000000,C1586=2,1)</f>
        <v>1</v>
      </c>
      <c r="O1586" s="4">
        <f>IF(C1586=2,1,H1586/SUMIF(D:D,D1586,H:H))</f>
        <v>0.4</v>
      </c>
      <c r="P1586" s="4">
        <f t="shared" si="140"/>
        <v>0.4</v>
      </c>
    </row>
    <row r="1587" spans="1:16">
      <c r="A1587" s="11">
        <v>400051</v>
      </c>
      <c r="B1587" s="11" t="s">
        <v>303</v>
      </c>
      <c r="C1587" s="11">
        <v>1</v>
      </c>
      <c r="D1587" s="11">
        <f t="shared" ref="D1587:D1593" si="142">D1586</f>
        <v>4000513</v>
      </c>
      <c r="E1587" s="11">
        <v>1000000</v>
      </c>
      <c r="F1587" s="12" t="s">
        <v>306</v>
      </c>
      <c r="G1587" s="11">
        <v>0</v>
      </c>
      <c r="H1587" s="11">
        <v>40</v>
      </c>
      <c r="I1587" s="11" t="str" cm="1">
        <f t="array" ref="I1587">_xlfn.IFS(K1587=2,CONCATENATE("比特币-",M1587),K1587=3,CONCATENATE("钞票-",M1587),K1587=4,CONCATENATE("玩家经验-",M1587),K1587=5,CONCATENATE(_xlfn.XLOOKUP(L1587,'[1]item|道具'!$A:$A,'[1]item|道具'!$B:$B),"-",M1587),K1587=11,CONCATENATE(INDEX('[4]equip_data|装备数据'!$B:$B,MATCH(1,('[4]equip_data|装备数据'!$A:$A=ROUNDDOWN(L1587/100,0))*('[4]equip_data|装备数据'!$D:$D=MOD(L1587,100)),0)),"-",M1587,"件"))</f>
        <v>D阶战利品-1</v>
      </c>
      <c r="J1587" s="11" t="str">
        <f t="shared" si="129"/>
        <v>5;5012001;1</v>
      </c>
      <c r="K1587" s="11">
        <v>5</v>
      </c>
      <c r="L1587" s="11">
        <v>5012001</v>
      </c>
      <c r="M1587" s="11">
        <v>1</v>
      </c>
      <c r="N1587" s="4">
        <f>_xlfn.IFS(C1587=0,E1587/SUMIFS(E:E,A:A,A1587,C:C,0),C1587=1,E1587/1000000,C1587=2,1)</f>
        <v>1</v>
      </c>
      <c r="O1587" s="4">
        <f>IF(C1587=2,1,H1587/SUMIF(D:D,D1587,H:H))</f>
        <v>0.4</v>
      </c>
      <c r="P1587" s="4">
        <f t="shared" si="140"/>
        <v>0.4</v>
      </c>
    </row>
    <row r="1588" spans="1:16">
      <c r="A1588" s="11">
        <v>400051</v>
      </c>
      <c r="B1588" s="11" t="s">
        <v>303</v>
      </c>
      <c r="C1588" s="11">
        <v>1</v>
      </c>
      <c r="D1588" s="11">
        <f t="shared" si="142"/>
        <v>4000513</v>
      </c>
      <c r="E1588" s="11">
        <v>1000000</v>
      </c>
      <c r="F1588" s="12" t="s">
        <v>306</v>
      </c>
      <c r="G1588" s="11">
        <v>0</v>
      </c>
      <c r="H1588" s="11">
        <v>20</v>
      </c>
      <c r="I1588" s="11" t="str" cm="1">
        <f t="array" ref="I1588">_xlfn.IFS(K1588=2,CONCATENATE("比特币-",M1588),K1588=3,CONCATENATE("钞票-",M1588),K1588=4,CONCATENATE("玩家经验-",M1588),K1588=5,CONCATENATE(_xlfn.XLOOKUP(L1588,'[1]item|道具'!$A:$A,'[1]item|道具'!$B:$B),"-",M1588),K1588=11,CONCATENATE(INDEX('[4]equip_data|装备数据'!$B:$B,MATCH(1,('[4]equip_data|装备数据'!$A:$A=ROUNDDOWN(L1588/100,0))*('[4]equip_data|装备数据'!$D:$D=MOD(L1588,100)),0)),"-",M1588,"件"))</f>
        <v>D阶战利品-2</v>
      </c>
      <c r="J1588" s="11" t="str">
        <f t="shared" si="129"/>
        <v>5;5012001;2</v>
      </c>
      <c r="K1588" s="11">
        <v>5</v>
      </c>
      <c r="L1588" s="11">
        <v>5012001</v>
      </c>
      <c r="M1588" s="11">
        <v>2</v>
      </c>
      <c r="N1588" s="4">
        <f>_xlfn.IFS(C1588=0,E1588/SUMIFS(E:E,A:A,A1588,C:C,0),C1588=1,E1588/1000000,C1588=2,1)</f>
        <v>1</v>
      </c>
      <c r="O1588" s="4">
        <f>IF(C1588=2,1,H1588/SUMIF(D:D,D1588,H:H))</f>
        <v>0.2</v>
      </c>
      <c r="P1588" s="4">
        <f t="shared" si="140"/>
        <v>0.2</v>
      </c>
    </row>
    <row r="1589" spans="1:16">
      <c r="A1589" s="11">
        <v>400052</v>
      </c>
      <c r="B1589" s="11" t="s">
        <v>307</v>
      </c>
      <c r="C1589" s="11">
        <v>1</v>
      </c>
      <c r="D1589" s="11">
        <f>A1589*10+1</f>
        <v>4000521</v>
      </c>
      <c r="E1589" s="11">
        <v>1000000</v>
      </c>
      <c r="F1589" s="12" t="s">
        <v>308</v>
      </c>
      <c r="G1589" s="11">
        <v>1</v>
      </c>
      <c r="H1589" s="11">
        <v>1000000</v>
      </c>
      <c r="I1589" s="11" t="str" cm="1">
        <f t="array" ref="I1589">_xlfn.IFS(K1589=2,CONCATENATE("比特币-",M1589),K1589=3,CONCATENATE("钞票-",M1589),K1589=4,CONCATENATE("玩家经验-",M1589),K1589=5,CONCATENATE(_xlfn.XLOOKUP(L1589,'[1]item|道具'!$A:$A,'[1]item|道具'!$B:$B),"-",M1589),K1589=11,CONCATENATE(INDEX('[4]equip_data|装备数据'!$B:$B,MATCH(1,('[4]equip_data|装备数据'!$A:$A=ROUNDDOWN(L1589/100,0))*('[4]equip_data|装备数据'!$D:$D=MOD(L1589,100)),0)),"-",M1589,"件"))</f>
        <v>玩家经验-2000</v>
      </c>
      <c r="J1589" s="11" t="str">
        <f t="shared" si="129"/>
        <v>4;0;2000</v>
      </c>
      <c r="K1589" s="11">
        <v>4</v>
      </c>
      <c r="L1589" s="11">
        <v>0</v>
      </c>
      <c r="M1589" s="11">
        <v>2000</v>
      </c>
      <c r="N1589" s="4">
        <f>_xlfn.IFS(C1589=0,E1589/SUMIFS(E:E,A:A,A1589,C:C,0),C1589=1,E1589/1000000,C1589=2,1)</f>
        <v>1</v>
      </c>
      <c r="O1589" s="4">
        <f>IF(C1589=2,1,H1589/SUMIF(D:D,D1589,H:H))</f>
        <v>1</v>
      </c>
      <c r="P1589" s="4">
        <f t="shared" si="140"/>
        <v>1</v>
      </c>
    </row>
    <row r="1590" spans="1:16">
      <c r="A1590" s="11">
        <v>400052</v>
      </c>
      <c r="B1590" s="11" t="s">
        <v>307</v>
      </c>
      <c r="C1590" s="11">
        <v>1</v>
      </c>
      <c r="D1590" s="11">
        <f t="shared" si="141"/>
        <v>4000522</v>
      </c>
      <c r="E1590" s="11">
        <v>1000000</v>
      </c>
      <c r="F1590" s="12" t="s">
        <v>309</v>
      </c>
      <c r="G1590" s="11">
        <v>1</v>
      </c>
      <c r="H1590" s="11">
        <v>1000000</v>
      </c>
      <c r="I1590" s="11" t="str" cm="1">
        <f t="array" ref="I1590">_xlfn.IFS(K1590=2,CONCATENATE("比特币-",M1590),K1590=3,CONCATENATE("钞票-",M1590),K1590=4,CONCATENATE("玩家经验-",M1590),K1590=5,CONCATENATE(_xlfn.XLOOKUP(L1590,'[1]item|道具'!$A:$A,'[1]item|道具'!$B:$B),"-",M1590),K1590=11,CONCATENATE(INDEX('[4]equip_data|装备数据'!$B:$B,MATCH(1,('[4]equip_data|装备数据'!$A:$A=ROUNDDOWN(L1590/100,0))*('[4]equip_data|装备数据'!$D:$D=MOD(L1590,100)),0)),"-",M1590,"件"))</f>
        <v>钞票-2000</v>
      </c>
      <c r="J1590" s="11" t="str">
        <f t="shared" si="129"/>
        <v>3;0;2000</v>
      </c>
      <c r="K1590" s="11">
        <v>3</v>
      </c>
      <c r="L1590" s="11">
        <v>0</v>
      </c>
      <c r="M1590" s="11">
        <v>2000</v>
      </c>
      <c r="N1590" s="4">
        <f>_xlfn.IFS(C1590=0,E1590/SUMIFS(E:E,A:A,A1590,C:C,0),C1590=1,E1590/1000000,C1590=2,1)</f>
        <v>1</v>
      </c>
      <c r="O1590" s="4">
        <f>IF(C1590=2,1,H1590/SUMIF(D:D,D1590,H:H))</f>
        <v>1</v>
      </c>
      <c r="P1590" s="4">
        <f t="shared" si="140"/>
        <v>1</v>
      </c>
    </row>
    <row r="1591" spans="1:16">
      <c r="A1591" s="11">
        <v>400052</v>
      </c>
      <c r="B1591" s="11" t="s">
        <v>307</v>
      </c>
      <c r="C1591" s="11">
        <v>1</v>
      </c>
      <c r="D1591" s="11">
        <f t="shared" si="141"/>
        <v>4000523</v>
      </c>
      <c r="E1591" s="11">
        <v>1000000</v>
      </c>
      <c r="F1591" s="12" t="s">
        <v>310</v>
      </c>
      <c r="G1591" s="11">
        <v>0</v>
      </c>
      <c r="H1591" s="11">
        <v>40</v>
      </c>
      <c r="I1591" s="11" t="str" cm="1">
        <f t="array" ref="I1591">_xlfn.IFS(K1591=2,CONCATENATE("比特币-",M1591),K1591=3,CONCATENATE("钞票-",M1591),K1591=4,CONCATENATE("玩家经验-",M1591),K1591=5,CONCATENATE(_xlfn.XLOOKUP(L1591,'[1]item|道具'!$A:$A,'[1]item|道具'!$B:$B),"-",M1591),K1591=11,CONCATENATE(INDEX('[4]equip_data|装备数据'!$B:$B,MATCH(1,('[4]equip_data|装备数据'!$A:$A=ROUNDDOWN(L1591/100,0))*('[4]equip_data|装备数据'!$D:$D=MOD(L1591,100)),0)),"-",M1591,"件"))</f>
        <v>D阶战利品-2</v>
      </c>
      <c r="J1591" s="11" t="str">
        <f t="shared" ref="J1591:J1598" si="143">CONCATENATE(K1591,";",L1591,";",M1591)</f>
        <v>5;5012001;2</v>
      </c>
      <c r="K1591" s="11">
        <v>5</v>
      </c>
      <c r="L1591" s="11">
        <v>5012001</v>
      </c>
      <c r="M1591" s="11">
        <v>2</v>
      </c>
      <c r="N1591" s="4">
        <f>_xlfn.IFS(C1591=0,E1591/SUMIFS(E:E,A:A,A1591,C:C,0),C1591=1,E1591/1000000,C1591=2,1)</f>
        <v>1</v>
      </c>
      <c r="O1591" s="4">
        <f>IF(C1591=2,1,H1591/SUMIF(D:D,D1591,H:H))</f>
        <v>0.4</v>
      </c>
      <c r="P1591" s="4">
        <f t="shared" si="140"/>
        <v>0.4</v>
      </c>
    </row>
    <row r="1592" spans="1:16">
      <c r="A1592" s="11">
        <v>400052</v>
      </c>
      <c r="B1592" s="11" t="s">
        <v>307</v>
      </c>
      <c r="C1592" s="11">
        <v>1</v>
      </c>
      <c r="D1592" s="11">
        <f t="shared" si="142"/>
        <v>4000523</v>
      </c>
      <c r="E1592" s="11">
        <v>1000000</v>
      </c>
      <c r="F1592" s="12" t="s">
        <v>310</v>
      </c>
      <c r="G1592" s="11">
        <v>0</v>
      </c>
      <c r="H1592" s="11">
        <v>40</v>
      </c>
      <c r="I1592" s="11" t="str" cm="1">
        <f t="array" ref="I1592">_xlfn.IFS(K1592=2,CONCATENATE("比特币-",M1592),K1592=3,CONCATENATE("钞票-",M1592),K1592=4,CONCATENATE("玩家经验-",M1592),K1592=5,CONCATENATE(_xlfn.XLOOKUP(L1592,'[1]item|道具'!$A:$A,'[1]item|道具'!$B:$B),"-",M1592),K1592=11,CONCATENATE(INDEX('[4]equip_data|装备数据'!$B:$B,MATCH(1,('[4]equip_data|装备数据'!$A:$A=ROUNDDOWN(L1592/100,0))*('[4]equip_data|装备数据'!$D:$D=MOD(L1592,100)),0)),"-",M1592,"件"))</f>
        <v>D阶战利品-3</v>
      </c>
      <c r="J1592" s="11" t="str">
        <f t="shared" si="143"/>
        <v>5;5012001;3</v>
      </c>
      <c r="K1592" s="11">
        <v>5</v>
      </c>
      <c r="L1592" s="11">
        <v>5012001</v>
      </c>
      <c r="M1592" s="11">
        <v>3</v>
      </c>
      <c r="N1592" s="4">
        <f>_xlfn.IFS(C1592=0,E1592/SUMIFS(E:E,A:A,A1592,C:C,0),C1592=1,E1592/1000000,C1592=2,1)</f>
        <v>1</v>
      </c>
      <c r="O1592" s="4">
        <f>IF(C1592=2,1,H1592/SUMIF(D:D,D1592,H:H))</f>
        <v>0.4</v>
      </c>
      <c r="P1592" s="4">
        <f t="shared" si="140"/>
        <v>0.4</v>
      </c>
    </row>
    <row r="1593" spans="1:16">
      <c r="A1593" s="11">
        <v>400052</v>
      </c>
      <c r="B1593" s="11" t="s">
        <v>307</v>
      </c>
      <c r="C1593" s="11">
        <v>1</v>
      </c>
      <c r="D1593" s="11">
        <f t="shared" si="142"/>
        <v>4000523</v>
      </c>
      <c r="E1593" s="11">
        <v>1000000</v>
      </c>
      <c r="F1593" s="12" t="s">
        <v>310</v>
      </c>
      <c r="G1593" s="11">
        <v>0</v>
      </c>
      <c r="H1593" s="11">
        <v>20</v>
      </c>
      <c r="I1593" s="11" t="str" cm="1">
        <f t="array" ref="I1593">_xlfn.IFS(K1593=2,CONCATENATE("比特币-",M1593),K1593=3,CONCATENATE("钞票-",M1593),K1593=4,CONCATENATE("玩家经验-",M1593),K1593=5,CONCATENATE(_xlfn.XLOOKUP(L1593,'[1]item|道具'!$A:$A,'[1]item|道具'!$B:$B),"-",M1593),K1593=11,CONCATENATE(INDEX('[4]equip_data|装备数据'!$B:$B,MATCH(1,('[4]equip_data|装备数据'!$A:$A=ROUNDDOWN(L1593/100,0))*('[4]equip_data|装备数据'!$D:$D=MOD(L1593,100)),0)),"-",M1593,"件"))</f>
        <v>D阶战利品-4</v>
      </c>
      <c r="J1593" s="11" t="str">
        <f t="shared" si="143"/>
        <v>5;5012001;4</v>
      </c>
      <c r="K1593" s="11">
        <v>5</v>
      </c>
      <c r="L1593" s="11">
        <v>5012001</v>
      </c>
      <c r="M1593" s="11">
        <v>4</v>
      </c>
      <c r="N1593" s="4">
        <f>_xlfn.IFS(C1593=0,E1593/SUMIFS(E:E,A:A,A1593,C:C,0),C1593=1,E1593/1000000,C1593=2,1)</f>
        <v>1</v>
      </c>
      <c r="O1593" s="4">
        <f>IF(C1593=2,1,H1593/SUMIF(D:D,D1593,H:H))</f>
        <v>0.2</v>
      </c>
      <c r="P1593" s="4">
        <f t="shared" si="140"/>
        <v>0.2</v>
      </c>
    </row>
    <row r="1594" spans="1:16">
      <c r="A1594" s="11">
        <v>400053</v>
      </c>
      <c r="B1594" s="11" t="s">
        <v>311</v>
      </c>
      <c r="C1594" s="11">
        <v>1</v>
      </c>
      <c r="D1594" s="11">
        <f>A1594*10+1</f>
        <v>4000531</v>
      </c>
      <c r="E1594" s="11">
        <v>1000000</v>
      </c>
      <c r="F1594" s="12" t="s">
        <v>312</v>
      </c>
      <c r="G1594" s="11">
        <v>1</v>
      </c>
      <c r="H1594" s="11">
        <v>1000000</v>
      </c>
      <c r="I1594" s="11" t="str" cm="1">
        <f t="array" ref="I1594">_xlfn.IFS(K1594=2,CONCATENATE("比特币-",M1594),K1594=3,CONCATENATE("钞票-",M1594),K1594=4,CONCATENATE("玩家经验-",M1594),K1594=5,CONCATENATE(_xlfn.XLOOKUP(L1594,'[1]item|道具'!$A:$A,'[1]item|道具'!$B:$B),"-",M1594),K1594=11,CONCATENATE(INDEX('[4]equip_data|装备数据'!$B:$B,MATCH(1,('[4]equip_data|装备数据'!$A:$A=ROUNDDOWN(L1594/100,0))*('[4]equip_data|装备数据'!$D:$D=MOD(L1594,100)),0)),"-",M1594,"件"))</f>
        <v>玩家经验-3000</v>
      </c>
      <c r="J1594" s="11" t="str">
        <f t="shared" si="143"/>
        <v>4;0;3000</v>
      </c>
      <c r="K1594" s="11">
        <v>4</v>
      </c>
      <c r="L1594" s="11">
        <v>0</v>
      </c>
      <c r="M1594" s="11">
        <v>3000</v>
      </c>
      <c r="N1594" s="4">
        <f>_xlfn.IFS(C1594=0,E1594/SUMIFS(E:E,A:A,A1594,C:C,0),C1594=1,E1594/1000000,C1594=2,1)</f>
        <v>1</v>
      </c>
      <c r="O1594" s="4">
        <f>IF(C1594=2,1,H1594/SUMIF(D:D,D1594,H:H))</f>
        <v>1</v>
      </c>
      <c r="P1594" s="4">
        <f t="shared" si="140"/>
        <v>1</v>
      </c>
    </row>
    <row r="1595" spans="1:16">
      <c r="A1595" s="11">
        <v>400053</v>
      </c>
      <c r="B1595" s="11" t="s">
        <v>311</v>
      </c>
      <c r="C1595" s="11">
        <v>1</v>
      </c>
      <c r="D1595" s="11">
        <f>D1594+1</f>
        <v>4000532</v>
      </c>
      <c r="E1595" s="11">
        <v>1000000</v>
      </c>
      <c r="F1595" s="12" t="s">
        <v>313</v>
      </c>
      <c r="G1595" s="11">
        <v>1</v>
      </c>
      <c r="H1595" s="11">
        <v>1000000</v>
      </c>
      <c r="I1595" s="11" t="str" cm="1">
        <f t="array" ref="I1595">_xlfn.IFS(K1595=2,CONCATENATE("比特币-",M1595),K1595=3,CONCATENATE("钞票-",M1595),K1595=4,CONCATENATE("玩家经验-",M1595),K1595=5,CONCATENATE(_xlfn.XLOOKUP(L1595,'[1]item|道具'!$A:$A,'[1]item|道具'!$B:$B),"-",M1595),K1595=11,CONCATENATE(INDEX('[4]equip_data|装备数据'!$B:$B,MATCH(1,('[4]equip_data|装备数据'!$A:$A=ROUNDDOWN(L1595/100,0))*('[4]equip_data|装备数据'!$D:$D=MOD(L1595,100)),0)),"-",M1595,"件"))</f>
        <v>钞票-3000</v>
      </c>
      <c r="J1595" s="11" t="str">
        <f t="shared" si="143"/>
        <v>3;0;3000</v>
      </c>
      <c r="K1595" s="11">
        <v>3</v>
      </c>
      <c r="L1595" s="11">
        <v>0</v>
      </c>
      <c r="M1595" s="11">
        <v>3000</v>
      </c>
      <c r="N1595" s="4">
        <f>_xlfn.IFS(C1595=0,E1595/SUMIFS(E:E,A:A,A1595,C:C,0),C1595=1,E1595/1000000,C1595=2,1)</f>
        <v>1</v>
      </c>
      <c r="O1595" s="4">
        <f>IF(C1595=2,1,H1595/SUMIF(D:D,D1595,H:H))</f>
        <v>1</v>
      </c>
      <c r="P1595" s="4">
        <f t="shared" si="140"/>
        <v>1</v>
      </c>
    </row>
    <row r="1596" spans="1:16">
      <c r="A1596" s="11">
        <v>400053</v>
      </c>
      <c r="B1596" s="11" t="s">
        <v>311</v>
      </c>
      <c r="C1596" s="11">
        <v>1</v>
      </c>
      <c r="D1596" s="11">
        <f>D1595+1</f>
        <v>4000533</v>
      </c>
      <c r="E1596" s="11">
        <v>1000000</v>
      </c>
      <c r="F1596" s="12" t="s">
        <v>314</v>
      </c>
      <c r="G1596" s="11">
        <v>0</v>
      </c>
      <c r="H1596" s="11">
        <v>40</v>
      </c>
      <c r="I1596" s="11" t="str" cm="1">
        <f t="array" ref="I1596">_xlfn.IFS(K1596=2,CONCATENATE("比特币-",M1596),K1596=3,CONCATENATE("钞票-",M1596),K1596=4,CONCATENATE("玩家经验-",M1596),K1596=5,CONCATENATE(_xlfn.XLOOKUP(L1596,'[1]item|道具'!$A:$A,'[1]item|道具'!$B:$B),"-",M1596),K1596=11,CONCATENATE(INDEX('[4]equip_data|装备数据'!$B:$B,MATCH(1,('[4]equip_data|装备数据'!$A:$A=ROUNDDOWN(L1596/100,0))*('[4]equip_data|装备数据'!$D:$D=MOD(L1596,100)),0)),"-",M1596,"件"))</f>
        <v>D阶战利品-2</v>
      </c>
      <c r="J1596" s="11" t="str">
        <f t="shared" si="143"/>
        <v>5;5012001;2</v>
      </c>
      <c r="K1596" s="11">
        <v>5</v>
      </c>
      <c r="L1596" s="11">
        <v>5012001</v>
      </c>
      <c r="M1596" s="11">
        <v>2</v>
      </c>
      <c r="N1596" s="4">
        <f>_xlfn.IFS(C1596=0,E1596/SUMIFS(E:E,A:A,A1596,C:C,0),C1596=1,E1596/1000000,C1596=2,1)</f>
        <v>1</v>
      </c>
      <c r="O1596" s="4">
        <f>IF(C1596=2,1,H1596/SUMIF(D:D,D1596,H:H))</f>
        <v>0.4</v>
      </c>
      <c r="P1596" s="4">
        <f t="shared" si="140"/>
        <v>0.4</v>
      </c>
    </row>
    <row r="1597" spans="1:16">
      <c r="A1597" s="11">
        <v>400053</v>
      </c>
      <c r="B1597" s="11" t="s">
        <v>311</v>
      </c>
      <c r="C1597" s="11">
        <v>1</v>
      </c>
      <c r="D1597" s="11">
        <f>D1596</f>
        <v>4000533</v>
      </c>
      <c r="E1597" s="11">
        <v>1000000</v>
      </c>
      <c r="F1597" s="12" t="s">
        <v>314</v>
      </c>
      <c r="G1597" s="11">
        <v>0</v>
      </c>
      <c r="H1597" s="11">
        <v>40</v>
      </c>
      <c r="I1597" s="11" t="str" cm="1">
        <f t="array" ref="I1597">_xlfn.IFS(K1597=2,CONCATENATE("比特币-",M1597),K1597=3,CONCATENATE("钞票-",M1597),K1597=4,CONCATENATE("玩家经验-",M1597),K1597=5,CONCATENATE(_xlfn.XLOOKUP(L1597,'[1]item|道具'!$A:$A,'[1]item|道具'!$B:$B),"-",M1597),K1597=11,CONCATENATE(INDEX('[4]equip_data|装备数据'!$B:$B,MATCH(1,('[4]equip_data|装备数据'!$A:$A=ROUNDDOWN(L1597/100,0))*('[4]equip_data|装备数据'!$D:$D=MOD(L1597,100)),0)),"-",M1597,"件"))</f>
        <v>D阶战利品-3</v>
      </c>
      <c r="J1597" s="11" t="str">
        <f t="shared" si="143"/>
        <v>5;5012001;3</v>
      </c>
      <c r="K1597" s="11">
        <v>5</v>
      </c>
      <c r="L1597" s="11">
        <v>5012001</v>
      </c>
      <c r="M1597" s="11">
        <v>3</v>
      </c>
      <c r="N1597" s="4">
        <f>_xlfn.IFS(C1597=0,E1597/SUMIFS(E:E,A:A,A1597,C:C,0),C1597=1,E1597/1000000,C1597=2,1)</f>
        <v>1</v>
      </c>
      <c r="O1597" s="4">
        <f>IF(C1597=2,1,H1597/SUMIF(D:D,D1597,H:H))</f>
        <v>0.4</v>
      </c>
      <c r="P1597" s="4">
        <f t="shared" si="140"/>
        <v>0.4</v>
      </c>
    </row>
    <row r="1598" spans="1:16">
      <c r="A1598" s="11">
        <v>400053</v>
      </c>
      <c r="B1598" s="11" t="s">
        <v>311</v>
      </c>
      <c r="C1598" s="11">
        <v>1</v>
      </c>
      <c r="D1598" s="11">
        <f>D1597</f>
        <v>4000533</v>
      </c>
      <c r="E1598" s="11">
        <v>1000000</v>
      </c>
      <c r="F1598" s="12" t="s">
        <v>314</v>
      </c>
      <c r="G1598" s="11">
        <v>0</v>
      </c>
      <c r="H1598" s="11">
        <v>20</v>
      </c>
      <c r="I1598" s="11" t="str" cm="1">
        <f t="array" ref="I1598">_xlfn.IFS(K1598=2,CONCATENATE("比特币-",M1598),K1598=3,CONCATENATE("钞票-",M1598),K1598=4,CONCATENATE("玩家经验-",M1598),K1598=5,CONCATENATE(_xlfn.XLOOKUP(L1598,'[1]item|道具'!$A:$A,'[1]item|道具'!$B:$B),"-",M1598),K1598=11,CONCATENATE(INDEX('[4]equip_data|装备数据'!$B:$B,MATCH(1,('[4]equip_data|装备数据'!$A:$A=ROUNDDOWN(L1598/100,0))*('[4]equip_data|装备数据'!$D:$D=MOD(L1598,100)),0)),"-",M1598,"件"))</f>
        <v>D阶战利品-4</v>
      </c>
      <c r="J1598" s="11" t="str">
        <f t="shared" si="143"/>
        <v>5;5012001;4</v>
      </c>
      <c r="K1598" s="11">
        <v>5</v>
      </c>
      <c r="L1598" s="11">
        <v>5012001</v>
      </c>
      <c r="M1598" s="11">
        <v>4</v>
      </c>
      <c r="N1598" s="4">
        <f>_xlfn.IFS(C1598=0,E1598/SUMIFS(E:E,A:A,A1598,C:C,0),C1598=1,E1598/1000000,C1598=2,1)</f>
        <v>1</v>
      </c>
      <c r="O1598" s="4">
        <f>IF(C1598=2,1,H1598/SUMIF(D:D,D1598,H:H))</f>
        <v>0.2</v>
      </c>
      <c r="P1598" s="4">
        <f t="shared" si="140"/>
        <v>0.2</v>
      </c>
    </row>
  </sheetData>
  <autoFilter xmlns:etc="http://www.wps.cn/officeDocument/2017/etCustomData" ref="A4:P1538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drop|掉落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2023-07-06T02:18:00Z</dcterms:created>
  <dcterms:modified xsi:type="dcterms:W3CDTF">2025-06-13T08:44:34Z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2052-12.1.0.21541</vt:lpwstr>
  </property>
</Properties>
</file>