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ustomStorage/customStorage.xml" ContentType="application/vnd.wps-officedocument.customStorage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805"/>
  </bookViews>
  <sheets>
    <sheet name="equip_data|装备数据" sheetId="7" r:id="rId1"/>
    <sheet name="equip_level|装备升级" sheetId="4" r:id="rId2"/>
    <sheet name="equip_pos|装备部位" sheetId="5" r:id="rId3"/>
    <sheet name="equip_quality|装备品质" sheetId="6" r:id="rId4"/>
  </sheets>
  <externalReferences>
    <externalReference r:id="rId5"/>
  </externalReferences>
  <definedNames>
    <definedName name="_xlnm._FilterDatabase" localSheetId="0" hidden="1">'equip_data|装备数据'!$A$4:$Q$544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蓝霸符</author>
    <author>冷淡雾峰</author>
  </authors>
  <commentList>
    <comment ref="A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三位数，第1位数代表部位，第二三位代表同部位下的不同装备
第2位&lt;=5为非S级，
第2位&gt;5为S级</t>
        </r>
      </text>
    </comment>
    <comment ref="D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1-武器(攻击字段生效)
2-衣服
3-手套
4-裤子
5-腰带
6-鞋子
奇数攻击，偶数生命</t>
        </r>
      </text>
    </comment>
    <comment ref="E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关联equip_quality表id</t>
        </r>
      </text>
    </comment>
    <comment ref="F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attr_varibles表id
3-生命
4-攻击
5-移动速度</t>
        </r>
      </text>
    </comment>
    <comment ref="J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品质大类(equip_quality表中type字段);技能id</t>
        </r>
      </text>
    </comment>
    <comment ref="K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实际后端读的技能组。</t>
        </r>
      </text>
    </comment>
    <comment ref="L4" authorId="1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仅备注</t>
        </r>
      </text>
    </comment>
    <comment ref="M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0-非S级
1-S级</t>
        </r>
      </text>
    </comment>
    <comment ref="N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后续可能差异化</t>
        </r>
      </text>
    </comment>
    <comment ref="O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后续可能差异化</t>
        </r>
      </text>
    </comment>
    <comment ref="P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后续可能差异化</t>
        </r>
      </text>
    </comment>
    <comment ref="Q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后续可能差异化</t>
        </r>
      </text>
    </comment>
  </commentList>
</comments>
</file>

<file path=xl/comments2.xml><?xml version="1.0" encoding="utf-8"?>
<comments xmlns="http://schemas.openxmlformats.org/spreadsheetml/2006/main">
  <authors>
    <author>蓝霸符</author>
  </authors>
  <commentList>
    <comment ref="C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关联quality中的quality_id</t>
        </r>
      </text>
    </comment>
    <comment ref="H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A;B
A-品质Id
B-数量</t>
        </r>
      </text>
    </comment>
    <comment ref="I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0-不需要
1-需要</t>
        </r>
      </text>
    </comment>
    <comment ref="J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用于计算装备价值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<sst xmlns="http://schemas.openxmlformats.org/spreadsheetml/2006/main" count="242" uniqueCount="147">
  <si>
    <t>id</t>
  </si>
  <si>
    <t>pos_id</t>
  </si>
  <si>
    <t>quality</t>
  </si>
  <si>
    <t>main_entry_id</t>
  </si>
  <si>
    <t>main_entry_init</t>
  </si>
  <si>
    <t>main_entry_grow</t>
  </si>
  <si>
    <t>minor_skill_group</t>
  </si>
  <si>
    <t>unlock_skill_group</t>
  </si>
  <si>
    <t>s_yn</t>
  </si>
  <si>
    <t>name</t>
  </si>
  <si>
    <t>icon</t>
  </si>
  <si>
    <t>desc</t>
  </si>
  <si>
    <t>spine</t>
  </si>
  <si>
    <t>int</t>
  </si>
  <si>
    <t>array2_int</t>
  </si>
  <si>
    <t>array_int</t>
  </si>
  <si>
    <t>string</t>
  </si>
  <si>
    <t>all</t>
  </si>
  <si>
    <t>client</t>
  </si>
  <si>
    <t>装备Id</t>
  </si>
  <si>
    <t>备注</t>
  </si>
  <si>
    <t>武器id</t>
  </si>
  <si>
    <t>部位Id</t>
  </si>
  <si>
    <t>品质id</t>
  </si>
  <si>
    <t>主词条id</t>
  </si>
  <si>
    <t>主词条初始</t>
  </si>
  <si>
    <t>每级成长</t>
  </si>
  <si>
    <t>主词条上限</t>
  </si>
  <si>
    <t>副词条技能组(前端根据品质判定"锁")</t>
  </si>
  <si>
    <t>解锁技能组(仅后端传技能)</t>
  </si>
  <si>
    <t>武器技能</t>
  </si>
  <si>
    <t>是否为S</t>
  </si>
  <si>
    <t>装备名称</t>
  </si>
  <si>
    <t>装备贴图(图片资源)</t>
  </si>
  <si>
    <t>装备描述</t>
  </si>
  <si>
    <t>装备动画</t>
  </si>
  <si>
    <t>武器材料-A级</t>
  </si>
  <si>
    <t>icon_equip_100_4</t>
  </si>
  <si>
    <t>武器材料-S级</t>
  </si>
  <si>
    <t>icon_equip_100_5</t>
  </si>
  <si>
    <t>武器材料-SS级</t>
  </si>
  <si>
    <t>icon_equip_100_6</t>
  </si>
  <si>
    <t>衣服材料-A级</t>
  </si>
  <si>
    <t>icon_equip_200_4</t>
  </si>
  <si>
    <t>衣服材料-S级</t>
  </si>
  <si>
    <t>icon_equip_200_5</t>
  </si>
  <si>
    <t>衣服材料-SS级</t>
  </si>
  <si>
    <t>icon_equip_200_6</t>
  </si>
  <si>
    <t>icon_equip_300_4</t>
  </si>
  <si>
    <t>icon_equip_300_5</t>
  </si>
  <si>
    <t>icon_equip_300_6</t>
  </si>
  <si>
    <t>裤子材料-A级</t>
  </si>
  <si>
    <t>icon_equip_400_4</t>
  </si>
  <si>
    <t>裤子材料-S级</t>
  </si>
  <si>
    <t>icon_equip_400_5</t>
  </si>
  <si>
    <t>裤子材料-SS级</t>
  </si>
  <si>
    <t>icon_equip_400_6</t>
  </si>
  <si>
    <t>腰带材料-A级</t>
  </si>
  <si>
    <t>icon_equip_500_4</t>
  </si>
  <si>
    <t>腰带材料-S级</t>
  </si>
  <si>
    <t>icon_equip_500_5</t>
  </si>
  <si>
    <t>腰带材料-SS级</t>
  </si>
  <si>
    <t>icon_equip_500_6</t>
  </si>
  <si>
    <t>鞋子材料-A级</t>
  </si>
  <si>
    <t>icon_equip_600_4</t>
  </si>
  <si>
    <t>鞋子材料-S级</t>
  </si>
  <si>
    <t>icon_equip_600_5</t>
  </si>
  <si>
    <t>鞋子材料-SS级</t>
  </si>
  <si>
    <t>icon_equip_600_6</t>
  </si>
  <si>
    <t>100340;431032;431034;431035;431036</t>
  </si>
  <si>
    <t>435023;435025</t>
  </si>
  <si>
    <t>435023;435025;435026</t>
  </si>
  <si>
    <t>cost_1</t>
  </si>
  <si>
    <t>cost_2</t>
  </si>
  <si>
    <t>cost_3</t>
  </si>
  <si>
    <t>cost_4</t>
  </si>
  <si>
    <t>cost_5</t>
  </si>
  <si>
    <t>cost_6</t>
  </si>
  <si>
    <t>array3_int</t>
  </si>
  <si>
    <t>等级Id</t>
  </si>
  <si>
    <t>武器消耗</t>
  </si>
  <si>
    <t>衣服消耗</t>
  </si>
  <si>
    <t>手套消耗</t>
  </si>
  <si>
    <t>裤子消耗</t>
  </si>
  <si>
    <t>腰带消耗</t>
  </si>
  <si>
    <t>鞋子消耗</t>
  </si>
  <si>
    <t>pic</t>
  </si>
  <si>
    <t>blank_pic</t>
  </si>
  <si>
    <t>部位id</t>
  </si>
  <si>
    <t>名称</t>
  </si>
  <si>
    <t>描述</t>
  </si>
  <si>
    <t>图片(图片资源)</t>
  </si>
  <si>
    <t>空图片(图片资源)</t>
  </si>
  <si>
    <t>武器</t>
  </si>
  <si>
    <t>衣服</t>
  </si>
  <si>
    <t>手套</t>
  </si>
  <si>
    <t>裤子</t>
  </si>
  <si>
    <t>腰带</t>
  </si>
  <si>
    <t>鞋子</t>
  </si>
  <si>
    <t>type</t>
  </si>
  <si>
    <t>subtype</t>
  </si>
  <si>
    <t>level_max</t>
  </si>
  <si>
    <t>icon_sign</t>
  </si>
  <si>
    <t>sign_num</t>
  </si>
  <si>
    <t>merge_rule</t>
  </si>
  <si>
    <t>merge_self</t>
  </si>
  <si>
    <t>value_index</t>
  </si>
  <si>
    <t>array1_int</t>
  </si>
  <si>
    <t>品质Id</t>
  </si>
  <si>
    <t>品质大类</t>
  </si>
  <si>
    <t>品质子类</t>
  </si>
  <si>
    <t>等级上限</t>
  </si>
  <si>
    <t>角标图片(图片资源)</t>
  </si>
  <si>
    <t>数字角标</t>
  </si>
  <si>
    <t>合成需求</t>
  </si>
  <si>
    <t>合成材料是否需要与自身ID相同</t>
  </si>
  <si>
    <t>价值指数</t>
  </si>
  <si>
    <t>D级</t>
  </si>
  <si>
    <t>icon_equip_sign_1</t>
  </si>
  <si>
    <t>1;2</t>
  </si>
  <si>
    <t>C级</t>
  </si>
  <si>
    <t>icon_equip_sign_2</t>
  </si>
  <si>
    <t>2;2</t>
  </si>
  <si>
    <t>B级</t>
  </si>
  <si>
    <t>icon_equip_sign_3</t>
  </si>
  <si>
    <t>3;2</t>
  </si>
  <si>
    <t>A级-0</t>
  </si>
  <si>
    <t>icon_equip_sign_4</t>
  </si>
  <si>
    <t>4;1</t>
  </si>
  <si>
    <t>A级-1</t>
  </si>
  <si>
    <t>4;2</t>
  </si>
  <si>
    <t>A级-2</t>
  </si>
  <si>
    <t>6;1</t>
  </si>
  <si>
    <t>S级-0</t>
  </si>
  <si>
    <t>icon_equip_sign_5</t>
  </si>
  <si>
    <t>7;1</t>
  </si>
  <si>
    <t>S级-1</t>
  </si>
  <si>
    <t>S级-2</t>
  </si>
  <si>
    <t>S级-3</t>
  </si>
  <si>
    <t>10;2</t>
  </si>
  <si>
    <t>SS级-0</t>
  </si>
  <si>
    <t>icon_equip_sign_6</t>
  </si>
  <si>
    <t>11;1</t>
  </si>
  <si>
    <t>SS级-1</t>
  </si>
  <si>
    <t>SS级-2</t>
  </si>
  <si>
    <t>SS级-3</t>
  </si>
  <si>
    <t>SS级-4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</si>
</sst>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Jiyu\design\&#25968;&#2054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等级</v>
          </cell>
          <cell r="C3" t="str">
            <v>钞票</v>
          </cell>
          <cell r="D3" t="str">
            <v>零件</v>
          </cell>
        </row>
        <row r="4">
          <cell r="B4">
            <v>1</v>
          </cell>
          <cell r="C4">
            <v>1000</v>
          </cell>
          <cell r="D4">
            <v>1</v>
          </cell>
        </row>
        <row r="4">
          <cell r="S4">
            <v>1020001</v>
          </cell>
        </row>
        <row r="5">
          <cell r="B5">
            <v>2</v>
          </cell>
          <cell r="C5">
            <v>2000</v>
          </cell>
          <cell r="D5">
            <v>1</v>
          </cell>
        </row>
        <row r="5">
          <cell r="S5">
            <v>1020002</v>
          </cell>
        </row>
        <row r="6">
          <cell r="B6">
            <v>3</v>
          </cell>
          <cell r="C6">
            <v>3000</v>
          </cell>
          <cell r="D6">
            <v>1</v>
          </cell>
        </row>
        <row r="6">
          <cell r="S6">
            <v>1020003</v>
          </cell>
        </row>
        <row r="7">
          <cell r="B7">
            <v>4</v>
          </cell>
          <cell r="C7">
            <v>4000</v>
          </cell>
          <cell r="D7">
            <v>2</v>
          </cell>
        </row>
        <row r="7">
          <cell r="S7">
            <v>1020004</v>
          </cell>
        </row>
        <row r="8">
          <cell r="B8">
            <v>5</v>
          </cell>
          <cell r="C8">
            <v>5000</v>
          </cell>
          <cell r="D8">
            <v>2</v>
          </cell>
        </row>
        <row r="8">
          <cell r="S8">
            <v>1020005</v>
          </cell>
        </row>
        <row r="9">
          <cell r="B9">
            <v>6</v>
          </cell>
          <cell r="C9">
            <v>6000</v>
          </cell>
          <cell r="D9">
            <v>2</v>
          </cell>
        </row>
        <row r="9">
          <cell r="S9">
            <v>1020006</v>
          </cell>
        </row>
        <row r="10">
          <cell r="B10">
            <v>7</v>
          </cell>
          <cell r="C10">
            <v>7000</v>
          </cell>
          <cell r="D10">
            <v>3</v>
          </cell>
        </row>
        <row r="11">
          <cell r="B11">
            <v>8</v>
          </cell>
          <cell r="C11">
            <v>8000</v>
          </cell>
          <cell r="D11">
            <v>3</v>
          </cell>
        </row>
        <row r="12">
          <cell r="B12">
            <v>9</v>
          </cell>
          <cell r="C12">
            <v>9000</v>
          </cell>
          <cell r="D12">
            <v>3</v>
          </cell>
        </row>
        <row r="13">
          <cell r="B13">
            <v>10</v>
          </cell>
          <cell r="C13">
            <v>10000</v>
          </cell>
          <cell r="D13">
            <v>4</v>
          </cell>
        </row>
        <row r="14">
          <cell r="B14">
            <v>11</v>
          </cell>
          <cell r="C14">
            <v>10000</v>
          </cell>
          <cell r="D14">
            <v>4</v>
          </cell>
        </row>
        <row r="15">
          <cell r="B15">
            <v>12</v>
          </cell>
          <cell r="C15">
            <v>10000</v>
          </cell>
          <cell r="D15">
            <v>4</v>
          </cell>
        </row>
        <row r="16">
          <cell r="B16">
            <v>13</v>
          </cell>
          <cell r="C16">
            <v>10000</v>
          </cell>
          <cell r="D16">
            <v>4</v>
          </cell>
        </row>
        <row r="17">
          <cell r="B17">
            <v>14</v>
          </cell>
          <cell r="C17">
            <v>10000</v>
          </cell>
          <cell r="D17">
            <v>4</v>
          </cell>
        </row>
        <row r="18">
          <cell r="B18">
            <v>15</v>
          </cell>
          <cell r="C18">
            <v>15000</v>
          </cell>
          <cell r="D18">
            <v>5</v>
          </cell>
        </row>
        <row r="19">
          <cell r="B19">
            <v>16</v>
          </cell>
          <cell r="C19">
            <v>15000</v>
          </cell>
          <cell r="D19">
            <v>5</v>
          </cell>
        </row>
        <row r="20">
          <cell r="B20">
            <v>17</v>
          </cell>
          <cell r="C20">
            <v>15000</v>
          </cell>
          <cell r="D20">
            <v>5</v>
          </cell>
        </row>
        <row r="21">
          <cell r="B21">
            <v>18</v>
          </cell>
          <cell r="C21">
            <v>15000</v>
          </cell>
          <cell r="D21">
            <v>5</v>
          </cell>
        </row>
        <row r="22">
          <cell r="B22">
            <v>19</v>
          </cell>
          <cell r="C22">
            <v>15000</v>
          </cell>
          <cell r="D22">
            <v>5</v>
          </cell>
        </row>
        <row r="23">
          <cell r="B23">
            <v>20</v>
          </cell>
          <cell r="C23">
            <v>20000</v>
          </cell>
          <cell r="D23">
            <v>10</v>
          </cell>
        </row>
        <row r="24">
          <cell r="B24">
            <v>21</v>
          </cell>
          <cell r="C24">
            <v>20000</v>
          </cell>
          <cell r="D24">
            <v>10</v>
          </cell>
        </row>
        <row r="25">
          <cell r="B25">
            <v>22</v>
          </cell>
          <cell r="C25">
            <v>20000</v>
          </cell>
          <cell r="D25">
            <v>10</v>
          </cell>
        </row>
        <row r="26">
          <cell r="B26">
            <v>23</v>
          </cell>
          <cell r="C26">
            <v>20000</v>
          </cell>
          <cell r="D26">
            <v>10</v>
          </cell>
        </row>
        <row r="27">
          <cell r="B27">
            <v>24</v>
          </cell>
          <cell r="C27">
            <v>20000</v>
          </cell>
          <cell r="D27">
            <v>10</v>
          </cell>
        </row>
        <row r="28">
          <cell r="B28">
            <v>25</v>
          </cell>
          <cell r="C28">
            <v>25000</v>
          </cell>
          <cell r="D28">
            <v>15</v>
          </cell>
        </row>
        <row r="29">
          <cell r="B29">
            <v>26</v>
          </cell>
          <cell r="C29">
            <v>25000</v>
          </cell>
          <cell r="D29">
            <v>15</v>
          </cell>
        </row>
        <row r="30">
          <cell r="B30">
            <v>27</v>
          </cell>
          <cell r="C30">
            <v>25000</v>
          </cell>
          <cell r="D30">
            <v>15</v>
          </cell>
        </row>
        <row r="31">
          <cell r="B31">
            <v>28</v>
          </cell>
          <cell r="C31">
            <v>25000</v>
          </cell>
          <cell r="D31">
            <v>15</v>
          </cell>
        </row>
        <row r="32">
          <cell r="B32">
            <v>29</v>
          </cell>
          <cell r="C32">
            <v>25000</v>
          </cell>
          <cell r="D32">
            <v>15</v>
          </cell>
        </row>
        <row r="33">
          <cell r="B33">
            <v>30</v>
          </cell>
          <cell r="C33">
            <v>30000</v>
          </cell>
          <cell r="D33">
            <v>20</v>
          </cell>
        </row>
        <row r="34">
          <cell r="B34">
            <v>31</v>
          </cell>
          <cell r="C34">
            <v>30000</v>
          </cell>
          <cell r="D34">
            <v>20</v>
          </cell>
        </row>
        <row r="35">
          <cell r="B35">
            <v>32</v>
          </cell>
          <cell r="C35">
            <v>30000</v>
          </cell>
          <cell r="D35">
            <v>20</v>
          </cell>
        </row>
        <row r="36">
          <cell r="B36">
            <v>33</v>
          </cell>
          <cell r="C36">
            <v>30000</v>
          </cell>
          <cell r="D36">
            <v>20</v>
          </cell>
        </row>
        <row r="37">
          <cell r="B37">
            <v>34</v>
          </cell>
          <cell r="C37">
            <v>30000</v>
          </cell>
          <cell r="D37">
            <v>20</v>
          </cell>
        </row>
        <row r="38">
          <cell r="B38">
            <v>35</v>
          </cell>
          <cell r="C38">
            <v>40000</v>
          </cell>
          <cell r="D38">
            <v>20</v>
          </cell>
        </row>
        <row r="39">
          <cell r="B39">
            <v>36</v>
          </cell>
          <cell r="C39">
            <v>40000</v>
          </cell>
          <cell r="D39">
            <v>20</v>
          </cell>
        </row>
        <row r="40">
          <cell r="B40">
            <v>37</v>
          </cell>
          <cell r="C40">
            <v>40000</v>
          </cell>
          <cell r="D40">
            <v>20</v>
          </cell>
        </row>
        <row r="41">
          <cell r="B41">
            <v>38</v>
          </cell>
          <cell r="C41">
            <v>40000</v>
          </cell>
          <cell r="D41">
            <v>20</v>
          </cell>
        </row>
        <row r="42">
          <cell r="B42">
            <v>39</v>
          </cell>
          <cell r="C42">
            <v>40000</v>
          </cell>
          <cell r="D42">
            <v>20</v>
          </cell>
        </row>
        <row r="43">
          <cell r="B43">
            <v>40</v>
          </cell>
          <cell r="C43">
            <v>50000</v>
          </cell>
          <cell r="D43">
            <v>25</v>
          </cell>
        </row>
        <row r="44">
          <cell r="B44">
            <v>41</v>
          </cell>
          <cell r="C44">
            <v>50000</v>
          </cell>
          <cell r="D44">
            <v>25</v>
          </cell>
        </row>
        <row r="45">
          <cell r="B45">
            <v>42</v>
          </cell>
          <cell r="C45">
            <v>50000</v>
          </cell>
          <cell r="D45">
            <v>25</v>
          </cell>
        </row>
        <row r="46">
          <cell r="B46">
            <v>43</v>
          </cell>
          <cell r="C46">
            <v>50000</v>
          </cell>
          <cell r="D46">
            <v>25</v>
          </cell>
        </row>
        <row r="47">
          <cell r="B47">
            <v>44</v>
          </cell>
          <cell r="C47">
            <v>50000</v>
          </cell>
          <cell r="D47">
            <v>25</v>
          </cell>
        </row>
        <row r="48">
          <cell r="B48">
            <v>45</v>
          </cell>
          <cell r="C48">
            <v>50000</v>
          </cell>
          <cell r="D48">
            <v>25</v>
          </cell>
        </row>
        <row r="49">
          <cell r="B49">
            <v>46</v>
          </cell>
          <cell r="C49">
            <v>50000</v>
          </cell>
          <cell r="D49">
            <v>25</v>
          </cell>
        </row>
        <row r="50">
          <cell r="B50">
            <v>47</v>
          </cell>
          <cell r="C50">
            <v>50000</v>
          </cell>
          <cell r="D50">
            <v>25</v>
          </cell>
        </row>
        <row r="51">
          <cell r="B51">
            <v>48</v>
          </cell>
          <cell r="C51">
            <v>50000</v>
          </cell>
          <cell r="D51">
            <v>25</v>
          </cell>
        </row>
        <row r="52">
          <cell r="B52">
            <v>49</v>
          </cell>
          <cell r="C52">
            <v>50000</v>
          </cell>
          <cell r="D52">
            <v>25</v>
          </cell>
        </row>
        <row r="53">
          <cell r="B53">
            <v>50</v>
          </cell>
          <cell r="C53">
            <v>75000</v>
          </cell>
          <cell r="D53">
            <v>30</v>
          </cell>
        </row>
        <row r="54">
          <cell r="B54">
            <v>51</v>
          </cell>
          <cell r="C54">
            <v>75000</v>
          </cell>
          <cell r="D54">
            <v>30</v>
          </cell>
        </row>
        <row r="55">
          <cell r="B55">
            <v>52</v>
          </cell>
          <cell r="C55">
            <v>75000</v>
          </cell>
          <cell r="D55">
            <v>30</v>
          </cell>
        </row>
        <row r="56">
          <cell r="B56">
            <v>53</v>
          </cell>
          <cell r="C56">
            <v>75000</v>
          </cell>
          <cell r="D56">
            <v>30</v>
          </cell>
        </row>
        <row r="57">
          <cell r="B57">
            <v>54</v>
          </cell>
          <cell r="C57">
            <v>75000</v>
          </cell>
          <cell r="D57">
            <v>30</v>
          </cell>
        </row>
        <row r="58">
          <cell r="B58">
            <v>55</v>
          </cell>
          <cell r="C58">
            <v>75000</v>
          </cell>
          <cell r="D58">
            <v>30</v>
          </cell>
        </row>
        <row r="59">
          <cell r="B59">
            <v>56</v>
          </cell>
          <cell r="C59">
            <v>75000</v>
          </cell>
          <cell r="D59">
            <v>30</v>
          </cell>
        </row>
        <row r="60">
          <cell r="B60">
            <v>57</v>
          </cell>
          <cell r="C60">
            <v>75000</v>
          </cell>
          <cell r="D60">
            <v>30</v>
          </cell>
        </row>
        <row r="61">
          <cell r="B61">
            <v>58</v>
          </cell>
          <cell r="C61">
            <v>75000</v>
          </cell>
          <cell r="D61">
            <v>30</v>
          </cell>
        </row>
        <row r="62">
          <cell r="B62">
            <v>59</v>
          </cell>
          <cell r="C62">
            <v>75000</v>
          </cell>
          <cell r="D62">
            <v>30</v>
          </cell>
        </row>
        <row r="63">
          <cell r="B63">
            <v>60</v>
          </cell>
          <cell r="C63">
            <v>100000</v>
          </cell>
          <cell r="D63">
            <v>50</v>
          </cell>
        </row>
        <row r="64">
          <cell r="B64">
            <v>61</v>
          </cell>
          <cell r="C64">
            <v>100000</v>
          </cell>
          <cell r="D64">
            <v>50</v>
          </cell>
        </row>
        <row r="65">
          <cell r="B65">
            <v>62</v>
          </cell>
          <cell r="C65">
            <v>100000</v>
          </cell>
          <cell r="D65">
            <v>50</v>
          </cell>
        </row>
        <row r="66">
          <cell r="B66">
            <v>63</v>
          </cell>
          <cell r="C66">
            <v>100000</v>
          </cell>
          <cell r="D66">
            <v>50</v>
          </cell>
        </row>
        <row r="67">
          <cell r="B67">
            <v>64</v>
          </cell>
          <cell r="C67">
            <v>100000</v>
          </cell>
          <cell r="D67">
            <v>50</v>
          </cell>
        </row>
        <row r="68">
          <cell r="B68">
            <v>65</v>
          </cell>
          <cell r="C68">
            <v>150000</v>
          </cell>
          <cell r="D68">
            <v>55</v>
          </cell>
        </row>
        <row r="69">
          <cell r="B69">
            <v>66</v>
          </cell>
          <cell r="C69">
            <v>150000</v>
          </cell>
          <cell r="D69">
            <v>55</v>
          </cell>
        </row>
        <row r="70">
          <cell r="B70">
            <v>67</v>
          </cell>
          <cell r="C70">
            <v>150000</v>
          </cell>
          <cell r="D70">
            <v>55</v>
          </cell>
        </row>
        <row r="71">
          <cell r="B71">
            <v>68</v>
          </cell>
          <cell r="C71">
            <v>150000</v>
          </cell>
          <cell r="D71">
            <v>55</v>
          </cell>
        </row>
        <row r="72">
          <cell r="B72">
            <v>69</v>
          </cell>
          <cell r="C72">
            <v>150000</v>
          </cell>
          <cell r="D72">
            <v>55</v>
          </cell>
        </row>
        <row r="73">
          <cell r="B73">
            <v>70</v>
          </cell>
          <cell r="C73">
            <v>200000</v>
          </cell>
          <cell r="D73">
            <v>60</v>
          </cell>
        </row>
        <row r="74">
          <cell r="B74">
            <v>71</v>
          </cell>
          <cell r="C74">
            <v>200000</v>
          </cell>
          <cell r="D74">
            <v>60</v>
          </cell>
        </row>
        <row r="75">
          <cell r="B75">
            <v>72</v>
          </cell>
          <cell r="C75">
            <v>200000</v>
          </cell>
          <cell r="D75">
            <v>60</v>
          </cell>
        </row>
        <row r="76">
          <cell r="B76">
            <v>73</v>
          </cell>
          <cell r="C76">
            <v>200000</v>
          </cell>
          <cell r="D76">
            <v>60</v>
          </cell>
        </row>
        <row r="77">
          <cell r="B77">
            <v>74</v>
          </cell>
          <cell r="C77">
            <v>200000</v>
          </cell>
          <cell r="D77">
            <v>60</v>
          </cell>
        </row>
        <row r="78">
          <cell r="B78">
            <v>75</v>
          </cell>
          <cell r="C78">
            <v>200000</v>
          </cell>
          <cell r="D78">
            <v>65</v>
          </cell>
        </row>
        <row r="79">
          <cell r="B79">
            <v>76</v>
          </cell>
          <cell r="C79">
            <v>200000</v>
          </cell>
          <cell r="D79">
            <v>65</v>
          </cell>
        </row>
        <row r="80">
          <cell r="B80">
            <v>77</v>
          </cell>
          <cell r="C80">
            <v>200000</v>
          </cell>
          <cell r="D80">
            <v>65</v>
          </cell>
        </row>
        <row r="81">
          <cell r="B81">
            <v>78</v>
          </cell>
          <cell r="C81">
            <v>200000</v>
          </cell>
          <cell r="D81">
            <v>65</v>
          </cell>
        </row>
        <row r="82">
          <cell r="B82">
            <v>79</v>
          </cell>
          <cell r="C82">
            <v>200000</v>
          </cell>
          <cell r="D82">
            <v>65</v>
          </cell>
        </row>
        <row r="83">
          <cell r="B83">
            <v>80</v>
          </cell>
          <cell r="C83">
            <v>250000</v>
          </cell>
          <cell r="D83">
            <v>70</v>
          </cell>
        </row>
        <row r="84">
          <cell r="B84">
            <v>81</v>
          </cell>
          <cell r="C84">
            <v>250000</v>
          </cell>
          <cell r="D84">
            <v>70</v>
          </cell>
        </row>
        <row r="85">
          <cell r="B85">
            <v>82</v>
          </cell>
          <cell r="C85">
            <v>250000</v>
          </cell>
          <cell r="D85">
            <v>70</v>
          </cell>
        </row>
        <row r="86">
          <cell r="B86">
            <v>83</v>
          </cell>
          <cell r="C86">
            <v>250000</v>
          </cell>
          <cell r="D86">
            <v>70</v>
          </cell>
        </row>
        <row r="87">
          <cell r="B87">
            <v>84</v>
          </cell>
          <cell r="C87">
            <v>250000</v>
          </cell>
          <cell r="D87">
            <v>70</v>
          </cell>
        </row>
        <row r="88">
          <cell r="B88">
            <v>85</v>
          </cell>
          <cell r="C88">
            <v>350000</v>
          </cell>
          <cell r="D88">
            <v>80</v>
          </cell>
        </row>
        <row r="89">
          <cell r="B89">
            <v>86</v>
          </cell>
          <cell r="C89">
            <v>350000</v>
          </cell>
          <cell r="D89">
            <v>80</v>
          </cell>
        </row>
        <row r="90">
          <cell r="B90">
            <v>87</v>
          </cell>
          <cell r="C90">
            <v>350000</v>
          </cell>
          <cell r="D90">
            <v>80</v>
          </cell>
        </row>
        <row r="91">
          <cell r="B91">
            <v>88</v>
          </cell>
          <cell r="C91">
            <v>350000</v>
          </cell>
          <cell r="D91">
            <v>80</v>
          </cell>
        </row>
        <row r="92">
          <cell r="B92">
            <v>89</v>
          </cell>
          <cell r="C92">
            <v>350000</v>
          </cell>
          <cell r="D92">
            <v>80</v>
          </cell>
        </row>
        <row r="93">
          <cell r="B93">
            <v>90</v>
          </cell>
          <cell r="C93">
            <v>400000</v>
          </cell>
          <cell r="D93">
            <v>90</v>
          </cell>
        </row>
        <row r="94">
          <cell r="B94">
            <v>91</v>
          </cell>
          <cell r="C94">
            <v>400000</v>
          </cell>
          <cell r="D94">
            <v>90</v>
          </cell>
        </row>
        <row r="95">
          <cell r="B95">
            <v>92</v>
          </cell>
          <cell r="C95">
            <v>400000</v>
          </cell>
          <cell r="D95">
            <v>90</v>
          </cell>
        </row>
        <row r="96">
          <cell r="B96">
            <v>93</v>
          </cell>
          <cell r="C96">
            <v>400000</v>
          </cell>
          <cell r="D96">
            <v>90</v>
          </cell>
        </row>
        <row r="97">
          <cell r="B97">
            <v>94</v>
          </cell>
          <cell r="C97">
            <v>400000</v>
          </cell>
          <cell r="D97">
            <v>90</v>
          </cell>
        </row>
        <row r="98">
          <cell r="B98">
            <v>95</v>
          </cell>
          <cell r="C98">
            <v>450000</v>
          </cell>
          <cell r="D98">
            <v>100</v>
          </cell>
        </row>
        <row r="99">
          <cell r="B99">
            <v>96</v>
          </cell>
          <cell r="C99">
            <v>450000</v>
          </cell>
          <cell r="D99">
            <v>100</v>
          </cell>
        </row>
        <row r="100">
          <cell r="B100">
            <v>97</v>
          </cell>
          <cell r="C100">
            <v>450000</v>
          </cell>
          <cell r="D100">
            <v>100</v>
          </cell>
        </row>
        <row r="101">
          <cell r="B101">
            <v>98</v>
          </cell>
          <cell r="C101">
            <v>450000</v>
          </cell>
          <cell r="D101">
            <v>100</v>
          </cell>
        </row>
        <row r="102">
          <cell r="B102">
            <v>99</v>
          </cell>
          <cell r="C102">
            <v>450000</v>
          </cell>
          <cell r="D102">
            <v>100</v>
          </cell>
        </row>
        <row r="103">
          <cell r="B103">
            <v>100</v>
          </cell>
          <cell r="C103">
            <v>500000</v>
          </cell>
          <cell r="D103">
            <v>120</v>
          </cell>
        </row>
        <row r="104">
          <cell r="B104">
            <v>101</v>
          </cell>
          <cell r="C104">
            <v>500000</v>
          </cell>
          <cell r="D104">
            <v>120</v>
          </cell>
        </row>
        <row r="105">
          <cell r="B105">
            <v>102</v>
          </cell>
          <cell r="C105">
            <v>500000</v>
          </cell>
          <cell r="D105">
            <v>120</v>
          </cell>
        </row>
        <row r="106">
          <cell r="B106">
            <v>103</v>
          </cell>
          <cell r="C106">
            <v>500000</v>
          </cell>
          <cell r="D106">
            <v>120</v>
          </cell>
        </row>
        <row r="107">
          <cell r="B107">
            <v>104</v>
          </cell>
          <cell r="C107">
            <v>500000</v>
          </cell>
          <cell r="D107">
            <v>120</v>
          </cell>
        </row>
        <row r="108">
          <cell r="B108">
            <v>105</v>
          </cell>
          <cell r="C108">
            <v>550000</v>
          </cell>
          <cell r="D108">
            <v>140</v>
          </cell>
        </row>
        <row r="109">
          <cell r="B109">
            <v>106</v>
          </cell>
          <cell r="C109">
            <v>550000</v>
          </cell>
          <cell r="D109">
            <v>140</v>
          </cell>
        </row>
        <row r="110">
          <cell r="B110">
            <v>107</v>
          </cell>
          <cell r="C110">
            <v>550000</v>
          </cell>
          <cell r="D110">
            <v>140</v>
          </cell>
        </row>
        <row r="111">
          <cell r="B111">
            <v>108</v>
          </cell>
          <cell r="C111">
            <v>550000</v>
          </cell>
          <cell r="D111">
            <v>140</v>
          </cell>
        </row>
        <row r="112">
          <cell r="B112">
            <v>109</v>
          </cell>
          <cell r="C112">
            <v>550000</v>
          </cell>
          <cell r="D112">
            <v>140</v>
          </cell>
        </row>
        <row r="113">
          <cell r="B113">
            <v>110</v>
          </cell>
          <cell r="C113">
            <v>600000</v>
          </cell>
          <cell r="D113">
            <v>160</v>
          </cell>
        </row>
        <row r="114">
          <cell r="B114">
            <v>111</v>
          </cell>
          <cell r="C114">
            <v>600000</v>
          </cell>
          <cell r="D114">
            <v>160</v>
          </cell>
        </row>
        <row r="115">
          <cell r="B115">
            <v>112</v>
          </cell>
          <cell r="C115">
            <v>600000</v>
          </cell>
          <cell r="D115">
            <v>160</v>
          </cell>
        </row>
        <row r="116">
          <cell r="B116">
            <v>113</v>
          </cell>
          <cell r="C116">
            <v>600000</v>
          </cell>
          <cell r="D116">
            <v>160</v>
          </cell>
        </row>
        <row r="117">
          <cell r="B117">
            <v>114</v>
          </cell>
          <cell r="C117">
            <v>600000</v>
          </cell>
          <cell r="D117">
            <v>160</v>
          </cell>
        </row>
        <row r="118">
          <cell r="B118">
            <v>115</v>
          </cell>
          <cell r="C118">
            <v>650000</v>
          </cell>
          <cell r="D118">
            <v>180</v>
          </cell>
        </row>
        <row r="119">
          <cell r="B119">
            <v>116</v>
          </cell>
          <cell r="C119">
            <v>650000</v>
          </cell>
          <cell r="D119">
            <v>180</v>
          </cell>
        </row>
        <row r="120">
          <cell r="B120">
            <v>117</v>
          </cell>
          <cell r="C120">
            <v>650000</v>
          </cell>
          <cell r="D120">
            <v>180</v>
          </cell>
        </row>
        <row r="121">
          <cell r="B121">
            <v>118</v>
          </cell>
          <cell r="C121">
            <v>650000</v>
          </cell>
          <cell r="D121">
            <v>180</v>
          </cell>
        </row>
        <row r="122">
          <cell r="B122">
            <v>119</v>
          </cell>
          <cell r="C122">
            <v>650000</v>
          </cell>
          <cell r="D122">
            <v>180</v>
          </cell>
        </row>
        <row r="123">
          <cell r="B123">
            <v>120</v>
          </cell>
          <cell r="C123">
            <v>700000</v>
          </cell>
          <cell r="D123">
            <v>200</v>
          </cell>
        </row>
        <row r="124">
          <cell r="B124">
            <v>121</v>
          </cell>
          <cell r="C124">
            <v>700000</v>
          </cell>
          <cell r="D124">
            <v>200</v>
          </cell>
        </row>
        <row r="125">
          <cell r="B125">
            <v>122</v>
          </cell>
          <cell r="C125">
            <v>700000</v>
          </cell>
          <cell r="D125">
            <v>200</v>
          </cell>
        </row>
        <row r="126">
          <cell r="B126">
            <v>123</v>
          </cell>
          <cell r="C126">
            <v>700000</v>
          </cell>
          <cell r="D126">
            <v>200</v>
          </cell>
        </row>
        <row r="127">
          <cell r="B127">
            <v>124</v>
          </cell>
          <cell r="C127">
            <v>700000</v>
          </cell>
          <cell r="D127">
            <v>200</v>
          </cell>
        </row>
        <row r="128">
          <cell r="B128">
            <v>125</v>
          </cell>
          <cell r="C128">
            <v>750000</v>
          </cell>
          <cell r="D128">
            <v>200</v>
          </cell>
        </row>
        <row r="129">
          <cell r="B129">
            <v>126</v>
          </cell>
          <cell r="C129">
            <v>750000</v>
          </cell>
          <cell r="D129">
            <v>200</v>
          </cell>
        </row>
        <row r="130">
          <cell r="B130">
            <v>127</v>
          </cell>
          <cell r="C130">
            <v>750000</v>
          </cell>
          <cell r="D130">
            <v>200</v>
          </cell>
        </row>
        <row r="131">
          <cell r="B131">
            <v>128</v>
          </cell>
          <cell r="C131">
            <v>750000</v>
          </cell>
          <cell r="D131">
            <v>200</v>
          </cell>
        </row>
        <row r="132">
          <cell r="B132">
            <v>129</v>
          </cell>
          <cell r="C132">
            <v>750000</v>
          </cell>
          <cell r="D132">
            <v>200</v>
          </cell>
        </row>
        <row r="133">
          <cell r="B133">
            <v>130</v>
          </cell>
          <cell r="C133">
            <v>800000</v>
          </cell>
          <cell r="D133">
            <v>300</v>
          </cell>
        </row>
        <row r="134">
          <cell r="B134">
            <v>131</v>
          </cell>
          <cell r="C134">
            <v>800000</v>
          </cell>
          <cell r="D134">
            <v>300</v>
          </cell>
        </row>
        <row r="135">
          <cell r="B135">
            <v>132</v>
          </cell>
          <cell r="C135">
            <v>800000</v>
          </cell>
          <cell r="D135">
            <v>300</v>
          </cell>
        </row>
        <row r="136">
          <cell r="B136">
            <v>133</v>
          </cell>
          <cell r="C136">
            <v>800000</v>
          </cell>
          <cell r="D136">
            <v>300</v>
          </cell>
        </row>
        <row r="137">
          <cell r="B137">
            <v>134</v>
          </cell>
          <cell r="C137">
            <v>800000</v>
          </cell>
          <cell r="D137">
            <v>300</v>
          </cell>
        </row>
        <row r="138">
          <cell r="B138">
            <v>135</v>
          </cell>
          <cell r="C138">
            <v>850000</v>
          </cell>
          <cell r="D138">
            <v>300</v>
          </cell>
        </row>
        <row r="139">
          <cell r="B139">
            <v>136</v>
          </cell>
          <cell r="C139">
            <v>850000</v>
          </cell>
          <cell r="D139">
            <v>300</v>
          </cell>
        </row>
        <row r="140">
          <cell r="B140">
            <v>137</v>
          </cell>
          <cell r="C140">
            <v>850000</v>
          </cell>
          <cell r="D140">
            <v>300</v>
          </cell>
        </row>
        <row r="141">
          <cell r="B141">
            <v>138</v>
          </cell>
          <cell r="C141">
            <v>850000</v>
          </cell>
          <cell r="D141">
            <v>300</v>
          </cell>
        </row>
        <row r="142">
          <cell r="B142">
            <v>139</v>
          </cell>
          <cell r="C142">
            <v>850000</v>
          </cell>
          <cell r="D142">
            <v>300</v>
          </cell>
        </row>
        <row r="143">
          <cell r="B143">
            <v>140</v>
          </cell>
          <cell r="C143">
            <v>900000</v>
          </cell>
          <cell r="D143">
            <v>400</v>
          </cell>
        </row>
        <row r="144">
          <cell r="B144">
            <v>141</v>
          </cell>
          <cell r="C144">
            <v>900000</v>
          </cell>
          <cell r="D144">
            <v>400</v>
          </cell>
        </row>
        <row r="145">
          <cell r="B145">
            <v>142</v>
          </cell>
          <cell r="C145">
            <v>900000</v>
          </cell>
          <cell r="D145">
            <v>400</v>
          </cell>
        </row>
        <row r="146">
          <cell r="B146">
            <v>143</v>
          </cell>
          <cell r="C146">
            <v>900000</v>
          </cell>
          <cell r="D146">
            <v>400</v>
          </cell>
        </row>
        <row r="147">
          <cell r="B147">
            <v>144</v>
          </cell>
          <cell r="C147">
            <v>900000</v>
          </cell>
          <cell r="D147">
            <v>400</v>
          </cell>
        </row>
        <row r="148">
          <cell r="B148">
            <v>145</v>
          </cell>
          <cell r="C148">
            <v>950000</v>
          </cell>
          <cell r="D148">
            <v>400</v>
          </cell>
        </row>
        <row r="149">
          <cell r="B149">
            <v>146</v>
          </cell>
          <cell r="C149">
            <v>950000</v>
          </cell>
          <cell r="D149">
            <v>400</v>
          </cell>
        </row>
        <row r="150">
          <cell r="B150">
            <v>147</v>
          </cell>
          <cell r="C150">
            <v>950000</v>
          </cell>
          <cell r="D150">
            <v>400</v>
          </cell>
        </row>
        <row r="151">
          <cell r="B151">
            <v>148</v>
          </cell>
          <cell r="C151">
            <v>950000</v>
          </cell>
          <cell r="D151">
            <v>400</v>
          </cell>
        </row>
        <row r="152">
          <cell r="B152">
            <v>149</v>
          </cell>
          <cell r="C152">
            <v>950000</v>
          </cell>
          <cell r="D152">
            <v>400</v>
          </cell>
        </row>
        <row r="153">
          <cell r="B153">
            <v>150</v>
          </cell>
          <cell r="C153">
            <v>1000000</v>
          </cell>
          <cell r="D153">
            <v>500</v>
          </cell>
        </row>
        <row r="154">
          <cell r="B154">
            <v>151</v>
          </cell>
          <cell r="C154">
            <v>1000000</v>
          </cell>
          <cell r="D154">
            <v>500</v>
          </cell>
        </row>
        <row r="155">
          <cell r="B155">
            <v>152</v>
          </cell>
          <cell r="C155">
            <v>1000000</v>
          </cell>
          <cell r="D155">
            <v>500</v>
          </cell>
        </row>
        <row r="156">
          <cell r="B156">
            <v>153</v>
          </cell>
          <cell r="C156">
            <v>1000000</v>
          </cell>
          <cell r="D156">
            <v>500</v>
          </cell>
        </row>
        <row r="157">
          <cell r="B157">
            <v>154</v>
          </cell>
          <cell r="C157">
            <v>1000000</v>
          </cell>
          <cell r="D157">
            <v>500</v>
          </cell>
        </row>
        <row r="158">
          <cell r="B158">
            <v>155</v>
          </cell>
          <cell r="C158">
            <v>1050000</v>
          </cell>
          <cell r="D158">
            <v>500</v>
          </cell>
        </row>
        <row r="159">
          <cell r="B159">
            <v>156</v>
          </cell>
          <cell r="C159">
            <v>1050000</v>
          </cell>
          <cell r="D159">
            <v>500</v>
          </cell>
        </row>
        <row r="160">
          <cell r="B160">
            <v>157</v>
          </cell>
          <cell r="C160">
            <v>1050000</v>
          </cell>
          <cell r="D160">
            <v>500</v>
          </cell>
        </row>
        <row r="161">
          <cell r="B161">
            <v>158</v>
          </cell>
          <cell r="C161">
            <v>1050000</v>
          </cell>
          <cell r="D161">
            <v>500</v>
          </cell>
        </row>
        <row r="162">
          <cell r="B162">
            <v>159</v>
          </cell>
          <cell r="C162">
            <v>1050000</v>
          </cell>
          <cell r="D162">
            <v>500</v>
          </cell>
        </row>
        <row r="163">
          <cell r="B163">
            <v>160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4">
          <cell r="B4" t="str">
            <v>装备id</v>
          </cell>
          <cell r="C4" t="str">
            <v>名称</v>
          </cell>
          <cell r="D4" t="str">
            <v>主词条类型</v>
          </cell>
          <cell r="E4" t="str">
            <v>部位</v>
          </cell>
          <cell r="F4" t="str">
            <v>是否限量款</v>
          </cell>
        </row>
        <row r="5">
          <cell r="B5">
            <v>101</v>
          </cell>
          <cell r="C5" t="str">
            <v>棒球棍</v>
          </cell>
          <cell r="D5">
            <v>103010</v>
          </cell>
          <cell r="E5">
            <v>1</v>
          </cell>
          <cell r="F5">
            <v>0</v>
          </cell>
        </row>
        <row r="5">
          <cell r="K5">
            <v>1</v>
          </cell>
          <cell r="L5" t="str">
            <v>D阶</v>
          </cell>
          <cell r="M5">
            <v>10</v>
          </cell>
          <cell r="N5">
            <v>3</v>
          </cell>
        </row>
        <row r="5">
          <cell r="Q5">
            <v>8</v>
          </cell>
          <cell r="R5">
            <v>2</v>
          </cell>
        </row>
        <row r="5">
          <cell r="U5">
            <v>7</v>
          </cell>
          <cell r="V5">
            <v>2</v>
          </cell>
        </row>
        <row r="6">
          <cell r="B6">
            <v>102</v>
          </cell>
          <cell r="C6" t="str">
            <v>玩具水枪</v>
          </cell>
          <cell r="D6">
            <v>103010</v>
          </cell>
          <cell r="E6">
            <v>1</v>
          </cell>
          <cell r="F6">
            <v>0</v>
          </cell>
        </row>
        <row r="6">
          <cell r="K6">
            <v>2</v>
          </cell>
          <cell r="L6" t="str">
            <v>C阶</v>
          </cell>
          <cell r="M6">
            <v>20</v>
          </cell>
          <cell r="N6">
            <v>4</v>
          </cell>
        </row>
        <row r="6">
          <cell r="Q6">
            <v>16</v>
          </cell>
          <cell r="R6">
            <v>3</v>
          </cell>
        </row>
        <row r="6">
          <cell r="U6">
            <v>14</v>
          </cell>
          <cell r="V6">
            <v>3</v>
          </cell>
        </row>
        <row r="7">
          <cell r="B7">
            <v>103</v>
          </cell>
          <cell r="C7" t="str">
            <v>吉他</v>
          </cell>
          <cell r="D7">
            <v>103010</v>
          </cell>
          <cell r="E7">
            <v>1</v>
          </cell>
          <cell r="F7">
            <v>0</v>
          </cell>
        </row>
        <row r="7">
          <cell r="K7">
            <v>3</v>
          </cell>
          <cell r="L7" t="str">
            <v>B阶</v>
          </cell>
          <cell r="M7">
            <v>30</v>
          </cell>
          <cell r="N7">
            <v>5</v>
          </cell>
        </row>
        <row r="7">
          <cell r="Q7">
            <v>24</v>
          </cell>
          <cell r="R7">
            <v>4</v>
          </cell>
        </row>
        <row r="7">
          <cell r="U7">
            <v>21</v>
          </cell>
          <cell r="V7">
            <v>4</v>
          </cell>
        </row>
        <row r="8">
          <cell r="B8">
            <v>104</v>
          </cell>
          <cell r="C8" t="str">
            <v>台球杆</v>
          </cell>
          <cell r="D8">
            <v>103010</v>
          </cell>
          <cell r="E8">
            <v>1</v>
          </cell>
          <cell r="F8">
            <v>0</v>
          </cell>
        </row>
        <row r="8">
          <cell r="K8">
            <v>4</v>
          </cell>
          <cell r="L8" t="str">
            <v>A阶-0</v>
          </cell>
          <cell r="M8">
            <v>50</v>
          </cell>
          <cell r="N8">
            <v>9</v>
          </cell>
          <cell r="O8">
            <v>75</v>
          </cell>
          <cell r="P8">
            <v>9</v>
          </cell>
          <cell r="Q8">
            <v>40</v>
          </cell>
          <cell r="R8">
            <v>7</v>
          </cell>
          <cell r="S8">
            <v>60</v>
          </cell>
          <cell r="T8">
            <v>7</v>
          </cell>
          <cell r="U8">
            <v>35</v>
          </cell>
          <cell r="V8">
            <v>7</v>
          </cell>
          <cell r="W8">
            <v>53</v>
          </cell>
          <cell r="X8">
            <v>7</v>
          </cell>
        </row>
        <row r="9">
          <cell r="B9">
            <v>105</v>
          </cell>
          <cell r="C9" t="str">
            <v>平底锅</v>
          </cell>
          <cell r="D9">
            <v>103010</v>
          </cell>
          <cell r="E9">
            <v>1</v>
          </cell>
          <cell r="F9">
            <v>0</v>
          </cell>
        </row>
        <row r="9">
          <cell r="K9">
            <v>5</v>
          </cell>
          <cell r="L9" t="str">
            <v>A阶-1</v>
          </cell>
          <cell r="M9">
            <v>60</v>
          </cell>
          <cell r="N9">
            <v>10</v>
          </cell>
          <cell r="O9">
            <v>90</v>
          </cell>
          <cell r="P9">
            <v>10</v>
          </cell>
          <cell r="Q9">
            <v>48</v>
          </cell>
          <cell r="R9">
            <v>7</v>
          </cell>
          <cell r="S9">
            <v>72</v>
          </cell>
          <cell r="T9">
            <v>7</v>
          </cell>
          <cell r="U9">
            <v>42</v>
          </cell>
          <cell r="V9">
            <v>7</v>
          </cell>
          <cell r="W9">
            <v>63</v>
          </cell>
          <cell r="X9">
            <v>7</v>
          </cell>
        </row>
        <row r="10">
          <cell r="B10">
            <v>151</v>
          </cell>
          <cell r="C10" t="str">
            <v>夺命弹弓</v>
          </cell>
          <cell r="D10">
            <v>103010</v>
          </cell>
          <cell r="E10">
            <v>1</v>
          </cell>
          <cell r="F10">
            <v>1</v>
          </cell>
        </row>
        <row r="10">
          <cell r="K10">
            <v>6</v>
          </cell>
          <cell r="L10" t="str">
            <v>A阶-2</v>
          </cell>
          <cell r="M10">
            <v>70</v>
          </cell>
          <cell r="N10">
            <v>11</v>
          </cell>
          <cell r="O10">
            <v>105</v>
          </cell>
          <cell r="P10">
            <v>11</v>
          </cell>
          <cell r="Q10">
            <v>56</v>
          </cell>
          <cell r="R10">
            <v>8</v>
          </cell>
          <cell r="S10">
            <v>84</v>
          </cell>
          <cell r="T10">
            <v>8</v>
          </cell>
          <cell r="U10">
            <v>49</v>
          </cell>
          <cell r="V10">
            <v>8</v>
          </cell>
          <cell r="W10">
            <v>74</v>
          </cell>
          <cell r="X10">
            <v>8</v>
          </cell>
        </row>
        <row r="11">
          <cell r="B11">
            <v>152</v>
          </cell>
          <cell r="C11" t="str">
            <v>限量款武器B</v>
          </cell>
          <cell r="D11">
            <v>103010</v>
          </cell>
          <cell r="E11">
            <v>1</v>
          </cell>
          <cell r="F11">
            <v>1</v>
          </cell>
        </row>
        <row r="11">
          <cell r="K11">
            <v>7</v>
          </cell>
          <cell r="L11" t="str">
            <v>S阶-0</v>
          </cell>
          <cell r="M11">
            <v>132</v>
          </cell>
          <cell r="N11">
            <v>12</v>
          </cell>
          <cell r="O11">
            <v>198</v>
          </cell>
          <cell r="P11">
            <v>12</v>
          </cell>
          <cell r="Q11">
            <v>106</v>
          </cell>
          <cell r="R11">
            <v>8</v>
          </cell>
          <cell r="S11">
            <v>159</v>
          </cell>
          <cell r="T11">
            <v>8</v>
          </cell>
          <cell r="U11">
            <v>92</v>
          </cell>
          <cell r="V11">
            <v>8</v>
          </cell>
          <cell r="W11">
            <v>138</v>
          </cell>
          <cell r="X11">
            <v>8</v>
          </cell>
        </row>
        <row r="12">
          <cell r="B12">
            <v>153</v>
          </cell>
          <cell r="C12" t="str">
            <v>限量款武器C</v>
          </cell>
          <cell r="D12">
            <v>103010</v>
          </cell>
          <cell r="E12">
            <v>1</v>
          </cell>
          <cell r="F12">
            <v>1</v>
          </cell>
        </row>
        <row r="12">
          <cell r="K12">
            <v>8</v>
          </cell>
          <cell r="L12" t="str">
            <v>S阶-1</v>
          </cell>
          <cell r="M12">
            <v>154</v>
          </cell>
          <cell r="N12">
            <v>14</v>
          </cell>
          <cell r="O12">
            <v>231</v>
          </cell>
          <cell r="P12">
            <v>14</v>
          </cell>
          <cell r="Q12">
            <v>123</v>
          </cell>
          <cell r="R12">
            <v>10</v>
          </cell>
          <cell r="S12">
            <v>185</v>
          </cell>
          <cell r="T12">
            <v>10</v>
          </cell>
          <cell r="U12">
            <v>108</v>
          </cell>
          <cell r="V12">
            <v>10</v>
          </cell>
          <cell r="W12">
            <v>162</v>
          </cell>
          <cell r="X12">
            <v>10</v>
          </cell>
        </row>
        <row r="13">
          <cell r="B13">
            <v>201</v>
          </cell>
          <cell r="C13" t="str">
            <v>皮夹克</v>
          </cell>
          <cell r="D13">
            <v>102010</v>
          </cell>
          <cell r="E13">
            <v>2</v>
          </cell>
          <cell r="F13">
            <v>0</v>
          </cell>
        </row>
        <row r="13">
          <cell r="K13">
            <v>9</v>
          </cell>
          <cell r="L13" t="str">
            <v>S阶-2</v>
          </cell>
          <cell r="M13">
            <v>176</v>
          </cell>
          <cell r="N13">
            <v>16</v>
          </cell>
          <cell r="O13">
            <v>264</v>
          </cell>
          <cell r="P13">
            <v>16</v>
          </cell>
          <cell r="Q13">
            <v>141</v>
          </cell>
          <cell r="R13">
            <v>11</v>
          </cell>
          <cell r="S13">
            <v>212</v>
          </cell>
          <cell r="T13">
            <v>11</v>
          </cell>
          <cell r="U13">
            <v>123</v>
          </cell>
          <cell r="V13">
            <v>11</v>
          </cell>
          <cell r="W13">
            <v>185</v>
          </cell>
          <cell r="X13">
            <v>11</v>
          </cell>
        </row>
        <row r="14">
          <cell r="B14">
            <v>202</v>
          </cell>
          <cell r="C14" t="str">
            <v>花夹克</v>
          </cell>
          <cell r="D14">
            <v>102010</v>
          </cell>
          <cell r="E14">
            <v>2</v>
          </cell>
          <cell r="F14">
            <v>0</v>
          </cell>
        </row>
        <row r="14">
          <cell r="K14">
            <v>10</v>
          </cell>
          <cell r="L14" t="str">
            <v>S阶-3</v>
          </cell>
          <cell r="M14">
            <v>198</v>
          </cell>
          <cell r="N14">
            <v>18</v>
          </cell>
          <cell r="O14">
            <v>297</v>
          </cell>
          <cell r="P14">
            <v>18</v>
          </cell>
          <cell r="Q14">
            <v>158</v>
          </cell>
          <cell r="R14">
            <v>14</v>
          </cell>
          <cell r="S14">
            <v>237</v>
          </cell>
          <cell r="T14">
            <v>14</v>
          </cell>
          <cell r="U14">
            <v>139</v>
          </cell>
          <cell r="V14">
            <v>14</v>
          </cell>
          <cell r="W14">
            <v>209</v>
          </cell>
          <cell r="X14">
            <v>14</v>
          </cell>
        </row>
        <row r="15">
          <cell r="B15">
            <v>203</v>
          </cell>
          <cell r="C15" t="str">
            <v>嘻哈卫衣</v>
          </cell>
          <cell r="D15">
            <v>102010</v>
          </cell>
          <cell r="E15">
            <v>2</v>
          </cell>
          <cell r="F15">
            <v>0</v>
          </cell>
        </row>
        <row r="15">
          <cell r="K15">
            <v>11</v>
          </cell>
          <cell r="L15" t="str">
            <v>SS阶-0</v>
          </cell>
          <cell r="M15">
            <v>231</v>
          </cell>
          <cell r="N15">
            <v>21</v>
          </cell>
          <cell r="O15">
            <v>347</v>
          </cell>
          <cell r="P15">
            <v>21</v>
          </cell>
          <cell r="Q15">
            <v>185</v>
          </cell>
          <cell r="R15">
            <v>17</v>
          </cell>
          <cell r="S15">
            <v>278</v>
          </cell>
          <cell r="T15">
            <v>17</v>
          </cell>
          <cell r="U15">
            <v>162</v>
          </cell>
          <cell r="V15">
            <v>17</v>
          </cell>
          <cell r="W15">
            <v>243</v>
          </cell>
          <cell r="X15">
            <v>17</v>
          </cell>
        </row>
        <row r="16">
          <cell r="B16">
            <v>204</v>
          </cell>
          <cell r="C16" t="str">
            <v>绅士马甲</v>
          </cell>
          <cell r="D16">
            <v>102010</v>
          </cell>
          <cell r="E16">
            <v>2</v>
          </cell>
          <cell r="F16">
            <v>0</v>
          </cell>
        </row>
        <row r="16">
          <cell r="K16">
            <v>12</v>
          </cell>
          <cell r="L16" t="str">
            <v>SS阶-1</v>
          </cell>
          <cell r="M16">
            <v>285</v>
          </cell>
          <cell r="N16">
            <v>25</v>
          </cell>
          <cell r="O16">
            <v>428</v>
          </cell>
          <cell r="P16">
            <v>25</v>
          </cell>
          <cell r="Q16">
            <v>228</v>
          </cell>
          <cell r="R16">
            <v>20</v>
          </cell>
          <cell r="S16">
            <v>342</v>
          </cell>
          <cell r="T16">
            <v>20</v>
          </cell>
          <cell r="U16">
            <v>200</v>
          </cell>
          <cell r="V16">
            <v>20</v>
          </cell>
          <cell r="W16">
            <v>300</v>
          </cell>
          <cell r="X16">
            <v>20</v>
          </cell>
        </row>
        <row r="17">
          <cell r="B17">
            <v>205</v>
          </cell>
          <cell r="C17" t="str">
            <v>烹饪围裙</v>
          </cell>
          <cell r="D17">
            <v>102010</v>
          </cell>
          <cell r="E17">
            <v>2</v>
          </cell>
          <cell r="F17">
            <v>0</v>
          </cell>
        </row>
        <row r="17">
          <cell r="K17">
            <v>13</v>
          </cell>
          <cell r="L17" t="str">
            <v>SS阶-2</v>
          </cell>
          <cell r="M17">
            <v>330</v>
          </cell>
          <cell r="N17">
            <v>30</v>
          </cell>
          <cell r="O17">
            <v>495</v>
          </cell>
          <cell r="P17">
            <v>30</v>
          </cell>
          <cell r="Q17">
            <v>264</v>
          </cell>
          <cell r="R17">
            <v>24</v>
          </cell>
          <cell r="S17">
            <v>396</v>
          </cell>
          <cell r="T17">
            <v>24</v>
          </cell>
          <cell r="U17">
            <v>231</v>
          </cell>
          <cell r="V17">
            <v>24</v>
          </cell>
          <cell r="W17">
            <v>347</v>
          </cell>
          <cell r="X17">
            <v>24</v>
          </cell>
        </row>
        <row r="18">
          <cell r="B18">
            <v>251</v>
          </cell>
          <cell r="C18" t="str">
            <v>夺命斗篷</v>
          </cell>
          <cell r="D18">
            <v>102010</v>
          </cell>
          <cell r="E18">
            <v>2</v>
          </cell>
          <cell r="F18">
            <v>1</v>
          </cell>
        </row>
        <row r="18">
          <cell r="K18">
            <v>14</v>
          </cell>
          <cell r="L18" t="str">
            <v>SS阶-3</v>
          </cell>
          <cell r="M18">
            <v>380</v>
          </cell>
          <cell r="N18">
            <v>35</v>
          </cell>
          <cell r="O18">
            <v>570</v>
          </cell>
          <cell r="P18">
            <v>35</v>
          </cell>
          <cell r="Q18">
            <v>304</v>
          </cell>
          <cell r="R18">
            <v>28</v>
          </cell>
          <cell r="S18">
            <v>456</v>
          </cell>
          <cell r="T18">
            <v>28</v>
          </cell>
          <cell r="U18">
            <v>266</v>
          </cell>
          <cell r="V18">
            <v>28</v>
          </cell>
          <cell r="W18">
            <v>399</v>
          </cell>
          <cell r="X18">
            <v>28</v>
          </cell>
        </row>
        <row r="19">
          <cell r="B19">
            <v>252</v>
          </cell>
          <cell r="C19" t="str">
            <v>限量款衣服B</v>
          </cell>
          <cell r="D19">
            <v>102010</v>
          </cell>
          <cell r="E19">
            <v>2</v>
          </cell>
          <cell r="F19">
            <v>1</v>
          </cell>
        </row>
        <row r="19">
          <cell r="K19">
            <v>15</v>
          </cell>
          <cell r="L19" t="str">
            <v>SS阶-4</v>
          </cell>
          <cell r="M19">
            <v>450</v>
          </cell>
          <cell r="N19">
            <v>40</v>
          </cell>
          <cell r="O19">
            <v>675</v>
          </cell>
          <cell r="P19">
            <v>40</v>
          </cell>
          <cell r="Q19">
            <v>360</v>
          </cell>
          <cell r="R19">
            <v>32</v>
          </cell>
          <cell r="S19">
            <v>540</v>
          </cell>
          <cell r="T19">
            <v>32</v>
          </cell>
          <cell r="U19">
            <v>315</v>
          </cell>
          <cell r="V19">
            <v>32</v>
          </cell>
          <cell r="W19">
            <v>473</v>
          </cell>
          <cell r="X19">
            <v>32</v>
          </cell>
        </row>
        <row r="20">
          <cell r="B20">
            <v>253</v>
          </cell>
          <cell r="C20" t="str">
            <v>限量款衣服C</v>
          </cell>
          <cell r="D20">
            <v>102010</v>
          </cell>
          <cell r="E20">
            <v>2</v>
          </cell>
          <cell r="F20">
            <v>1</v>
          </cell>
        </row>
        <row r="21">
          <cell r="B21">
            <v>301</v>
          </cell>
          <cell r="C21" t="str">
            <v>皮手套</v>
          </cell>
          <cell r="D21">
            <v>103010</v>
          </cell>
          <cell r="E21">
            <v>3</v>
          </cell>
          <cell r="F21">
            <v>0</v>
          </cell>
        </row>
        <row r="22">
          <cell r="B22">
            <v>302</v>
          </cell>
          <cell r="C22" t="str">
            <v>时尚纹身</v>
          </cell>
          <cell r="D22">
            <v>103010</v>
          </cell>
          <cell r="E22">
            <v>3</v>
          </cell>
          <cell r="F22">
            <v>0</v>
          </cell>
        </row>
        <row r="23">
          <cell r="B23">
            <v>303</v>
          </cell>
          <cell r="C23" t="str">
            <v>皮质指套</v>
          </cell>
          <cell r="D23">
            <v>103010</v>
          </cell>
          <cell r="E23">
            <v>3</v>
          </cell>
          <cell r="F23">
            <v>0</v>
          </cell>
        </row>
        <row r="24">
          <cell r="B24">
            <v>304</v>
          </cell>
          <cell r="C24" t="str">
            <v>羊毛手套</v>
          </cell>
          <cell r="D24">
            <v>103010</v>
          </cell>
          <cell r="E24">
            <v>3</v>
          </cell>
          <cell r="F24">
            <v>0</v>
          </cell>
        </row>
        <row r="24">
          <cell r="M24">
            <v>50</v>
          </cell>
          <cell r="N24">
            <v>5</v>
          </cell>
        </row>
        <row r="24">
          <cell r="Q24">
            <v>38</v>
          </cell>
          <cell r="R24">
            <v>4</v>
          </cell>
        </row>
        <row r="24">
          <cell r="U24">
            <v>38</v>
          </cell>
          <cell r="V24">
            <v>4</v>
          </cell>
        </row>
        <row r="25">
          <cell r="B25">
            <v>305</v>
          </cell>
          <cell r="C25" t="str">
            <v>隔热手套</v>
          </cell>
          <cell r="D25">
            <v>103010</v>
          </cell>
          <cell r="E25">
            <v>3</v>
          </cell>
          <cell r="F25">
            <v>0</v>
          </cell>
        </row>
        <row r="25">
          <cell r="M25">
            <v>70</v>
          </cell>
          <cell r="N25">
            <v>8</v>
          </cell>
        </row>
        <row r="25">
          <cell r="Q25">
            <v>53</v>
          </cell>
          <cell r="R25">
            <v>6</v>
          </cell>
        </row>
        <row r="25">
          <cell r="U25">
            <v>53</v>
          </cell>
          <cell r="V25">
            <v>6</v>
          </cell>
        </row>
        <row r="26">
          <cell r="B26">
            <v>351</v>
          </cell>
          <cell r="C26" t="str">
            <v>夺命护手</v>
          </cell>
          <cell r="D26">
            <v>103010</v>
          </cell>
          <cell r="E26">
            <v>3</v>
          </cell>
          <cell r="F26">
            <v>1</v>
          </cell>
        </row>
        <row r="26">
          <cell r="M26">
            <v>100</v>
          </cell>
          <cell r="N26">
            <v>10</v>
          </cell>
        </row>
        <row r="26">
          <cell r="Q26">
            <v>75</v>
          </cell>
          <cell r="R26">
            <v>8</v>
          </cell>
        </row>
        <row r="26">
          <cell r="U26">
            <v>75</v>
          </cell>
          <cell r="V26">
            <v>8</v>
          </cell>
        </row>
        <row r="27">
          <cell r="B27">
            <v>352</v>
          </cell>
          <cell r="C27" t="str">
            <v>限量款手套B</v>
          </cell>
          <cell r="D27">
            <v>103010</v>
          </cell>
          <cell r="E27">
            <v>3</v>
          </cell>
          <cell r="F27">
            <v>1</v>
          </cell>
        </row>
        <row r="27">
          <cell r="M27">
            <v>200</v>
          </cell>
          <cell r="N27">
            <v>15</v>
          </cell>
          <cell r="O27">
            <v>300</v>
          </cell>
          <cell r="P27">
            <v>15</v>
          </cell>
          <cell r="Q27">
            <v>150</v>
          </cell>
          <cell r="R27">
            <v>11</v>
          </cell>
          <cell r="S27">
            <v>225</v>
          </cell>
          <cell r="T27">
            <v>11</v>
          </cell>
          <cell r="U27">
            <v>150</v>
          </cell>
          <cell r="V27">
            <v>11</v>
          </cell>
          <cell r="W27">
            <v>225</v>
          </cell>
          <cell r="X27">
            <v>11</v>
          </cell>
        </row>
        <row r="28">
          <cell r="B28">
            <v>353</v>
          </cell>
          <cell r="C28" t="str">
            <v>限量款手套C</v>
          </cell>
          <cell r="D28">
            <v>103010</v>
          </cell>
          <cell r="E28">
            <v>3</v>
          </cell>
          <cell r="F28">
            <v>1</v>
          </cell>
        </row>
        <row r="28">
          <cell r="M28">
            <v>220</v>
          </cell>
          <cell r="N28">
            <v>20</v>
          </cell>
          <cell r="O28">
            <v>330</v>
          </cell>
          <cell r="P28">
            <v>20</v>
          </cell>
          <cell r="Q28">
            <v>165</v>
          </cell>
          <cell r="R28">
            <v>15</v>
          </cell>
          <cell r="S28">
            <v>248</v>
          </cell>
          <cell r="T28">
            <v>15</v>
          </cell>
          <cell r="U28">
            <v>165</v>
          </cell>
          <cell r="V28">
            <v>15</v>
          </cell>
          <cell r="W28">
            <v>248</v>
          </cell>
          <cell r="X28">
            <v>15</v>
          </cell>
        </row>
        <row r="29">
          <cell r="B29">
            <v>401</v>
          </cell>
          <cell r="C29" t="str">
            <v>牛仔裤</v>
          </cell>
          <cell r="D29">
            <v>102010</v>
          </cell>
          <cell r="E29">
            <v>4</v>
          </cell>
          <cell r="F29">
            <v>0</v>
          </cell>
        </row>
        <row r="29">
          <cell r="M29">
            <v>275</v>
          </cell>
          <cell r="N29">
            <v>25</v>
          </cell>
          <cell r="O29">
            <v>413</v>
          </cell>
          <cell r="P29">
            <v>25</v>
          </cell>
          <cell r="Q29">
            <v>206</v>
          </cell>
          <cell r="R29">
            <v>19</v>
          </cell>
          <cell r="S29">
            <v>309</v>
          </cell>
          <cell r="T29">
            <v>19</v>
          </cell>
          <cell r="U29">
            <v>206</v>
          </cell>
          <cell r="V29">
            <v>19</v>
          </cell>
          <cell r="W29">
            <v>309</v>
          </cell>
          <cell r="X29">
            <v>19</v>
          </cell>
        </row>
        <row r="30">
          <cell r="B30">
            <v>402</v>
          </cell>
          <cell r="C30" t="str">
            <v>沙滩裤</v>
          </cell>
          <cell r="D30">
            <v>102010</v>
          </cell>
          <cell r="E30">
            <v>4</v>
          </cell>
          <cell r="F30">
            <v>0</v>
          </cell>
        </row>
        <row r="30">
          <cell r="M30">
            <v>330</v>
          </cell>
          <cell r="N30">
            <v>30</v>
          </cell>
          <cell r="O30">
            <v>495</v>
          </cell>
          <cell r="P30">
            <v>30</v>
          </cell>
          <cell r="Q30">
            <v>248</v>
          </cell>
          <cell r="R30">
            <v>24</v>
          </cell>
          <cell r="S30">
            <v>372</v>
          </cell>
          <cell r="T30">
            <v>24</v>
          </cell>
          <cell r="U30">
            <v>248</v>
          </cell>
          <cell r="V30">
            <v>24</v>
          </cell>
          <cell r="W30">
            <v>372</v>
          </cell>
          <cell r="X30">
            <v>24</v>
          </cell>
        </row>
        <row r="31">
          <cell r="B31">
            <v>403</v>
          </cell>
          <cell r="C31" t="str">
            <v>潮流中裤</v>
          </cell>
          <cell r="D31">
            <v>102010</v>
          </cell>
          <cell r="E31">
            <v>4</v>
          </cell>
          <cell r="F31">
            <v>0</v>
          </cell>
        </row>
        <row r="31">
          <cell r="M31">
            <v>385</v>
          </cell>
          <cell r="N31">
            <v>35</v>
          </cell>
          <cell r="O31">
            <v>578</v>
          </cell>
          <cell r="P31">
            <v>35</v>
          </cell>
          <cell r="Q31">
            <v>289</v>
          </cell>
          <cell r="R31">
            <v>26</v>
          </cell>
          <cell r="S31">
            <v>434</v>
          </cell>
          <cell r="T31">
            <v>26</v>
          </cell>
          <cell r="U31">
            <v>289</v>
          </cell>
          <cell r="V31">
            <v>26</v>
          </cell>
          <cell r="W31">
            <v>434</v>
          </cell>
          <cell r="X31">
            <v>26</v>
          </cell>
        </row>
        <row r="32">
          <cell r="B32">
            <v>404</v>
          </cell>
          <cell r="C32" t="str">
            <v>西裤</v>
          </cell>
          <cell r="D32">
            <v>102010</v>
          </cell>
          <cell r="E32">
            <v>4</v>
          </cell>
          <cell r="F32">
            <v>0</v>
          </cell>
        </row>
        <row r="32">
          <cell r="M32">
            <v>440</v>
          </cell>
          <cell r="N32">
            <v>40</v>
          </cell>
          <cell r="O32">
            <v>660</v>
          </cell>
          <cell r="P32">
            <v>40</v>
          </cell>
          <cell r="Q32">
            <v>330</v>
          </cell>
          <cell r="R32">
            <v>30</v>
          </cell>
          <cell r="S32">
            <v>495</v>
          </cell>
          <cell r="T32">
            <v>30</v>
          </cell>
          <cell r="U32">
            <v>330</v>
          </cell>
          <cell r="V32">
            <v>30</v>
          </cell>
          <cell r="W32">
            <v>495</v>
          </cell>
          <cell r="X32">
            <v>30</v>
          </cell>
        </row>
        <row r="33">
          <cell r="B33">
            <v>405</v>
          </cell>
          <cell r="C33" t="str">
            <v>烹饪裤</v>
          </cell>
          <cell r="D33">
            <v>102010</v>
          </cell>
          <cell r="E33">
            <v>4</v>
          </cell>
          <cell r="F33">
            <v>0</v>
          </cell>
        </row>
        <row r="33">
          <cell r="M33">
            <v>495</v>
          </cell>
          <cell r="N33">
            <v>45</v>
          </cell>
          <cell r="O33">
            <v>743</v>
          </cell>
          <cell r="P33">
            <v>45</v>
          </cell>
          <cell r="Q33">
            <v>371</v>
          </cell>
          <cell r="R33">
            <v>34</v>
          </cell>
          <cell r="S33">
            <v>557</v>
          </cell>
          <cell r="T33">
            <v>34</v>
          </cell>
          <cell r="U33">
            <v>371</v>
          </cell>
          <cell r="V33">
            <v>34</v>
          </cell>
          <cell r="W33">
            <v>557</v>
          </cell>
          <cell r="X33">
            <v>34</v>
          </cell>
        </row>
        <row r="34">
          <cell r="B34">
            <v>451</v>
          </cell>
          <cell r="C34" t="str">
            <v>夺命皮裤</v>
          </cell>
          <cell r="D34">
            <v>102010</v>
          </cell>
          <cell r="E34">
            <v>4</v>
          </cell>
          <cell r="F34">
            <v>1</v>
          </cell>
        </row>
        <row r="34">
          <cell r="M34">
            <v>550</v>
          </cell>
          <cell r="N34">
            <v>50</v>
          </cell>
          <cell r="O34">
            <v>825</v>
          </cell>
          <cell r="P34">
            <v>50</v>
          </cell>
          <cell r="Q34">
            <v>414</v>
          </cell>
          <cell r="R34">
            <v>38</v>
          </cell>
          <cell r="S34">
            <v>620</v>
          </cell>
          <cell r="T34">
            <v>38</v>
          </cell>
          <cell r="U34">
            <v>414</v>
          </cell>
          <cell r="V34">
            <v>38</v>
          </cell>
          <cell r="W34">
            <v>621</v>
          </cell>
          <cell r="X34">
            <v>38</v>
          </cell>
        </row>
        <row r="35">
          <cell r="B35">
            <v>452</v>
          </cell>
          <cell r="C35" t="str">
            <v>限量款裤子B</v>
          </cell>
          <cell r="D35">
            <v>102010</v>
          </cell>
          <cell r="E35">
            <v>4</v>
          </cell>
          <cell r="F35">
            <v>1</v>
          </cell>
        </row>
        <row r="35">
          <cell r="M35">
            <v>750</v>
          </cell>
          <cell r="N35">
            <v>70</v>
          </cell>
          <cell r="O35">
            <v>1125</v>
          </cell>
          <cell r="P35">
            <v>70</v>
          </cell>
          <cell r="Q35">
            <v>564</v>
          </cell>
          <cell r="R35">
            <v>53</v>
          </cell>
          <cell r="S35">
            <v>846</v>
          </cell>
          <cell r="T35">
            <v>53</v>
          </cell>
          <cell r="U35">
            <v>564</v>
          </cell>
          <cell r="V35">
            <v>53</v>
          </cell>
          <cell r="W35">
            <v>846</v>
          </cell>
          <cell r="X35">
            <v>53</v>
          </cell>
        </row>
        <row r="36">
          <cell r="B36">
            <v>453</v>
          </cell>
          <cell r="C36" t="str">
            <v>限量款裤子C</v>
          </cell>
          <cell r="D36">
            <v>102010</v>
          </cell>
          <cell r="E36">
            <v>4</v>
          </cell>
          <cell r="F36">
            <v>1</v>
          </cell>
        </row>
        <row r="36">
          <cell r="M36">
            <v>1000</v>
          </cell>
          <cell r="N36">
            <v>100</v>
          </cell>
          <cell r="O36">
            <v>1500</v>
          </cell>
          <cell r="P36">
            <v>100</v>
          </cell>
          <cell r="Q36">
            <v>752</v>
          </cell>
          <cell r="R36">
            <v>74</v>
          </cell>
          <cell r="S36">
            <v>1128</v>
          </cell>
          <cell r="T36">
            <v>74</v>
          </cell>
          <cell r="U36">
            <v>752</v>
          </cell>
          <cell r="V36">
            <v>74</v>
          </cell>
          <cell r="W36">
            <v>1128</v>
          </cell>
          <cell r="X36">
            <v>74</v>
          </cell>
        </row>
        <row r="37">
          <cell r="B37">
            <v>501</v>
          </cell>
          <cell r="C37" t="str">
            <v>链条腰带</v>
          </cell>
          <cell r="D37">
            <v>103010</v>
          </cell>
          <cell r="E37">
            <v>5</v>
          </cell>
          <cell r="F37">
            <v>0</v>
          </cell>
        </row>
        <row r="37">
          <cell r="M37">
            <v>1255</v>
          </cell>
          <cell r="N37">
            <v>120</v>
          </cell>
          <cell r="O37">
            <v>1883</v>
          </cell>
          <cell r="P37">
            <v>120</v>
          </cell>
          <cell r="Q37">
            <v>940</v>
          </cell>
          <cell r="R37">
            <v>90</v>
          </cell>
          <cell r="S37">
            <v>1410</v>
          </cell>
          <cell r="T37">
            <v>90</v>
          </cell>
          <cell r="U37">
            <v>940</v>
          </cell>
          <cell r="V37">
            <v>90</v>
          </cell>
          <cell r="W37">
            <v>1410</v>
          </cell>
          <cell r="X37">
            <v>90</v>
          </cell>
        </row>
        <row r="38">
          <cell r="B38">
            <v>502</v>
          </cell>
          <cell r="C38" t="str">
            <v>水晶腰包</v>
          </cell>
          <cell r="D38">
            <v>103010</v>
          </cell>
          <cell r="E38">
            <v>5</v>
          </cell>
          <cell r="F38">
            <v>0</v>
          </cell>
        </row>
        <row r="38">
          <cell r="M38">
            <v>1500</v>
          </cell>
          <cell r="N38">
            <v>150</v>
          </cell>
          <cell r="O38">
            <v>2250</v>
          </cell>
          <cell r="P38">
            <v>150</v>
          </cell>
          <cell r="Q38">
            <v>1126</v>
          </cell>
          <cell r="R38">
            <v>114</v>
          </cell>
          <cell r="S38">
            <v>1689</v>
          </cell>
          <cell r="T38">
            <v>114</v>
          </cell>
          <cell r="U38">
            <v>1126</v>
          </cell>
          <cell r="V38">
            <v>114</v>
          </cell>
          <cell r="W38">
            <v>1689</v>
          </cell>
          <cell r="X38">
            <v>114</v>
          </cell>
        </row>
        <row r="39">
          <cell r="B39">
            <v>503</v>
          </cell>
          <cell r="C39" t="str">
            <v>银质挂链</v>
          </cell>
          <cell r="D39">
            <v>103010</v>
          </cell>
          <cell r="E39">
            <v>5</v>
          </cell>
          <cell r="F39">
            <v>0</v>
          </cell>
        </row>
        <row r="40">
          <cell r="B40">
            <v>504</v>
          </cell>
          <cell r="C40" t="str">
            <v>皮带</v>
          </cell>
          <cell r="D40">
            <v>103010</v>
          </cell>
          <cell r="E40">
            <v>5</v>
          </cell>
          <cell r="F40">
            <v>0</v>
          </cell>
        </row>
        <row r="41">
          <cell r="B41">
            <v>505</v>
          </cell>
          <cell r="C41" t="str">
            <v>调料腰带</v>
          </cell>
          <cell r="D41">
            <v>103010</v>
          </cell>
          <cell r="E41">
            <v>5</v>
          </cell>
          <cell r="F41">
            <v>0</v>
          </cell>
        </row>
        <row r="42">
          <cell r="B42">
            <v>551</v>
          </cell>
          <cell r="C42" t="str">
            <v>夺命腰带</v>
          </cell>
          <cell r="D42">
            <v>103010</v>
          </cell>
          <cell r="E42">
            <v>5</v>
          </cell>
          <cell r="F42">
            <v>1</v>
          </cell>
        </row>
        <row r="43">
          <cell r="B43">
            <v>552</v>
          </cell>
          <cell r="C43" t="str">
            <v>限量款腰带B</v>
          </cell>
          <cell r="D43">
            <v>103010</v>
          </cell>
          <cell r="E43">
            <v>5</v>
          </cell>
          <cell r="F43">
            <v>1</v>
          </cell>
        </row>
        <row r="44">
          <cell r="B44">
            <v>553</v>
          </cell>
          <cell r="C44" t="str">
            <v>限量款腰带C</v>
          </cell>
          <cell r="D44">
            <v>103010</v>
          </cell>
          <cell r="E44">
            <v>5</v>
          </cell>
          <cell r="F44">
            <v>1</v>
          </cell>
        </row>
        <row r="45">
          <cell r="B45">
            <v>601</v>
          </cell>
          <cell r="C45" t="str">
            <v>马丁鞋</v>
          </cell>
          <cell r="D45">
            <v>102010</v>
          </cell>
          <cell r="E45">
            <v>6</v>
          </cell>
          <cell r="F45">
            <v>0</v>
          </cell>
        </row>
        <row r="46">
          <cell r="B46">
            <v>602</v>
          </cell>
          <cell r="C46" t="str">
            <v>人字拖</v>
          </cell>
          <cell r="D46">
            <v>102010</v>
          </cell>
          <cell r="E46">
            <v>6</v>
          </cell>
          <cell r="F46">
            <v>0</v>
          </cell>
        </row>
        <row r="47">
          <cell r="B47">
            <v>603</v>
          </cell>
          <cell r="C47" t="str">
            <v>帆布鞋</v>
          </cell>
          <cell r="D47">
            <v>102010</v>
          </cell>
          <cell r="E47">
            <v>6</v>
          </cell>
          <cell r="F47">
            <v>0</v>
          </cell>
        </row>
        <row r="48">
          <cell r="B48">
            <v>604</v>
          </cell>
          <cell r="C48" t="str">
            <v>皮鞋</v>
          </cell>
          <cell r="D48">
            <v>102010</v>
          </cell>
          <cell r="E48">
            <v>6</v>
          </cell>
          <cell r="F48">
            <v>0</v>
          </cell>
        </row>
        <row r="49">
          <cell r="B49">
            <v>605</v>
          </cell>
          <cell r="C49" t="str">
            <v>防滑鞋</v>
          </cell>
          <cell r="D49">
            <v>102010</v>
          </cell>
          <cell r="E49">
            <v>6</v>
          </cell>
          <cell r="F49">
            <v>0</v>
          </cell>
        </row>
        <row r="50">
          <cell r="B50">
            <v>651</v>
          </cell>
          <cell r="C50" t="str">
            <v>夺命长靴</v>
          </cell>
          <cell r="D50">
            <v>102010</v>
          </cell>
          <cell r="E50">
            <v>6</v>
          </cell>
          <cell r="F50">
            <v>1</v>
          </cell>
        </row>
        <row r="51">
          <cell r="B51">
            <v>652</v>
          </cell>
          <cell r="C51" t="str">
            <v>限量款鞋子B</v>
          </cell>
          <cell r="D51">
            <v>102010</v>
          </cell>
          <cell r="E51">
            <v>6</v>
          </cell>
          <cell r="F51">
            <v>1</v>
          </cell>
        </row>
        <row r="52">
          <cell r="B52">
            <v>653</v>
          </cell>
          <cell r="C52" t="str">
            <v>限量款鞋子C</v>
          </cell>
          <cell r="D52">
            <v>102010</v>
          </cell>
          <cell r="E52">
            <v>6</v>
          </cell>
          <cell r="F52">
            <v>1</v>
          </cell>
        </row>
        <row r="54">
          <cell r="B54" t="str">
            <v>图标需求</v>
          </cell>
        </row>
        <row r="55">
          <cell r="C55" t="str">
            <v>武器</v>
          </cell>
          <cell r="D55" t="str">
            <v>衣服</v>
          </cell>
          <cell r="E55" t="str">
            <v>手套</v>
          </cell>
          <cell r="F55" t="str">
            <v>腰带</v>
          </cell>
        </row>
        <row r="56">
          <cell r="B56" t="str">
            <v>普通1</v>
          </cell>
        </row>
        <row r="56">
          <cell r="D56">
            <v>1</v>
          </cell>
          <cell r="E56">
            <v>1</v>
          </cell>
          <cell r="F56">
            <v>1</v>
          </cell>
        </row>
        <row r="57">
          <cell r="B57" t="str">
            <v>普通2</v>
          </cell>
        </row>
        <row r="57">
          <cell r="D57">
            <v>1</v>
          </cell>
          <cell r="E57">
            <v>1</v>
          </cell>
          <cell r="F57">
            <v>1</v>
          </cell>
        </row>
        <row r="58">
          <cell r="B58" t="str">
            <v>普通3</v>
          </cell>
        </row>
        <row r="58">
          <cell r="D58">
            <v>1</v>
          </cell>
          <cell r="E58">
            <v>1</v>
          </cell>
          <cell r="F58">
            <v>1</v>
          </cell>
        </row>
        <row r="59">
          <cell r="B59" t="str">
            <v>普通4</v>
          </cell>
        </row>
        <row r="59">
          <cell r="D59">
            <v>1</v>
          </cell>
          <cell r="E59">
            <v>1</v>
          </cell>
          <cell r="F59">
            <v>1</v>
          </cell>
        </row>
        <row r="60">
          <cell r="B60" t="str">
            <v>普通5</v>
          </cell>
        </row>
        <row r="60">
          <cell r="D60">
            <v>1</v>
          </cell>
          <cell r="E60">
            <v>1</v>
          </cell>
          <cell r="F60">
            <v>1</v>
          </cell>
        </row>
        <row r="61">
          <cell r="B61" t="str">
            <v>限量款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4"/>
  <sheetViews>
    <sheetView tabSelected="1" topLeftCell="D1" workbookViewId="0">
      <selection activeCell="P28" sqref="P28"/>
    </sheetView>
  </sheetViews>
  <sheetFormatPr defaultColWidth="9" defaultRowHeight="13.5"/>
  <cols>
    <col min="1" max="1" width="9" style="2"/>
    <col min="2" max="2" width="15.375" style="3" customWidth="1"/>
    <col min="3" max="4" width="9.00833333333333" style="3" customWidth="1"/>
    <col min="5" max="8" width="9" style="2"/>
    <col min="9" max="9" width="8.125" style="2" customWidth="1"/>
    <col min="10" max="10" width="43.875" style="3" customWidth="1"/>
    <col min="11" max="11" width="32.125" style="3" customWidth="1"/>
    <col min="12" max="13" width="8.75" style="2" customWidth="1"/>
    <col min="14" max="17" width="20.625" style="2" customWidth="1"/>
    <col min="19" max="16384" width="9" hidden="1" customWidth="1"/>
  </cols>
  <sheetData>
    <row r="1" s="1" customFormat="1" ht="28.5" spans="1:17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/>
      <c r="J1" s="4" t="s">
        <v>6</v>
      </c>
      <c r="K1" s="4" t="s">
        <v>7</v>
      </c>
      <c r="L1" s="4"/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</row>
    <row r="2" s="1" customFormat="1" ht="14.25" spans="1:17">
      <c r="A2" s="4" t="s">
        <v>13</v>
      </c>
      <c r="B2" s="4"/>
      <c r="C2" s="4"/>
      <c r="D2" s="4" t="s">
        <v>13</v>
      </c>
      <c r="E2" s="4" t="s">
        <v>13</v>
      </c>
      <c r="F2" s="6" t="s">
        <v>13</v>
      </c>
      <c r="G2" s="6" t="s">
        <v>13</v>
      </c>
      <c r="H2" s="6" t="s">
        <v>13</v>
      </c>
      <c r="I2" s="6"/>
      <c r="J2" s="6" t="s">
        <v>14</v>
      </c>
      <c r="K2" s="6" t="s">
        <v>15</v>
      </c>
      <c r="L2" s="6"/>
      <c r="M2" s="6" t="s">
        <v>13</v>
      </c>
      <c r="N2" s="4" t="s">
        <v>16</v>
      </c>
      <c r="O2" s="4" t="s">
        <v>16</v>
      </c>
      <c r="P2" s="4" t="s">
        <v>16</v>
      </c>
      <c r="Q2" s="4" t="s">
        <v>16</v>
      </c>
    </row>
    <row r="3" s="1" customFormat="1" ht="14.25" spans="1:17">
      <c r="A3" s="4" t="s">
        <v>17</v>
      </c>
      <c r="B3" s="4"/>
      <c r="C3" s="4"/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/>
      <c r="J3" s="4" t="s">
        <v>18</v>
      </c>
      <c r="K3" s="4" t="s">
        <v>17</v>
      </c>
      <c r="L3" s="4"/>
      <c r="M3" s="4" t="s">
        <v>17</v>
      </c>
      <c r="N3" s="4" t="s">
        <v>18</v>
      </c>
      <c r="O3" s="4" t="s">
        <v>18</v>
      </c>
      <c r="P3" s="4" t="s">
        <v>18</v>
      </c>
      <c r="Q3" s="4" t="s">
        <v>18</v>
      </c>
    </row>
    <row r="4" s="1" customFormat="1" ht="14.25" spans="1:17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  <c r="Q4" s="5" t="s">
        <v>35</v>
      </c>
    </row>
    <row r="5" customFormat="1" spans="1:17">
      <c r="A5" s="2">
        <v>10004</v>
      </c>
      <c r="B5" s="3" t="s">
        <v>36</v>
      </c>
      <c r="C5" s="3"/>
      <c r="D5" s="3">
        <f>ROUNDDOWN(A5/10000,0)</f>
        <v>1</v>
      </c>
      <c r="E5" s="2">
        <v>4</v>
      </c>
      <c r="F5" s="2"/>
      <c r="G5" s="8"/>
      <c r="H5" s="2"/>
      <c r="I5" s="2"/>
      <c r="J5" s="3"/>
      <c r="K5" s="3"/>
      <c r="L5" s="2"/>
      <c r="M5" s="2"/>
      <c r="N5" s="3" t="str">
        <f t="shared" ref="N5:N23" si="0">CONCATENATE("equip_",ROUNDDOWN(A5/100,0),"_name")</f>
        <v>equip_100_name</v>
      </c>
      <c r="O5" s="3" t="s">
        <v>37</v>
      </c>
      <c r="P5" s="3" t="str">
        <f t="shared" ref="P5:P23" si="1">CONCATENATE("equip_",ROUNDDOWN(A5/100,0),"_desc")</f>
        <v>equip_100_desc</v>
      </c>
      <c r="Q5" s="3"/>
    </row>
    <row r="6" customFormat="1" spans="1:17">
      <c r="A6" s="2">
        <v>10007</v>
      </c>
      <c r="B6" s="3" t="s">
        <v>38</v>
      </c>
      <c r="C6" s="3"/>
      <c r="D6" s="3">
        <f t="shared" ref="D6:D22" si="2">ROUNDDOWN(A6/10000,0)</f>
        <v>1</v>
      </c>
      <c r="E6" s="2">
        <v>7</v>
      </c>
      <c r="F6" s="2"/>
      <c r="G6" s="8"/>
      <c r="H6" s="2"/>
      <c r="I6" s="2"/>
      <c r="J6" s="3"/>
      <c r="K6" s="3"/>
      <c r="L6" s="2"/>
      <c r="M6" s="2"/>
      <c r="N6" s="3" t="str">
        <f t="shared" si="0"/>
        <v>equip_100_name</v>
      </c>
      <c r="O6" s="3" t="s">
        <v>39</v>
      </c>
      <c r="P6" s="3" t="str">
        <f t="shared" si="1"/>
        <v>equip_100_desc</v>
      </c>
      <c r="Q6" s="3"/>
    </row>
    <row r="7" customFormat="1" spans="1:17">
      <c r="A7" s="2">
        <v>10011</v>
      </c>
      <c r="B7" s="3" t="s">
        <v>40</v>
      </c>
      <c r="C7" s="3"/>
      <c r="D7" s="3">
        <f t="shared" si="2"/>
        <v>1</v>
      </c>
      <c r="E7" s="2">
        <v>11</v>
      </c>
      <c r="F7" s="2"/>
      <c r="G7" s="8"/>
      <c r="H7" s="2"/>
      <c r="I7" s="2"/>
      <c r="J7" s="3"/>
      <c r="K7" s="3"/>
      <c r="L7" s="2"/>
      <c r="M7" s="2"/>
      <c r="N7" s="3" t="str">
        <f t="shared" si="0"/>
        <v>equip_100_name</v>
      </c>
      <c r="O7" s="3" t="s">
        <v>41</v>
      </c>
      <c r="P7" s="3" t="str">
        <f t="shared" si="1"/>
        <v>equip_100_desc</v>
      </c>
      <c r="Q7" s="3"/>
    </row>
    <row r="8" customFormat="1" spans="1:17">
      <c r="A8" s="2">
        <v>20004</v>
      </c>
      <c r="B8" s="3" t="s">
        <v>42</v>
      </c>
      <c r="C8" s="3"/>
      <c r="D8" s="3">
        <f t="shared" si="2"/>
        <v>2</v>
      </c>
      <c r="E8" s="2">
        <f t="shared" ref="E8:E22" si="3">E5</f>
        <v>4</v>
      </c>
      <c r="F8" s="2"/>
      <c r="G8" s="8"/>
      <c r="H8" s="2"/>
      <c r="I8" s="2"/>
      <c r="J8" s="3"/>
      <c r="K8" s="3"/>
      <c r="L8" s="2"/>
      <c r="M8" s="2"/>
      <c r="N8" s="3" t="str">
        <f t="shared" si="0"/>
        <v>equip_200_name</v>
      </c>
      <c r="O8" s="3" t="s">
        <v>43</v>
      </c>
      <c r="P8" s="3" t="str">
        <f t="shared" si="1"/>
        <v>equip_200_desc</v>
      </c>
      <c r="Q8" s="3"/>
    </row>
    <row r="9" customFormat="1" spans="1:17">
      <c r="A9" s="2">
        <v>20007</v>
      </c>
      <c r="B9" s="3" t="s">
        <v>44</v>
      </c>
      <c r="C9" s="3"/>
      <c r="D9" s="3">
        <f t="shared" si="2"/>
        <v>2</v>
      </c>
      <c r="E9" s="2">
        <f t="shared" si="3"/>
        <v>7</v>
      </c>
      <c r="F9" s="2"/>
      <c r="G9" s="8"/>
      <c r="H9" s="2"/>
      <c r="I9" s="2"/>
      <c r="J9" s="3"/>
      <c r="K9" s="3"/>
      <c r="L9" s="2"/>
      <c r="M9" s="2"/>
      <c r="N9" s="3" t="str">
        <f t="shared" si="0"/>
        <v>equip_200_name</v>
      </c>
      <c r="O9" s="3" t="s">
        <v>45</v>
      </c>
      <c r="P9" s="3" t="str">
        <f t="shared" si="1"/>
        <v>equip_200_desc</v>
      </c>
      <c r="Q9" s="3"/>
    </row>
    <row r="10" customFormat="1" spans="1:17">
      <c r="A10" s="2">
        <v>20011</v>
      </c>
      <c r="B10" s="3" t="s">
        <v>46</v>
      </c>
      <c r="C10" s="3"/>
      <c r="D10" s="3">
        <f t="shared" si="2"/>
        <v>2</v>
      </c>
      <c r="E10" s="2">
        <f t="shared" si="3"/>
        <v>11</v>
      </c>
      <c r="F10" s="2"/>
      <c r="G10" s="8"/>
      <c r="H10" s="2"/>
      <c r="I10" s="2"/>
      <c r="J10" s="3"/>
      <c r="K10" s="3"/>
      <c r="L10" s="2"/>
      <c r="M10" s="2"/>
      <c r="N10" s="3" t="str">
        <f t="shared" si="0"/>
        <v>equip_200_name</v>
      </c>
      <c r="O10" s="3" t="s">
        <v>47</v>
      </c>
      <c r="P10" s="3" t="str">
        <f t="shared" si="1"/>
        <v>equip_200_desc</v>
      </c>
      <c r="Q10" s="3"/>
    </row>
    <row r="11" customFormat="1" spans="1:17">
      <c r="A11" s="2">
        <v>30004</v>
      </c>
      <c r="B11" s="3" t="s">
        <v>42</v>
      </c>
      <c r="C11" s="3"/>
      <c r="D11" s="3">
        <f t="shared" si="2"/>
        <v>3</v>
      </c>
      <c r="E11" s="2">
        <f t="shared" si="3"/>
        <v>4</v>
      </c>
      <c r="F11" s="2"/>
      <c r="G11" s="8"/>
      <c r="H11" s="2"/>
      <c r="I11" s="2"/>
      <c r="J11" s="3"/>
      <c r="K11" s="3"/>
      <c r="L11" s="2"/>
      <c r="M11" s="2"/>
      <c r="N11" s="3" t="str">
        <f t="shared" si="0"/>
        <v>equip_300_name</v>
      </c>
      <c r="O11" s="3" t="s">
        <v>48</v>
      </c>
      <c r="P11" s="3" t="str">
        <f t="shared" si="1"/>
        <v>equip_300_desc</v>
      </c>
      <c r="Q11" s="3"/>
    </row>
    <row r="12" customFormat="1" spans="1:17">
      <c r="A12" s="2">
        <v>30007</v>
      </c>
      <c r="B12" s="3" t="s">
        <v>44</v>
      </c>
      <c r="C12" s="3"/>
      <c r="D12" s="3">
        <f t="shared" si="2"/>
        <v>3</v>
      </c>
      <c r="E12" s="2">
        <f t="shared" si="3"/>
        <v>7</v>
      </c>
      <c r="F12" s="2"/>
      <c r="G12" s="8"/>
      <c r="H12" s="2"/>
      <c r="I12" s="2"/>
      <c r="J12" s="3"/>
      <c r="K12" s="3"/>
      <c r="L12" s="2"/>
      <c r="M12" s="2"/>
      <c r="N12" s="3" t="str">
        <f t="shared" si="0"/>
        <v>equip_300_name</v>
      </c>
      <c r="O12" s="3" t="s">
        <v>49</v>
      </c>
      <c r="P12" s="3" t="str">
        <f t="shared" si="1"/>
        <v>equip_300_desc</v>
      </c>
      <c r="Q12" s="3"/>
    </row>
    <row r="13" customFormat="1" spans="1:17">
      <c r="A13" s="2">
        <v>30011</v>
      </c>
      <c r="B13" s="3" t="s">
        <v>46</v>
      </c>
      <c r="C13" s="3"/>
      <c r="D13" s="3">
        <f t="shared" si="2"/>
        <v>3</v>
      </c>
      <c r="E13" s="2">
        <f t="shared" si="3"/>
        <v>11</v>
      </c>
      <c r="F13" s="2"/>
      <c r="G13" s="8"/>
      <c r="H13" s="2"/>
      <c r="I13" s="2"/>
      <c r="J13" s="3"/>
      <c r="K13" s="3"/>
      <c r="L13" s="2"/>
      <c r="M13" s="2"/>
      <c r="N13" s="3" t="str">
        <f t="shared" si="0"/>
        <v>equip_300_name</v>
      </c>
      <c r="O13" s="3" t="s">
        <v>50</v>
      </c>
      <c r="P13" s="3" t="str">
        <f t="shared" si="1"/>
        <v>equip_300_desc</v>
      </c>
      <c r="Q13" s="3"/>
    </row>
    <row r="14" customFormat="1" spans="1:17">
      <c r="A14" s="2">
        <v>40004</v>
      </c>
      <c r="B14" s="3" t="s">
        <v>51</v>
      </c>
      <c r="C14" s="3"/>
      <c r="D14" s="3">
        <f t="shared" si="2"/>
        <v>4</v>
      </c>
      <c r="E14" s="2">
        <f t="shared" si="3"/>
        <v>4</v>
      </c>
      <c r="F14" s="2"/>
      <c r="G14" s="8"/>
      <c r="H14" s="2"/>
      <c r="I14" s="2"/>
      <c r="J14" s="3"/>
      <c r="K14" s="3"/>
      <c r="L14" s="2"/>
      <c r="M14" s="2"/>
      <c r="N14" s="3" t="str">
        <f t="shared" si="0"/>
        <v>equip_400_name</v>
      </c>
      <c r="O14" s="3" t="s">
        <v>52</v>
      </c>
      <c r="P14" s="3" t="str">
        <f t="shared" si="1"/>
        <v>equip_400_desc</v>
      </c>
      <c r="Q14" s="3"/>
    </row>
    <row r="15" customFormat="1" spans="1:17">
      <c r="A15" s="2">
        <v>40007</v>
      </c>
      <c r="B15" s="3" t="s">
        <v>53</v>
      </c>
      <c r="C15" s="3"/>
      <c r="D15" s="3">
        <f t="shared" si="2"/>
        <v>4</v>
      </c>
      <c r="E15" s="2">
        <f t="shared" si="3"/>
        <v>7</v>
      </c>
      <c r="F15" s="2"/>
      <c r="G15" s="8"/>
      <c r="H15" s="2"/>
      <c r="I15" s="2"/>
      <c r="J15" s="3"/>
      <c r="K15" s="3"/>
      <c r="L15" s="2"/>
      <c r="M15" s="2"/>
      <c r="N15" s="3" t="str">
        <f t="shared" si="0"/>
        <v>equip_400_name</v>
      </c>
      <c r="O15" s="3" t="s">
        <v>54</v>
      </c>
      <c r="P15" s="3" t="str">
        <f t="shared" si="1"/>
        <v>equip_400_desc</v>
      </c>
      <c r="Q15" s="3"/>
    </row>
    <row r="16" customFormat="1" spans="1:17">
      <c r="A16" s="2">
        <v>40011</v>
      </c>
      <c r="B16" s="3" t="s">
        <v>55</v>
      </c>
      <c r="C16" s="3"/>
      <c r="D16" s="3">
        <f t="shared" si="2"/>
        <v>4</v>
      </c>
      <c r="E16" s="2">
        <f t="shared" si="3"/>
        <v>11</v>
      </c>
      <c r="F16" s="2"/>
      <c r="G16" s="8"/>
      <c r="H16" s="2"/>
      <c r="I16" s="2"/>
      <c r="J16" s="3"/>
      <c r="K16" s="3"/>
      <c r="L16" s="2"/>
      <c r="M16" s="2"/>
      <c r="N16" s="3" t="str">
        <f t="shared" si="0"/>
        <v>equip_400_name</v>
      </c>
      <c r="O16" s="3" t="s">
        <v>56</v>
      </c>
      <c r="P16" s="3" t="str">
        <f t="shared" si="1"/>
        <v>equip_400_desc</v>
      </c>
      <c r="Q16" s="3"/>
    </row>
    <row r="17" customFormat="1" spans="1:17">
      <c r="A17" s="2">
        <v>50004</v>
      </c>
      <c r="B17" s="3" t="s">
        <v>57</v>
      </c>
      <c r="C17" s="3"/>
      <c r="D17" s="3">
        <f t="shared" si="2"/>
        <v>5</v>
      </c>
      <c r="E17" s="2">
        <f t="shared" si="3"/>
        <v>4</v>
      </c>
      <c r="F17" s="2"/>
      <c r="G17" s="8"/>
      <c r="H17" s="2"/>
      <c r="I17" s="2"/>
      <c r="J17" s="3"/>
      <c r="K17" s="3"/>
      <c r="L17" s="2"/>
      <c r="M17" s="2"/>
      <c r="N17" s="3" t="str">
        <f t="shared" si="0"/>
        <v>equip_500_name</v>
      </c>
      <c r="O17" s="3" t="s">
        <v>58</v>
      </c>
      <c r="P17" s="3" t="str">
        <f t="shared" si="1"/>
        <v>equip_500_desc</v>
      </c>
      <c r="Q17" s="3"/>
    </row>
    <row r="18" customFormat="1" spans="1:17">
      <c r="A18" s="2">
        <v>50007</v>
      </c>
      <c r="B18" s="3" t="s">
        <v>59</v>
      </c>
      <c r="C18" s="3"/>
      <c r="D18" s="3">
        <f t="shared" si="2"/>
        <v>5</v>
      </c>
      <c r="E18" s="2">
        <f t="shared" si="3"/>
        <v>7</v>
      </c>
      <c r="F18" s="2"/>
      <c r="G18" s="8"/>
      <c r="H18" s="2"/>
      <c r="I18" s="2"/>
      <c r="J18" s="3"/>
      <c r="K18" s="3"/>
      <c r="L18" s="2"/>
      <c r="M18" s="2"/>
      <c r="N18" s="3" t="str">
        <f t="shared" si="0"/>
        <v>equip_500_name</v>
      </c>
      <c r="O18" s="3" t="s">
        <v>60</v>
      </c>
      <c r="P18" s="3" t="str">
        <f t="shared" si="1"/>
        <v>equip_500_desc</v>
      </c>
      <c r="Q18" s="3"/>
    </row>
    <row r="19" customFormat="1" spans="1:17">
      <c r="A19" s="2">
        <v>50011</v>
      </c>
      <c r="B19" s="3" t="s">
        <v>61</v>
      </c>
      <c r="C19" s="3"/>
      <c r="D19" s="3">
        <f t="shared" si="2"/>
        <v>5</v>
      </c>
      <c r="E19" s="2">
        <f t="shared" si="3"/>
        <v>11</v>
      </c>
      <c r="F19" s="2"/>
      <c r="G19" s="8"/>
      <c r="H19" s="2"/>
      <c r="I19" s="2"/>
      <c r="J19" s="3"/>
      <c r="K19" s="3"/>
      <c r="L19" s="2"/>
      <c r="M19" s="2"/>
      <c r="N19" s="3" t="str">
        <f t="shared" si="0"/>
        <v>equip_500_name</v>
      </c>
      <c r="O19" s="3" t="s">
        <v>62</v>
      </c>
      <c r="P19" s="3" t="str">
        <f t="shared" si="1"/>
        <v>equip_500_desc</v>
      </c>
      <c r="Q19" s="3"/>
    </row>
    <row r="20" customFormat="1" spans="1:17">
      <c r="A20" s="2">
        <v>60004</v>
      </c>
      <c r="B20" s="3" t="s">
        <v>63</v>
      </c>
      <c r="C20" s="3"/>
      <c r="D20" s="3">
        <f t="shared" si="2"/>
        <v>6</v>
      </c>
      <c r="E20" s="2">
        <f t="shared" si="3"/>
        <v>4</v>
      </c>
      <c r="F20" s="2"/>
      <c r="G20" s="8"/>
      <c r="H20" s="2"/>
      <c r="I20" s="2"/>
      <c r="J20" s="3"/>
      <c r="K20" s="3"/>
      <c r="L20" s="2"/>
      <c r="M20" s="2"/>
      <c r="N20" s="3" t="str">
        <f t="shared" si="0"/>
        <v>equip_600_name</v>
      </c>
      <c r="O20" s="3" t="s">
        <v>64</v>
      </c>
      <c r="P20" s="3" t="str">
        <f t="shared" si="1"/>
        <v>equip_600_desc</v>
      </c>
      <c r="Q20" s="3"/>
    </row>
    <row r="21" customFormat="1" ht="15" customHeight="1" spans="1:17">
      <c r="A21" s="2">
        <v>60007</v>
      </c>
      <c r="B21" s="3" t="s">
        <v>65</v>
      </c>
      <c r="C21" s="3"/>
      <c r="D21" s="3">
        <f t="shared" si="2"/>
        <v>6</v>
      </c>
      <c r="E21" s="2">
        <f t="shared" si="3"/>
        <v>7</v>
      </c>
      <c r="F21" s="2"/>
      <c r="G21" s="8"/>
      <c r="H21" s="2"/>
      <c r="I21" s="2"/>
      <c r="J21" s="3"/>
      <c r="K21" s="3"/>
      <c r="L21" s="2"/>
      <c r="M21" s="2"/>
      <c r="N21" s="3" t="str">
        <f t="shared" si="0"/>
        <v>equip_600_name</v>
      </c>
      <c r="O21" s="3" t="s">
        <v>66</v>
      </c>
      <c r="P21" s="3" t="str">
        <f t="shared" si="1"/>
        <v>equip_600_desc</v>
      </c>
      <c r="Q21" s="3"/>
    </row>
    <row r="22" customFormat="1" spans="1:17">
      <c r="A22" s="2">
        <v>60011</v>
      </c>
      <c r="B22" s="3" t="s">
        <v>67</v>
      </c>
      <c r="C22" s="3"/>
      <c r="D22" s="3">
        <f t="shared" si="2"/>
        <v>6</v>
      </c>
      <c r="E22" s="2">
        <f t="shared" si="3"/>
        <v>11</v>
      </c>
      <c r="F22" s="2"/>
      <c r="G22" s="8"/>
      <c r="H22" s="2"/>
      <c r="I22" s="2"/>
      <c r="J22" s="3"/>
      <c r="K22" s="3"/>
      <c r="L22" s="2"/>
      <c r="M22" s="2"/>
      <c r="N22" s="3" t="str">
        <f t="shared" si="0"/>
        <v>equip_600_name</v>
      </c>
      <c r="O22" s="3" t="s">
        <v>68</v>
      </c>
      <c r="P22" s="3" t="str">
        <f t="shared" si="1"/>
        <v>equip_600_desc</v>
      </c>
      <c r="Q22" s="3"/>
    </row>
    <row r="23" spans="1:17">
      <c r="A23" s="2">
        <v>10101</v>
      </c>
      <c r="B23" s="3" t="str">
        <f>CONCATENATE(_xlfn.XLOOKUP(ROUNDDOWN(A23/100,0),[1]装备数值!$B:$B,[1]装备数值!$C:$C),"-",_xlfn.XLOOKUP(E23,[1]装备数值!$K$5:$K$19,[1]装备数值!$L$5:$L$19))</f>
        <v>棒球棍-D阶</v>
      </c>
      <c r="C23" s="3">
        <f>ROUNDDOWN(A23/100,0)</f>
        <v>101</v>
      </c>
      <c r="D23" s="3">
        <f>_xlfn.XLOOKUP(ROUNDDOWN(A23/100,0),[1]装备数值!$B:$B,[1]装备数值!$E:$E)</f>
        <v>1</v>
      </c>
      <c r="E23" s="2">
        <v>1</v>
      </c>
      <c r="F23" s="2">
        <f>_xlfn.XLOOKUP(ROUNDDOWN(A23/100,0),[1]装备数值!$B:$B,[1]装备数值!$D:$D)</f>
        <v>103010</v>
      </c>
      <c r="G23" s="8">
        <f>IF(M23=0,_xlfn.IFS(D23=1,_xlfn.XLOOKUP(E23,[1]装备数值!$K$5:$K$19,[1]装备数值!$M$5:$M$19),D23=3,_xlfn.XLOOKUP(E23,[1]装备数值!$K$5:$K$19,[1]装备数值!$Q$5:$Q$19),D23=5,_xlfn.XLOOKUP(E23,[1]装备数值!$K$5:$K$19,[1]装备数值!$U$5:$U$19),D23=2,_xlfn.XLOOKUP(E23,[1]装备数值!$K$5:$K$19,[1]装备数值!$M$24:$M$38),D23=4,_xlfn.XLOOKUP(E23,[1]装备数值!$K$5:$K$19,[1]装备数值!$Q$24:$Q$38),D23=6,_xlfn.XLOOKUP(E23,[1]装备数值!$K$5:$K$19,[1]装备数值!$U$24:$U$38)),_xlfn.IFS(D23=1,_xlfn.XLOOKUP(E23,[1]装备数值!$K$5:$K$19,[1]装备数值!$O$5:$O$19),D23=3,_xlfn.XLOOKUP(E23,[1]装备数值!$K$5:$K$19,[1]装备数值!$S$5:$S$19),D23=5,_xlfn.XLOOKUP(E23,[1]装备数值!$K$5:$K$19,[1]装备数值!$W$5:$W$19),D23=2,_xlfn.XLOOKUP(E23,[1]装备数值!$K$5:$K$19,[1]装备数值!$O$24:$O$38),D23=4,_xlfn.XLOOKUP(E23,[1]装备数值!$K$5:$K$19,[1]装备数值!$S$24:$S$38),D23=6,_xlfn.XLOOKUP(E23,[1]装备数值!$K$5:$K$19,[1]装备数值!$W$24:$W$38)))</f>
        <v>10</v>
      </c>
      <c r="H23" s="2">
        <f>IF(M23=0,_xlfn.IFS(D23=1,_xlfn.XLOOKUP(E23,[1]装备数值!$K$5:$K$19,[1]装备数值!$N$5:$N$19),D23=3,_xlfn.XLOOKUP(E23,[1]装备数值!$K$5:$K$19,[1]装备数值!$R$5:$R$19),D23=5,_xlfn.XLOOKUP(E23,[1]装备数值!$K$5:$K$19,[1]装备数值!$V$5:$V$19),D23=2,_xlfn.XLOOKUP(E23,[1]装备数值!$K$5:$K$19,[1]装备数值!$N$24:$N$38),D23=4,_xlfn.XLOOKUP(E23,[1]装备数值!$K$5:$K$19,[1]装备数值!$R$24:$R$38),D23=6,_xlfn.XLOOKUP(E23,[1]装备数值!$K$5:$K$19,[1]装备数值!$V$24:$V$38)),_xlfn.IFS(D23=1,_xlfn.XLOOKUP(E23,[1]装备数值!$K$5:$K$19,[1]装备数值!$P$5:$P$19),D23=3,_xlfn.XLOOKUP(E23,[1]装备数值!$K$5:$K$19,[1]装备数值!$T$5:$T$19),D23=5,_xlfn.XLOOKUP(E23,[1]装备数值!$K$5:$K$19,[1]装备数值!$X$5:$X$19),D23=2,_xlfn.XLOOKUP(E23,[1]装备数值!$K$5:$K$19,[1]装备数值!$P$24:$P$38),D23=4,_xlfn.XLOOKUP(E23,[1]装备数值!$K$5:$K$19,[1]装备数值!$T$24:$T$38),D23=6,_xlfn.XLOOKUP(E23,[1]装备数值!$K$5:$K$19,[1]装备数值!$X$24:$X$38)))</f>
        <v>3</v>
      </c>
      <c r="I23" s="2" cm="1">
        <f t="array" ref="I23">G23+H23*(_xlfn.SINGLE(_xlfn.XLOOKUP(E23,'equip_quality|装备品质'!$A:$A,'equip_quality|装备品质'!$E:$E-1)))</f>
        <v>487</v>
      </c>
      <c r="J23" s="3" t="str">
        <f>CONCATENATE("2;",ROUNDDOWN(A23/100,0)*10+430002,"|3;",ROUNDDOWN(A23/100,0)*10+430003,"|4;",ROUNDDOWN(A23/100,0)*10+430004,"|5;",ROUNDDOWN(A23/100,0)*10+430005,"|6;",ROUNDDOWN(A23/100,0)*10+430006)</f>
        <v>2;431012|3;431013|4;431014|5;431015|6;431016</v>
      </c>
      <c r="K23" s="3">
        <v>100110</v>
      </c>
      <c r="L23" s="2">
        <v>100110</v>
      </c>
      <c r="M23" s="2">
        <f>_xlfn.XLOOKUP(ROUNDDOWN(A23/100,0),[1]装备数值!$B:$B,[1]装备数值!$F:$F)</f>
        <v>0</v>
      </c>
      <c r="N23" s="3" t="str">
        <f t="shared" si="0"/>
        <v>equip_101_name</v>
      </c>
      <c r="O23" s="3" t="str">
        <f>CONCATENATE("icon_equip_",ROUNDDOWN(A23/100,0),IF(_xlfn.NUMBERVALUE(MID(ROUNDDOWN(A23/100,0),2,1))&lt;5,CONCATENATE(IF(E23&lt;4,"_1","_2")),""))</f>
        <v>icon_equip_101_1</v>
      </c>
      <c r="P23" s="3" t="str">
        <f t="shared" si="1"/>
        <v>equip_101_desc</v>
      </c>
      <c r="Q23" s="3" t="str">
        <f>CONCATENATE("spine_equip_",ROUNDDOWN(A23/100,0),IF(_xlfn.NUMBERVALUE(MID(ROUNDDOWN(A23/100,0),2,1))&lt;5,CONCATENATE(IF(E23&lt;4,"_1","_2")),""))</f>
        <v>spine_equip_101_1</v>
      </c>
    </row>
    <row r="24" spans="1:17">
      <c r="A24" s="2">
        <v>10102</v>
      </c>
      <c r="B24" s="3" t="str">
        <f>CONCATENATE(_xlfn.XLOOKUP(ROUNDDOWN(A24/100,0),[1]装备数值!$B:$B,[1]装备数值!$C:$C),"-",_xlfn.XLOOKUP(E24,[1]装备数值!$K$5:$K$19,[1]装备数值!$L$5:$L$19))</f>
        <v>棒球棍-C阶</v>
      </c>
      <c r="C24" s="3">
        <f t="shared" ref="C24:C87" si="4">ROUNDDOWN(A24/100,0)</f>
        <v>101</v>
      </c>
      <c r="D24" s="3">
        <f>_xlfn.XLOOKUP(ROUNDDOWN(A24/100,0),[1]装备数值!$B:$B,[1]装备数值!$E:$E)</f>
        <v>1</v>
      </c>
      <c r="E24" s="2">
        <f t="shared" ref="E24:E37" si="5">E23+1</f>
        <v>2</v>
      </c>
      <c r="F24" s="2">
        <f>_xlfn.XLOOKUP(ROUNDDOWN(A24/100,0),[1]装备数值!$B:$B,[1]装备数值!$D:$D)</f>
        <v>103010</v>
      </c>
      <c r="G24" s="8">
        <f>IF(M24=0,_xlfn.IFS(D24=1,_xlfn.XLOOKUP(E24,[1]装备数值!$K$5:$K$19,[1]装备数值!$M$5:$M$19),D24=3,_xlfn.XLOOKUP(E24,[1]装备数值!$K$5:$K$19,[1]装备数值!$Q$5:$Q$19),D24=5,_xlfn.XLOOKUP(E24,[1]装备数值!$K$5:$K$19,[1]装备数值!$U$5:$U$19),D24=2,_xlfn.XLOOKUP(E24,[1]装备数值!$K$5:$K$19,[1]装备数值!$M$24:$M$38),D24=4,_xlfn.XLOOKUP(E24,[1]装备数值!$K$5:$K$19,[1]装备数值!$Q$24:$Q$38),D24=6,_xlfn.XLOOKUP(E24,[1]装备数值!$K$5:$K$19,[1]装备数值!$U$24:$U$38)),_xlfn.IFS(D24=1,_xlfn.XLOOKUP(E24,[1]装备数值!$K$5:$K$19,[1]装备数值!$O$5:$O$19),D24=3,_xlfn.XLOOKUP(E24,[1]装备数值!$K$5:$K$19,[1]装备数值!$S$5:$S$19),D24=5,_xlfn.XLOOKUP(E24,[1]装备数值!$K$5:$K$19,[1]装备数值!$W$5:$W$19),D24=2,_xlfn.XLOOKUP(E24,[1]装备数值!$K$5:$K$19,[1]装备数值!$O$24:$O$38),D24=4,_xlfn.XLOOKUP(E24,[1]装备数值!$K$5:$K$19,[1]装备数值!$S$24:$S$38),D24=6,_xlfn.XLOOKUP(E24,[1]装备数值!$K$5:$K$19,[1]装备数值!$W$24:$W$38)))</f>
        <v>20</v>
      </c>
      <c r="H24" s="2">
        <f>IF(M24=0,_xlfn.IFS(D24=1,_xlfn.XLOOKUP(E24,[1]装备数值!$K$5:$K$19,[1]装备数值!$N$5:$N$19),D24=3,_xlfn.XLOOKUP(E24,[1]装备数值!$K$5:$K$19,[1]装备数值!$R$5:$R$19),D24=5,_xlfn.XLOOKUP(E24,[1]装备数值!$K$5:$K$19,[1]装备数值!$V$5:$V$19),D24=2,_xlfn.XLOOKUP(E24,[1]装备数值!$K$5:$K$19,[1]装备数值!$N$24:$N$38),D24=4,_xlfn.XLOOKUP(E24,[1]装备数值!$K$5:$K$19,[1]装备数值!$R$24:$R$38),D24=6,_xlfn.XLOOKUP(E24,[1]装备数值!$K$5:$K$19,[1]装备数值!$V$24:$V$38)),_xlfn.IFS(D24=1,_xlfn.XLOOKUP(E24,[1]装备数值!$K$5:$K$19,[1]装备数值!$P$5:$P$19),D24=3,_xlfn.XLOOKUP(E24,[1]装备数值!$K$5:$K$19,[1]装备数值!$T$5:$T$19),D24=5,_xlfn.XLOOKUP(E24,[1]装备数值!$K$5:$K$19,[1]装备数值!$X$5:$X$19),D24=2,_xlfn.XLOOKUP(E24,[1]装备数值!$K$5:$K$19,[1]装备数值!$P$24:$P$38),D24=4,_xlfn.XLOOKUP(E24,[1]装备数值!$K$5:$K$19,[1]装备数值!$T$24:$T$38),D24=6,_xlfn.XLOOKUP(E24,[1]装备数值!$K$5:$K$19,[1]装备数值!$X$24:$X$38)))</f>
        <v>4</v>
      </c>
      <c r="I24" s="2" cm="1">
        <f t="array" ref="I24">G24+H24*(_xlfn.SINGLE(_xlfn.XLOOKUP(E24,'equip_quality|装备品质'!$A:$A,'equip_quality|装备品质'!$E:$E-1)))</f>
        <v>656</v>
      </c>
      <c r="J24" s="3" t="str">
        <f t="shared" ref="J24:J55" si="6">CONCATENATE("2;",ROUNDDOWN(A24/100,0)*10+430002,"|3;",ROUNDDOWN(A24/100,0)*10+430003,"|4;",ROUNDDOWN(A24/100,0)*10+430004,"|5;",ROUNDDOWN(A24/100,0)*10+430005,"|6;",ROUNDDOWN(A24/100,0)*10+430006)</f>
        <v>2;431012|3;431013|4;431014|5;431015|6;431016</v>
      </c>
      <c r="K24" s="3" t="str">
        <f t="shared" ref="K24:K37" si="7">CONCATENATE(IF(L24,CONCATENATE(L24,";"),""),IF(E24&gt;=2,$C24*10+430002,""),IF(E24&gt;=3,CONCATENATE(";",$C24*10+430003),""),IF(E24&gt;=4,CONCATENATE(";",$C24*10+430004),""),IF(E24&gt;=7,CONCATENATE(";",$C24*10+430005),""),IF(E24&gt;=11,CONCATENATE(";",$C24*10+430006),""))</f>
        <v>100110;431012</v>
      </c>
      <c r="L24" s="2">
        <v>100110</v>
      </c>
      <c r="M24" s="2">
        <f>_xlfn.XLOOKUP(ROUNDDOWN(A24/100,0),[1]装备数值!$B:$B,[1]装备数值!$F:$F)</f>
        <v>0</v>
      </c>
      <c r="N24" s="3" t="str">
        <f t="shared" ref="N24:N87" si="8">CONCATENATE("equip_",ROUNDDOWN(A24/100,0),"_name")</f>
        <v>equip_101_name</v>
      </c>
      <c r="O24" s="3" t="str">
        <f t="shared" ref="O24:O87" si="9">CONCATENATE("icon_equip_",ROUNDDOWN(A24/100,0),IF(_xlfn.NUMBERVALUE(MID(ROUNDDOWN(A24/100,0),2,1))&lt;5,CONCATENATE(IF(E24&lt;4,"_1","_2")),""))</f>
        <v>icon_equip_101_1</v>
      </c>
      <c r="P24" s="3" t="str">
        <f t="shared" ref="P24:P87" si="10">CONCATENATE("equip_",ROUNDDOWN(A24/100,0),"_desc")</f>
        <v>equip_101_desc</v>
      </c>
      <c r="Q24" s="3" t="str">
        <f t="shared" ref="Q24:Q87" si="11">CONCATENATE("spine_equip_",ROUNDDOWN(A24/100,0),IF(_xlfn.NUMBERVALUE(MID(ROUNDDOWN(A24/100,0),2,1))&lt;5,CONCATENATE(IF(E24&lt;4,"_1","_2")),""))</f>
        <v>spine_equip_101_1</v>
      </c>
    </row>
    <row r="25" spans="1:17">
      <c r="A25" s="2">
        <v>10103</v>
      </c>
      <c r="B25" s="3" t="str">
        <f>CONCATENATE(_xlfn.XLOOKUP(ROUNDDOWN(A25/100,0),[1]装备数值!$B:$B,[1]装备数值!$C:$C),"-",_xlfn.XLOOKUP(E25,[1]装备数值!$K$5:$K$19,[1]装备数值!$L$5:$L$19))</f>
        <v>棒球棍-B阶</v>
      </c>
      <c r="C25" s="3">
        <f t="shared" si="4"/>
        <v>101</v>
      </c>
      <c r="D25" s="3">
        <f>_xlfn.XLOOKUP(ROUNDDOWN(A25/100,0),[1]装备数值!$B:$B,[1]装备数值!$E:$E)</f>
        <v>1</v>
      </c>
      <c r="E25" s="2">
        <f t="shared" si="5"/>
        <v>3</v>
      </c>
      <c r="F25" s="2">
        <f>_xlfn.XLOOKUP(ROUNDDOWN(A25/100,0),[1]装备数值!$B:$B,[1]装备数值!$D:$D)</f>
        <v>103010</v>
      </c>
      <c r="G25" s="8">
        <f>IF(M25=0,_xlfn.IFS(D25=1,_xlfn.XLOOKUP(E25,[1]装备数值!$K$5:$K$19,[1]装备数值!$M$5:$M$19),D25=3,_xlfn.XLOOKUP(E25,[1]装备数值!$K$5:$K$19,[1]装备数值!$Q$5:$Q$19),D25=5,_xlfn.XLOOKUP(E25,[1]装备数值!$K$5:$K$19,[1]装备数值!$U$5:$U$19),D25=2,_xlfn.XLOOKUP(E25,[1]装备数值!$K$5:$K$19,[1]装备数值!$M$24:$M$38),D25=4,_xlfn.XLOOKUP(E25,[1]装备数值!$K$5:$K$19,[1]装备数值!$Q$24:$Q$38),D25=6,_xlfn.XLOOKUP(E25,[1]装备数值!$K$5:$K$19,[1]装备数值!$U$24:$U$38)),_xlfn.IFS(D25=1,_xlfn.XLOOKUP(E25,[1]装备数值!$K$5:$K$19,[1]装备数值!$O$5:$O$19),D25=3,_xlfn.XLOOKUP(E25,[1]装备数值!$K$5:$K$19,[1]装备数值!$S$5:$S$19),D25=5,_xlfn.XLOOKUP(E25,[1]装备数值!$K$5:$K$19,[1]装备数值!$W$5:$W$19),D25=2,_xlfn.XLOOKUP(E25,[1]装备数值!$K$5:$K$19,[1]装备数值!$O$24:$O$38),D25=4,_xlfn.XLOOKUP(E25,[1]装备数值!$K$5:$K$19,[1]装备数值!$S$24:$S$38),D25=6,_xlfn.XLOOKUP(E25,[1]装备数值!$K$5:$K$19,[1]装备数值!$W$24:$W$38)))</f>
        <v>30</v>
      </c>
      <c r="H25" s="2">
        <f>IF(M25=0,_xlfn.IFS(D25=1,_xlfn.XLOOKUP(E25,[1]装备数值!$K$5:$K$19,[1]装备数值!$N$5:$N$19),D25=3,_xlfn.XLOOKUP(E25,[1]装备数值!$K$5:$K$19,[1]装备数值!$R$5:$R$19),D25=5,_xlfn.XLOOKUP(E25,[1]装备数值!$K$5:$K$19,[1]装备数值!$V$5:$V$19),D25=2,_xlfn.XLOOKUP(E25,[1]装备数值!$K$5:$K$19,[1]装备数值!$N$24:$N$38),D25=4,_xlfn.XLOOKUP(E25,[1]装备数值!$K$5:$K$19,[1]装备数值!$R$24:$R$38),D25=6,_xlfn.XLOOKUP(E25,[1]装备数值!$K$5:$K$19,[1]装备数值!$V$24:$V$38)),_xlfn.IFS(D25=1,_xlfn.XLOOKUP(E25,[1]装备数值!$K$5:$K$19,[1]装备数值!$P$5:$P$19),D25=3,_xlfn.XLOOKUP(E25,[1]装备数值!$K$5:$K$19,[1]装备数值!$T$5:$T$19),D25=5,_xlfn.XLOOKUP(E25,[1]装备数值!$K$5:$K$19,[1]装备数值!$X$5:$X$19),D25=2,_xlfn.XLOOKUP(E25,[1]装备数值!$K$5:$K$19,[1]装备数值!$P$24:$P$38),D25=4,_xlfn.XLOOKUP(E25,[1]装备数值!$K$5:$K$19,[1]装备数值!$T$24:$T$38),D25=6,_xlfn.XLOOKUP(E25,[1]装备数值!$K$5:$K$19,[1]装备数值!$X$24:$X$38)))</f>
        <v>5</v>
      </c>
      <c r="I25" s="2" cm="1">
        <f t="array" ref="I25">G25+H25*(_xlfn.SINGLE(_xlfn.XLOOKUP(E25,'equip_quality|装备品质'!$A:$A,'equip_quality|装备品质'!$E:$E-1)))</f>
        <v>825</v>
      </c>
      <c r="J25" s="3" t="str">
        <f t="shared" si="6"/>
        <v>2;431012|3;431013|4;431014|5;431015|6;431016</v>
      </c>
      <c r="K25" s="3" t="str">
        <f t="shared" si="7"/>
        <v>100130;431012;431013</v>
      </c>
      <c r="L25" s="2">
        <v>100130</v>
      </c>
      <c r="M25" s="2">
        <f>_xlfn.XLOOKUP(ROUNDDOWN(A25/100,0),[1]装备数值!$B:$B,[1]装备数值!$F:$F)</f>
        <v>0</v>
      </c>
      <c r="N25" s="3" t="str">
        <f t="shared" si="8"/>
        <v>equip_101_name</v>
      </c>
      <c r="O25" s="3" t="str">
        <f t="shared" si="9"/>
        <v>icon_equip_101_1</v>
      </c>
      <c r="P25" s="3" t="str">
        <f t="shared" si="10"/>
        <v>equip_101_desc</v>
      </c>
      <c r="Q25" s="3" t="str">
        <f t="shared" si="11"/>
        <v>spine_equip_101_1</v>
      </c>
    </row>
    <row r="26" spans="1:17">
      <c r="A26" s="2">
        <v>10104</v>
      </c>
      <c r="B26" s="3" t="str">
        <f>CONCATENATE(_xlfn.XLOOKUP(ROUNDDOWN(A26/100,0),[1]装备数值!$B:$B,[1]装备数值!$C:$C),"-",_xlfn.XLOOKUP(E26,[1]装备数值!$K$5:$K$19,[1]装备数值!$L$5:$L$19))</f>
        <v>棒球棍-A阶-0</v>
      </c>
      <c r="C26" s="3">
        <f t="shared" si="4"/>
        <v>101</v>
      </c>
      <c r="D26" s="3">
        <f>_xlfn.XLOOKUP(ROUNDDOWN(A26/100,0),[1]装备数值!$B:$B,[1]装备数值!$E:$E)</f>
        <v>1</v>
      </c>
      <c r="E26" s="2">
        <f t="shared" si="5"/>
        <v>4</v>
      </c>
      <c r="F26" s="2">
        <f>_xlfn.XLOOKUP(ROUNDDOWN(A26/100,0),[1]装备数值!$B:$B,[1]装备数值!$D:$D)</f>
        <v>103010</v>
      </c>
      <c r="G26" s="8">
        <f>IF(M26=0,_xlfn.IFS(D26=1,_xlfn.XLOOKUP(E26,[1]装备数值!$K$5:$K$19,[1]装备数值!$M$5:$M$19),D26=3,_xlfn.XLOOKUP(E26,[1]装备数值!$K$5:$K$19,[1]装备数值!$Q$5:$Q$19),D26=5,_xlfn.XLOOKUP(E26,[1]装备数值!$K$5:$K$19,[1]装备数值!$U$5:$U$19),D26=2,_xlfn.XLOOKUP(E26,[1]装备数值!$K$5:$K$19,[1]装备数值!$M$24:$M$38),D26=4,_xlfn.XLOOKUP(E26,[1]装备数值!$K$5:$K$19,[1]装备数值!$Q$24:$Q$38),D26=6,_xlfn.XLOOKUP(E26,[1]装备数值!$K$5:$K$19,[1]装备数值!$U$24:$U$38)),_xlfn.IFS(D26=1,_xlfn.XLOOKUP(E26,[1]装备数值!$K$5:$K$19,[1]装备数值!$O$5:$O$19),D26=3,_xlfn.XLOOKUP(E26,[1]装备数值!$K$5:$K$19,[1]装备数值!$S$5:$S$19),D26=5,_xlfn.XLOOKUP(E26,[1]装备数值!$K$5:$K$19,[1]装备数值!$W$5:$W$19),D26=2,_xlfn.XLOOKUP(E26,[1]装备数值!$K$5:$K$19,[1]装备数值!$O$24:$O$38),D26=4,_xlfn.XLOOKUP(E26,[1]装备数值!$K$5:$K$19,[1]装备数值!$S$24:$S$38),D26=6,_xlfn.XLOOKUP(E26,[1]装备数值!$K$5:$K$19,[1]装备数值!$W$24:$W$38)))</f>
        <v>50</v>
      </c>
      <c r="H26" s="2">
        <f>IF(M26=0,_xlfn.IFS(D26=1,_xlfn.XLOOKUP(E26,[1]装备数值!$K$5:$K$19,[1]装备数值!$N$5:$N$19),D26=3,_xlfn.XLOOKUP(E26,[1]装备数值!$K$5:$K$19,[1]装备数值!$R$5:$R$19),D26=5,_xlfn.XLOOKUP(E26,[1]装备数值!$K$5:$K$19,[1]装备数值!$V$5:$V$19),D26=2,_xlfn.XLOOKUP(E26,[1]装备数值!$K$5:$K$19,[1]装备数值!$N$24:$N$38),D26=4,_xlfn.XLOOKUP(E26,[1]装备数值!$K$5:$K$19,[1]装备数值!$R$24:$R$38),D26=6,_xlfn.XLOOKUP(E26,[1]装备数值!$K$5:$K$19,[1]装备数值!$V$24:$V$38)),_xlfn.IFS(D26=1,_xlfn.XLOOKUP(E26,[1]装备数值!$K$5:$K$19,[1]装备数值!$P$5:$P$19),D26=3,_xlfn.XLOOKUP(E26,[1]装备数值!$K$5:$K$19,[1]装备数值!$T$5:$T$19),D26=5,_xlfn.XLOOKUP(E26,[1]装备数值!$K$5:$K$19,[1]装备数值!$X$5:$X$19),D26=2,_xlfn.XLOOKUP(E26,[1]装备数值!$K$5:$K$19,[1]装备数值!$P$24:$P$38),D26=4,_xlfn.XLOOKUP(E26,[1]装备数值!$K$5:$K$19,[1]装备数值!$T$24:$T$38),D26=6,_xlfn.XLOOKUP(E26,[1]装备数值!$K$5:$K$19,[1]装备数值!$X$24:$X$38)))</f>
        <v>9</v>
      </c>
      <c r="I26" s="2" cm="1">
        <f t="array" ref="I26">G26+H26*(_xlfn.SINGLE(_xlfn.XLOOKUP(E26,'equip_quality|装备品质'!$A:$A,'equip_quality|装备品质'!$E:$E-1)))</f>
        <v>1481</v>
      </c>
      <c r="J26" s="3" t="str">
        <f t="shared" si="6"/>
        <v>2;431012|3;431013|4;431014|5;431015|6;431016</v>
      </c>
      <c r="K26" s="3" t="str">
        <f t="shared" si="7"/>
        <v>100140;431012;431013;431014</v>
      </c>
      <c r="L26" s="2">
        <v>100140</v>
      </c>
      <c r="M26" s="2">
        <f>_xlfn.XLOOKUP(ROUNDDOWN(A26/100,0),[1]装备数值!$B:$B,[1]装备数值!$F:$F)</f>
        <v>0</v>
      </c>
      <c r="N26" s="3" t="str">
        <f t="shared" si="8"/>
        <v>equip_101_name</v>
      </c>
      <c r="O26" s="3" t="str">
        <f t="shared" si="9"/>
        <v>icon_equip_101_2</v>
      </c>
      <c r="P26" s="3" t="str">
        <f t="shared" si="10"/>
        <v>equip_101_desc</v>
      </c>
      <c r="Q26" s="3" t="str">
        <f t="shared" si="11"/>
        <v>spine_equip_101_2</v>
      </c>
    </row>
    <row r="27" spans="1:17">
      <c r="A27" s="2">
        <v>10105</v>
      </c>
      <c r="B27" s="3" t="str">
        <f>CONCATENATE(_xlfn.XLOOKUP(ROUNDDOWN(A27/100,0),[1]装备数值!$B:$B,[1]装备数值!$C:$C),"-",_xlfn.XLOOKUP(E27,[1]装备数值!$K$5:$K$19,[1]装备数值!$L$5:$L$19))</f>
        <v>棒球棍-A阶-1</v>
      </c>
      <c r="C27" s="3">
        <f t="shared" si="4"/>
        <v>101</v>
      </c>
      <c r="D27" s="3">
        <f>_xlfn.XLOOKUP(ROUNDDOWN(A27/100,0),[1]装备数值!$B:$B,[1]装备数值!$E:$E)</f>
        <v>1</v>
      </c>
      <c r="E27" s="2">
        <f t="shared" si="5"/>
        <v>5</v>
      </c>
      <c r="F27" s="2">
        <f>_xlfn.XLOOKUP(ROUNDDOWN(A27/100,0),[1]装备数值!$B:$B,[1]装备数值!$D:$D)</f>
        <v>103010</v>
      </c>
      <c r="G27" s="8">
        <f>IF(M27=0,_xlfn.IFS(D27=1,_xlfn.XLOOKUP(E27,[1]装备数值!$K$5:$K$19,[1]装备数值!$M$5:$M$19),D27=3,_xlfn.XLOOKUP(E27,[1]装备数值!$K$5:$K$19,[1]装备数值!$Q$5:$Q$19),D27=5,_xlfn.XLOOKUP(E27,[1]装备数值!$K$5:$K$19,[1]装备数值!$U$5:$U$19),D27=2,_xlfn.XLOOKUP(E27,[1]装备数值!$K$5:$K$19,[1]装备数值!$M$24:$M$38),D27=4,_xlfn.XLOOKUP(E27,[1]装备数值!$K$5:$K$19,[1]装备数值!$Q$24:$Q$38),D27=6,_xlfn.XLOOKUP(E27,[1]装备数值!$K$5:$K$19,[1]装备数值!$U$24:$U$38)),_xlfn.IFS(D27=1,_xlfn.XLOOKUP(E27,[1]装备数值!$K$5:$K$19,[1]装备数值!$O$5:$O$19),D27=3,_xlfn.XLOOKUP(E27,[1]装备数值!$K$5:$K$19,[1]装备数值!$S$5:$S$19),D27=5,_xlfn.XLOOKUP(E27,[1]装备数值!$K$5:$K$19,[1]装备数值!$W$5:$W$19),D27=2,_xlfn.XLOOKUP(E27,[1]装备数值!$K$5:$K$19,[1]装备数值!$O$24:$O$38),D27=4,_xlfn.XLOOKUP(E27,[1]装备数值!$K$5:$K$19,[1]装备数值!$S$24:$S$38),D27=6,_xlfn.XLOOKUP(E27,[1]装备数值!$K$5:$K$19,[1]装备数值!$W$24:$W$38)))</f>
        <v>60</v>
      </c>
      <c r="H27" s="2">
        <f>IF(M27=0,_xlfn.IFS(D27=1,_xlfn.XLOOKUP(E27,[1]装备数值!$K$5:$K$19,[1]装备数值!$N$5:$N$19),D27=3,_xlfn.XLOOKUP(E27,[1]装备数值!$K$5:$K$19,[1]装备数值!$R$5:$R$19),D27=5,_xlfn.XLOOKUP(E27,[1]装备数值!$K$5:$K$19,[1]装备数值!$V$5:$V$19),D27=2,_xlfn.XLOOKUP(E27,[1]装备数值!$K$5:$K$19,[1]装备数值!$N$24:$N$38),D27=4,_xlfn.XLOOKUP(E27,[1]装备数值!$K$5:$K$19,[1]装备数值!$R$24:$R$38),D27=6,_xlfn.XLOOKUP(E27,[1]装备数值!$K$5:$K$19,[1]装备数值!$V$24:$V$38)),_xlfn.IFS(D27=1,_xlfn.XLOOKUP(E27,[1]装备数值!$K$5:$K$19,[1]装备数值!$P$5:$P$19),D27=3,_xlfn.XLOOKUP(E27,[1]装备数值!$K$5:$K$19,[1]装备数值!$T$5:$T$19),D27=5,_xlfn.XLOOKUP(E27,[1]装备数值!$K$5:$K$19,[1]装备数值!$X$5:$X$19),D27=2,_xlfn.XLOOKUP(E27,[1]装备数值!$K$5:$K$19,[1]装备数值!$P$24:$P$38),D27=4,_xlfn.XLOOKUP(E27,[1]装备数值!$K$5:$K$19,[1]装备数值!$T$24:$T$38),D27=6,_xlfn.XLOOKUP(E27,[1]装备数值!$K$5:$K$19,[1]装备数值!$X$24:$X$38)))</f>
        <v>10</v>
      </c>
      <c r="I27" s="2" cm="1">
        <f t="array" ref="I27">G27+H27*(_xlfn.SINGLE(_xlfn.XLOOKUP(E27,'equip_quality|装备品质'!$A:$A,'equip_quality|装备品质'!$E:$E-1)))</f>
        <v>1650</v>
      </c>
      <c r="J27" s="3" t="str">
        <f t="shared" si="6"/>
        <v>2;431012|3;431013|4;431014|5;431015|6;431016</v>
      </c>
      <c r="K27" s="3" t="str">
        <f t="shared" si="7"/>
        <v>100140;431012;431013;431014</v>
      </c>
      <c r="L27" s="2">
        <v>100140</v>
      </c>
      <c r="M27" s="2">
        <f>_xlfn.XLOOKUP(ROUNDDOWN(A27/100,0),[1]装备数值!$B:$B,[1]装备数值!$F:$F)</f>
        <v>0</v>
      </c>
      <c r="N27" s="3" t="str">
        <f t="shared" si="8"/>
        <v>equip_101_name</v>
      </c>
      <c r="O27" s="3" t="str">
        <f t="shared" si="9"/>
        <v>icon_equip_101_2</v>
      </c>
      <c r="P27" s="3" t="str">
        <f t="shared" si="10"/>
        <v>equip_101_desc</v>
      </c>
      <c r="Q27" s="3" t="str">
        <f t="shared" si="11"/>
        <v>spine_equip_101_2</v>
      </c>
    </row>
    <row r="28" spans="1:17">
      <c r="A28" s="2">
        <v>10106</v>
      </c>
      <c r="B28" s="3" t="str">
        <f>CONCATENATE(_xlfn.XLOOKUP(ROUNDDOWN(A28/100,0),[1]装备数值!$B:$B,[1]装备数值!$C:$C),"-",_xlfn.XLOOKUP(E28,[1]装备数值!$K$5:$K$19,[1]装备数值!$L$5:$L$19))</f>
        <v>棒球棍-A阶-2</v>
      </c>
      <c r="C28" s="3">
        <f t="shared" si="4"/>
        <v>101</v>
      </c>
      <c r="D28" s="3">
        <f>_xlfn.XLOOKUP(ROUNDDOWN(A28/100,0),[1]装备数值!$B:$B,[1]装备数值!$E:$E)</f>
        <v>1</v>
      </c>
      <c r="E28" s="2">
        <f t="shared" si="5"/>
        <v>6</v>
      </c>
      <c r="F28" s="2">
        <f>_xlfn.XLOOKUP(ROUNDDOWN(A28/100,0),[1]装备数值!$B:$B,[1]装备数值!$D:$D)</f>
        <v>103010</v>
      </c>
      <c r="G28" s="8">
        <f>IF(M28=0,_xlfn.IFS(D28=1,_xlfn.XLOOKUP(E28,[1]装备数值!$K$5:$K$19,[1]装备数值!$M$5:$M$19),D28=3,_xlfn.XLOOKUP(E28,[1]装备数值!$K$5:$K$19,[1]装备数值!$Q$5:$Q$19),D28=5,_xlfn.XLOOKUP(E28,[1]装备数值!$K$5:$K$19,[1]装备数值!$U$5:$U$19),D28=2,_xlfn.XLOOKUP(E28,[1]装备数值!$K$5:$K$19,[1]装备数值!$M$24:$M$38),D28=4,_xlfn.XLOOKUP(E28,[1]装备数值!$K$5:$K$19,[1]装备数值!$Q$24:$Q$38),D28=6,_xlfn.XLOOKUP(E28,[1]装备数值!$K$5:$K$19,[1]装备数值!$U$24:$U$38)),_xlfn.IFS(D28=1,_xlfn.XLOOKUP(E28,[1]装备数值!$K$5:$K$19,[1]装备数值!$O$5:$O$19),D28=3,_xlfn.XLOOKUP(E28,[1]装备数值!$K$5:$K$19,[1]装备数值!$S$5:$S$19),D28=5,_xlfn.XLOOKUP(E28,[1]装备数值!$K$5:$K$19,[1]装备数值!$W$5:$W$19),D28=2,_xlfn.XLOOKUP(E28,[1]装备数值!$K$5:$K$19,[1]装备数值!$O$24:$O$38),D28=4,_xlfn.XLOOKUP(E28,[1]装备数值!$K$5:$K$19,[1]装备数值!$S$24:$S$38),D28=6,_xlfn.XLOOKUP(E28,[1]装备数值!$K$5:$K$19,[1]装备数值!$W$24:$W$38)))</f>
        <v>70</v>
      </c>
      <c r="H28" s="2">
        <f>IF(M28=0,_xlfn.IFS(D28=1,_xlfn.XLOOKUP(E28,[1]装备数值!$K$5:$K$19,[1]装备数值!$N$5:$N$19),D28=3,_xlfn.XLOOKUP(E28,[1]装备数值!$K$5:$K$19,[1]装备数值!$R$5:$R$19),D28=5,_xlfn.XLOOKUP(E28,[1]装备数值!$K$5:$K$19,[1]装备数值!$V$5:$V$19),D28=2,_xlfn.XLOOKUP(E28,[1]装备数值!$K$5:$K$19,[1]装备数值!$N$24:$N$38),D28=4,_xlfn.XLOOKUP(E28,[1]装备数值!$K$5:$K$19,[1]装备数值!$R$24:$R$38),D28=6,_xlfn.XLOOKUP(E28,[1]装备数值!$K$5:$K$19,[1]装备数值!$V$24:$V$38)),_xlfn.IFS(D28=1,_xlfn.XLOOKUP(E28,[1]装备数值!$K$5:$K$19,[1]装备数值!$P$5:$P$19),D28=3,_xlfn.XLOOKUP(E28,[1]装备数值!$K$5:$K$19,[1]装备数值!$T$5:$T$19),D28=5,_xlfn.XLOOKUP(E28,[1]装备数值!$K$5:$K$19,[1]装备数值!$X$5:$X$19),D28=2,_xlfn.XLOOKUP(E28,[1]装备数值!$K$5:$K$19,[1]装备数值!$P$24:$P$38),D28=4,_xlfn.XLOOKUP(E28,[1]装备数值!$K$5:$K$19,[1]装备数值!$T$24:$T$38),D28=6,_xlfn.XLOOKUP(E28,[1]装备数值!$K$5:$K$19,[1]装备数值!$X$24:$X$38)))</f>
        <v>11</v>
      </c>
      <c r="I28" s="2" cm="1">
        <f t="array" ref="I28">G28+H28*(_xlfn.SINGLE(_xlfn.XLOOKUP(E28,'equip_quality|装备品质'!$A:$A,'equip_quality|装备品质'!$E:$E-1)))</f>
        <v>1819</v>
      </c>
      <c r="J28" s="3" t="str">
        <f t="shared" si="6"/>
        <v>2;431012|3;431013|4;431014|5;431015|6;431016</v>
      </c>
      <c r="K28" s="3" t="str">
        <f t="shared" si="7"/>
        <v>100140;431012;431013;431014</v>
      </c>
      <c r="L28" s="2">
        <v>100140</v>
      </c>
      <c r="M28" s="2">
        <f>_xlfn.XLOOKUP(ROUNDDOWN(A28/100,0),[1]装备数值!$B:$B,[1]装备数值!$F:$F)</f>
        <v>0</v>
      </c>
      <c r="N28" s="3" t="str">
        <f t="shared" si="8"/>
        <v>equip_101_name</v>
      </c>
      <c r="O28" s="3" t="str">
        <f t="shared" si="9"/>
        <v>icon_equip_101_2</v>
      </c>
      <c r="P28" s="3" t="str">
        <f t="shared" si="10"/>
        <v>equip_101_desc</v>
      </c>
      <c r="Q28" s="3" t="str">
        <f t="shared" si="11"/>
        <v>spine_equip_101_2</v>
      </c>
    </row>
    <row r="29" spans="1:17">
      <c r="A29" s="2">
        <v>10107</v>
      </c>
      <c r="B29" s="3" t="str">
        <f>CONCATENATE(_xlfn.XLOOKUP(ROUNDDOWN(A29/100,0),[1]装备数值!$B:$B,[1]装备数值!$C:$C),"-",_xlfn.XLOOKUP(E29,[1]装备数值!$K$5:$K$19,[1]装备数值!$L$5:$L$19))</f>
        <v>棒球棍-S阶-0</v>
      </c>
      <c r="C29" s="3">
        <f t="shared" si="4"/>
        <v>101</v>
      </c>
      <c r="D29" s="3">
        <f>_xlfn.XLOOKUP(ROUNDDOWN(A29/100,0),[1]装备数值!$B:$B,[1]装备数值!$E:$E)</f>
        <v>1</v>
      </c>
      <c r="E29" s="2">
        <f t="shared" si="5"/>
        <v>7</v>
      </c>
      <c r="F29" s="2">
        <f>_xlfn.XLOOKUP(ROUNDDOWN(A29/100,0),[1]装备数值!$B:$B,[1]装备数值!$D:$D)</f>
        <v>103010</v>
      </c>
      <c r="G29" s="8">
        <f>IF(M29=0,_xlfn.IFS(D29=1,_xlfn.XLOOKUP(E29,[1]装备数值!$K$5:$K$19,[1]装备数值!$M$5:$M$19),D29=3,_xlfn.XLOOKUP(E29,[1]装备数值!$K$5:$K$19,[1]装备数值!$Q$5:$Q$19),D29=5,_xlfn.XLOOKUP(E29,[1]装备数值!$K$5:$K$19,[1]装备数值!$U$5:$U$19),D29=2,_xlfn.XLOOKUP(E29,[1]装备数值!$K$5:$K$19,[1]装备数值!$M$24:$M$38),D29=4,_xlfn.XLOOKUP(E29,[1]装备数值!$K$5:$K$19,[1]装备数值!$Q$24:$Q$38),D29=6,_xlfn.XLOOKUP(E29,[1]装备数值!$K$5:$K$19,[1]装备数值!$U$24:$U$38)),_xlfn.IFS(D29=1,_xlfn.XLOOKUP(E29,[1]装备数值!$K$5:$K$19,[1]装备数值!$O$5:$O$19),D29=3,_xlfn.XLOOKUP(E29,[1]装备数值!$K$5:$K$19,[1]装备数值!$S$5:$S$19),D29=5,_xlfn.XLOOKUP(E29,[1]装备数值!$K$5:$K$19,[1]装备数值!$W$5:$W$19),D29=2,_xlfn.XLOOKUP(E29,[1]装备数值!$K$5:$K$19,[1]装备数值!$O$24:$O$38),D29=4,_xlfn.XLOOKUP(E29,[1]装备数值!$K$5:$K$19,[1]装备数值!$S$24:$S$38),D29=6,_xlfn.XLOOKUP(E29,[1]装备数值!$K$5:$K$19,[1]装备数值!$W$24:$W$38)))</f>
        <v>132</v>
      </c>
      <c r="H29" s="2">
        <f>IF(M29=0,_xlfn.IFS(D29=1,_xlfn.XLOOKUP(E29,[1]装备数值!$K$5:$K$19,[1]装备数值!$N$5:$N$19),D29=3,_xlfn.XLOOKUP(E29,[1]装备数值!$K$5:$K$19,[1]装备数值!$R$5:$R$19),D29=5,_xlfn.XLOOKUP(E29,[1]装备数值!$K$5:$K$19,[1]装备数值!$V$5:$V$19),D29=2,_xlfn.XLOOKUP(E29,[1]装备数值!$K$5:$K$19,[1]装备数值!$N$24:$N$38),D29=4,_xlfn.XLOOKUP(E29,[1]装备数值!$K$5:$K$19,[1]装备数值!$R$24:$R$38),D29=6,_xlfn.XLOOKUP(E29,[1]装备数值!$K$5:$K$19,[1]装备数值!$V$24:$V$38)),_xlfn.IFS(D29=1,_xlfn.XLOOKUP(E29,[1]装备数值!$K$5:$K$19,[1]装备数值!$P$5:$P$19),D29=3,_xlfn.XLOOKUP(E29,[1]装备数值!$K$5:$K$19,[1]装备数值!$T$5:$T$19),D29=5,_xlfn.XLOOKUP(E29,[1]装备数值!$K$5:$K$19,[1]装备数值!$X$5:$X$19),D29=2,_xlfn.XLOOKUP(E29,[1]装备数值!$K$5:$K$19,[1]装备数值!$P$24:$P$38),D29=4,_xlfn.XLOOKUP(E29,[1]装备数值!$K$5:$K$19,[1]装备数值!$T$24:$T$38),D29=6,_xlfn.XLOOKUP(E29,[1]装备数值!$K$5:$K$19,[1]装备数值!$X$24:$X$38)))</f>
        <v>12</v>
      </c>
      <c r="I29" s="2" cm="1">
        <f t="array" ref="I29">G29+H29*(_xlfn.SINGLE(_xlfn.XLOOKUP(E29,'equip_quality|装备品质'!$A:$A,'equip_quality|装备品质'!$E:$E-1)))</f>
        <v>2040</v>
      </c>
      <c r="J29" s="3" t="str">
        <f t="shared" si="6"/>
        <v>2;431012|3;431013|4;431014|5;431015|6;431016</v>
      </c>
      <c r="K29" s="3" t="str">
        <f t="shared" si="7"/>
        <v>100140;431012;431013;431014;431015</v>
      </c>
      <c r="L29" s="2">
        <v>100140</v>
      </c>
      <c r="M29" s="2">
        <f>_xlfn.XLOOKUP(ROUNDDOWN(A29/100,0),[1]装备数值!$B:$B,[1]装备数值!$F:$F)</f>
        <v>0</v>
      </c>
      <c r="N29" s="3" t="str">
        <f t="shared" si="8"/>
        <v>equip_101_name</v>
      </c>
      <c r="O29" s="3" t="str">
        <f t="shared" si="9"/>
        <v>icon_equip_101_2</v>
      </c>
      <c r="P29" s="3" t="str">
        <f t="shared" si="10"/>
        <v>equip_101_desc</v>
      </c>
      <c r="Q29" s="3" t="str">
        <f t="shared" si="11"/>
        <v>spine_equip_101_2</v>
      </c>
    </row>
    <row r="30" spans="1:17">
      <c r="A30" s="2">
        <v>10108</v>
      </c>
      <c r="B30" s="3" t="str">
        <f>CONCATENATE(_xlfn.XLOOKUP(ROUNDDOWN(A30/100,0),[1]装备数值!$B:$B,[1]装备数值!$C:$C),"-",_xlfn.XLOOKUP(E30,[1]装备数值!$K$5:$K$19,[1]装备数值!$L$5:$L$19))</f>
        <v>棒球棍-S阶-1</v>
      </c>
      <c r="C30" s="3">
        <f t="shared" si="4"/>
        <v>101</v>
      </c>
      <c r="D30" s="3">
        <f>_xlfn.XLOOKUP(ROUNDDOWN(A30/100,0),[1]装备数值!$B:$B,[1]装备数值!$E:$E)</f>
        <v>1</v>
      </c>
      <c r="E30" s="2">
        <f t="shared" si="5"/>
        <v>8</v>
      </c>
      <c r="F30" s="2">
        <f>_xlfn.XLOOKUP(ROUNDDOWN(A30/100,0),[1]装备数值!$B:$B,[1]装备数值!$D:$D)</f>
        <v>103010</v>
      </c>
      <c r="G30" s="8">
        <f>IF(M30=0,_xlfn.IFS(D30=1,_xlfn.XLOOKUP(E30,[1]装备数值!$K$5:$K$19,[1]装备数值!$M$5:$M$19),D30=3,_xlfn.XLOOKUP(E30,[1]装备数值!$K$5:$K$19,[1]装备数值!$Q$5:$Q$19),D30=5,_xlfn.XLOOKUP(E30,[1]装备数值!$K$5:$K$19,[1]装备数值!$U$5:$U$19),D30=2,_xlfn.XLOOKUP(E30,[1]装备数值!$K$5:$K$19,[1]装备数值!$M$24:$M$38),D30=4,_xlfn.XLOOKUP(E30,[1]装备数值!$K$5:$K$19,[1]装备数值!$Q$24:$Q$38),D30=6,_xlfn.XLOOKUP(E30,[1]装备数值!$K$5:$K$19,[1]装备数值!$U$24:$U$38)),_xlfn.IFS(D30=1,_xlfn.XLOOKUP(E30,[1]装备数值!$K$5:$K$19,[1]装备数值!$O$5:$O$19),D30=3,_xlfn.XLOOKUP(E30,[1]装备数值!$K$5:$K$19,[1]装备数值!$S$5:$S$19),D30=5,_xlfn.XLOOKUP(E30,[1]装备数值!$K$5:$K$19,[1]装备数值!$W$5:$W$19),D30=2,_xlfn.XLOOKUP(E30,[1]装备数值!$K$5:$K$19,[1]装备数值!$O$24:$O$38),D30=4,_xlfn.XLOOKUP(E30,[1]装备数值!$K$5:$K$19,[1]装备数值!$S$24:$S$38),D30=6,_xlfn.XLOOKUP(E30,[1]装备数值!$K$5:$K$19,[1]装备数值!$W$24:$W$38)))</f>
        <v>154</v>
      </c>
      <c r="H30" s="2">
        <f>IF(M30=0,_xlfn.IFS(D30=1,_xlfn.XLOOKUP(E30,[1]装备数值!$K$5:$K$19,[1]装备数值!$N$5:$N$19),D30=3,_xlfn.XLOOKUP(E30,[1]装备数值!$K$5:$K$19,[1]装备数值!$R$5:$R$19),D30=5,_xlfn.XLOOKUP(E30,[1]装备数值!$K$5:$K$19,[1]装备数值!$V$5:$V$19),D30=2,_xlfn.XLOOKUP(E30,[1]装备数值!$K$5:$K$19,[1]装备数值!$N$24:$N$38),D30=4,_xlfn.XLOOKUP(E30,[1]装备数值!$K$5:$K$19,[1]装备数值!$R$24:$R$38),D30=6,_xlfn.XLOOKUP(E30,[1]装备数值!$K$5:$K$19,[1]装备数值!$V$24:$V$38)),_xlfn.IFS(D30=1,_xlfn.XLOOKUP(E30,[1]装备数值!$K$5:$K$19,[1]装备数值!$P$5:$P$19),D30=3,_xlfn.XLOOKUP(E30,[1]装备数值!$K$5:$K$19,[1]装备数值!$T$5:$T$19),D30=5,_xlfn.XLOOKUP(E30,[1]装备数值!$K$5:$K$19,[1]装备数值!$X$5:$X$19),D30=2,_xlfn.XLOOKUP(E30,[1]装备数值!$K$5:$K$19,[1]装备数值!$P$24:$P$38),D30=4,_xlfn.XLOOKUP(E30,[1]装备数值!$K$5:$K$19,[1]装备数值!$T$24:$T$38),D30=6,_xlfn.XLOOKUP(E30,[1]装备数值!$K$5:$K$19,[1]装备数值!$X$24:$X$38)))</f>
        <v>14</v>
      </c>
      <c r="I30" s="2" cm="1">
        <f t="array" ref="I30">G30+H30*(_xlfn.SINGLE(_xlfn.XLOOKUP(E30,'equip_quality|装备品质'!$A:$A,'equip_quality|装备品质'!$E:$E-1)))</f>
        <v>2380</v>
      </c>
      <c r="J30" s="3" t="str">
        <f t="shared" si="6"/>
        <v>2;431012|3;431013|4;431014|5;431015|6;431016</v>
      </c>
      <c r="K30" s="3" t="str">
        <f t="shared" si="7"/>
        <v>100140;431012;431013;431014;431015</v>
      </c>
      <c r="L30" s="2">
        <v>100140</v>
      </c>
      <c r="M30" s="2">
        <f>_xlfn.XLOOKUP(ROUNDDOWN(A30/100,0),[1]装备数值!$B:$B,[1]装备数值!$F:$F)</f>
        <v>0</v>
      </c>
      <c r="N30" s="3" t="str">
        <f t="shared" si="8"/>
        <v>equip_101_name</v>
      </c>
      <c r="O30" s="3" t="str">
        <f t="shared" si="9"/>
        <v>icon_equip_101_2</v>
      </c>
      <c r="P30" s="3" t="str">
        <f t="shared" si="10"/>
        <v>equip_101_desc</v>
      </c>
      <c r="Q30" s="3" t="str">
        <f t="shared" si="11"/>
        <v>spine_equip_101_2</v>
      </c>
    </row>
    <row r="31" spans="1:17">
      <c r="A31" s="2">
        <v>10109</v>
      </c>
      <c r="B31" s="3" t="str">
        <f>CONCATENATE(_xlfn.XLOOKUP(ROUNDDOWN(A31/100,0),[1]装备数值!$B:$B,[1]装备数值!$C:$C),"-",_xlfn.XLOOKUP(E31,[1]装备数值!$K$5:$K$19,[1]装备数值!$L$5:$L$19))</f>
        <v>棒球棍-S阶-2</v>
      </c>
      <c r="C31" s="3">
        <f t="shared" si="4"/>
        <v>101</v>
      </c>
      <c r="D31" s="3">
        <f>_xlfn.XLOOKUP(ROUNDDOWN(A31/100,0),[1]装备数值!$B:$B,[1]装备数值!$E:$E)</f>
        <v>1</v>
      </c>
      <c r="E31" s="2">
        <f t="shared" si="5"/>
        <v>9</v>
      </c>
      <c r="F31" s="2">
        <f>_xlfn.XLOOKUP(ROUNDDOWN(A31/100,0),[1]装备数值!$B:$B,[1]装备数值!$D:$D)</f>
        <v>103010</v>
      </c>
      <c r="G31" s="8">
        <f>IF(M31=0,_xlfn.IFS(D31=1,_xlfn.XLOOKUP(E31,[1]装备数值!$K$5:$K$19,[1]装备数值!$M$5:$M$19),D31=3,_xlfn.XLOOKUP(E31,[1]装备数值!$K$5:$K$19,[1]装备数值!$Q$5:$Q$19),D31=5,_xlfn.XLOOKUP(E31,[1]装备数值!$K$5:$K$19,[1]装备数值!$U$5:$U$19),D31=2,_xlfn.XLOOKUP(E31,[1]装备数值!$K$5:$K$19,[1]装备数值!$M$24:$M$38),D31=4,_xlfn.XLOOKUP(E31,[1]装备数值!$K$5:$K$19,[1]装备数值!$Q$24:$Q$38),D31=6,_xlfn.XLOOKUP(E31,[1]装备数值!$K$5:$K$19,[1]装备数值!$U$24:$U$38)),_xlfn.IFS(D31=1,_xlfn.XLOOKUP(E31,[1]装备数值!$K$5:$K$19,[1]装备数值!$O$5:$O$19),D31=3,_xlfn.XLOOKUP(E31,[1]装备数值!$K$5:$K$19,[1]装备数值!$S$5:$S$19),D31=5,_xlfn.XLOOKUP(E31,[1]装备数值!$K$5:$K$19,[1]装备数值!$W$5:$W$19),D31=2,_xlfn.XLOOKUP(E31,[1]装备数值!$K$5:$K$19,[1]装备数值!$O$24:$O$38),D31=4,_xlfn.XLOOKUP(E31,[1]装备数值!$K$5:$K$19,[1]装备数值!$S$24:$S$38),D31=6,_xlfn.XLOOKUP(E31,[1]装备数值!$K$5:$K$19,[1]装备数值!$W$24:$W$38)))</f>
        <v>176</v>
      </c>
      <c r="H31" s="2">
        <f>IF(M31=0,_xlfn.IFS(D31=1,_xlfn.XLOOKUP(E31,[1]装备数值!$K$5:$K$19,[1]装备数值!$N$5:$N$19),D31=3,_xlfn.XLOOKUP(E31,[1]装备数值!$K$5:$K$19,[1]装备数值!$R$5:$R$19),D31=5,_xlfn.XLOOKUP(E31,[1]装备数值!$K$5:$K$19,[1]装备数值!$V$5:$V$19),D31=2,_xlfn.XLOOKUP(E31,[1]装备数值!$K$5:$K$19,[1]装备数值!$N$24:$N$38),D31=4,_xlfn.XLOOKUP(E31,[1]装备数值!$K$5:$K$19,[1]装备数值!$R$24:$R$38),D31=6,_xlfn.XLOOKUP(E31,[1]装备数值!$K$5:$K$19,[1]装备数值!$V$24:$V$38)),_xlfn.IFS(D31=1,_xlfn.XLOOKUP(E31,[1]装备数值!$K$5:$K$19,[1]装备数值!$P$5:$P$19),D31=3,_xlfn.XLOOKUP(E31,[1]装备数值!$K$5:$K$19,[1]装备数值!$T$5:$T$19),D31=5,_xlfn.XLOOKUP(E31,[1]装备数值!$K$5:$K$19,[1]装备数值!$X$5:$X$19),D31=2,_xlfn.XLOOKUP(E31,[1]装备数值!$K$5:$K$19,[1]装备数值!$P$24:$P$38),D31=4,_xlfn.XLOOKUP(E31,[1]装备数值!$K$5:$K$19,[1]装备数值!$T$24:$T$38),D31=6,_xlfn.XLOOKUP(E31,[1]装备数值!$K$5:$K$19,[1]装备数值!$X$24:$X$38)))</f>
        <v>16</v>
      </c>
      <c r="I31" s="2" cm="1">
        <f t="array" ref="I31">G31+H31*(_xlfn.SINGLE(_xlfn.XLOOKUP(E31,'equip_quality|装备品质'!$A:$A,'equip_quality|装备品质'!$E:$E-1)))</f>
        <v>2720</v>
      </c>
      <c r="J31" s="3" t="str">
        <f t="shared" si="6"/>
        <v>2;431012|3;431013|4;431014|5;431015|6;431016</v>
      </c>
      <c r="K31" s="3" t="str">
        <f t="shared" si="7"/>
        <v>100140;431012;431013;431014;431015</v>
      </c>
      <c r="L31" s="2">
        <v>100140</v>
      </c>
      <c r="M31" s="2">
        <f>_xlfn.XLOOKUP(ROUNDDOWN(A31/100,0),[1]装备数值!$B:$B,[1]装备数值!$F:$F)</f>
        <v>0</v>
      </c>
      <c r="N31" s="3" t="str">
        <f t="shared" si="8"/>
        <v>equip_101_name</v>
      </c>
      <c r="O31" s="3" t="str">
        <f t="shared" si="9"/>
        <v>icon_equip_101_2</v>
      </c>
      <c r="P31" s="3" t="str">
        <f t="shared" si="10"/>
        <v>equip_101_desc</v>
      </c>
      <c r="Q31" s="3" t="str">
        <f t="shared" si="11"/>
        <v>spine_equip_101_2</v>
      </c>
    </row>
    <row r="32" spans="1:17">
      <c r="A32" s="2">
        <v>10110</v>
      </c>
      <c r="B32" s="3" t="str">
        <f>CONCATENATE(_xlfn.XLOOKUP(ROUNDDOWN(A32/100,0),[1]装备数值!$B:$B,[1]装备数值!$C:$C),"-",_xlfn.XLOOKUP(E32,[1]装备数值!$K$5:$K$19,[1]装备数值!$L$5:$L$19))</f>
        <v>棒球棍-S阶-3</v>
      </c>
      <c r="C32" s="3">
        <f t="shared" si="4"/>
        <v>101</v>
      </c>
      <c r="D32" s="3">
        <f>_xlfn.XLOOKUP(ROUNDDOWN(A32/100,0),[1]装备数值!$B:$B,[1]装备数值!$E:$E)</f>
        <v>1</v>
      </c>
      <c r="E32" s="2">
        <f t="shared" si="5"/>
        <v>10</v>
      </c>
      <c r="F32" s="2">
        <f>_xlfn.XLOOKUP(ROUNDDOWN(A32/100,0),[1]装备数值!$B:$B,[1]装备数值!$D:$D)</f>
        <v>103010</v>
      </c>
      <c r="G32" s="8">
        <f>IF(M32=0,_xlfn.IFS(D32=1,_xlfn.XLOOKUP(E32,[1]装备数值!$K$5:$K$19,[1]装备数值!$M$5:$M$19),D32=3,_xlfn.XLOOKUP(E32,[1]装备数值!$K$5:$K$19,[1]装备数值!$Q$5:$Q$19),D32=5,_xlfn.XLOOKUP(E32,[1]装备数值!$K$5:$K$19,[1]装备数值!$U$5:$U$19),D32=2,_xlfn.XLOOKUP(E32,[1]装备数值!$K$5:$K$19,[1]装备数值!$M$24:$M$38),D32=4,_xlfn.XLOOKUP(E32,[1]装备数值!$K$5:$K$19,[1]装备数值!$Q$24:$Q$38),D32=6,_xlfn.XLOOKUP(E32,[1]装备数值!$K$5:$K$19,[1]装备数值!$U$24:$U$38)),_xlfn.IFS(D32=1,_xlfn.XLOOKUP(E32,[1]装备数值!$K$5:$K$19,[1]装备数值!$O$5:$O$19),D32=3,_xlfn.XLOOKUP(E32,[1]装备数值!$K$5:$K$19,[1]装备数值!$S$5:$S$19),D32=5,_xlfn.XLOOKUP(E32,[1]装备数值!$K$5:$K$19,[1]装备数值!$W$5:$W$19),D32=2,_xlfn.XLOOKUP(E32,[1]装备数值!$K$5:$K$19,[1]装备数值!$O$24:$O$38),D32=4,_xlfn.XLOOKUP(E32,[1]装备数值!$K$5:$K$19,[1]装备数值!$S$24:$S$38),D32=6,_xlfn.XLOOKUP(E32,[1]装备数值!$K$5:$K$19,[1]装备数值!$W$24:$W$38)))</f>
        <v>198</v>
      </c>
      <c r="H32" s="2">
        <f>IF(M32=0,_xlfn.IFS(D32=1,_xlfn.XLOOKUP(E32,[1]装备数值!$K$5:$K$19,[1]装备数值!$N$5:$N$19),D32=3,_xlfn.XLOOKUP(E32,[1]装备数值!$K$5:$K$19,[1]装备数值!$R$5:$R$19),D32=5,_xlfn.XLOOKUP(E32,[1]装备数值!$K$5:$K$19,[1]装备数值!$V$5:$V$19),D32=2,_xlfn.XLOOKUP(E32,[1]装备数值!$K$5:$K$19,[1]装备数值!$N$24:$N$38),D32=4,_xlfn.XLOOKUP(E32,[1]装备数值!$K$5:$K$19,[1]装备数值!$R$24:$R$38),D32=6,_xlfn.XLOOKUP(E32,[1]装备数值!$K$5:$K$19,[1]装备数值!$V$24:$V$38)),_xlfn.IFS(D32=1,_xlfn.XLOOKUP(E32,[1]装备数值!$K$5:$K$19,[1]装备数值!$P$5:$P$19),D32=3,_xlfn.XLOOKUP(E32,[1]装备数值!$K$5:$K$19,[1]装备数值!$T$5:$T$19),D32=5,_xlfn.XLOOKUP(E32,[1]装备数值!$K$5:$K$19,[1]装备数值!$X$5:$X$19),D32=2,_xlfn.XLOOKUP(E32,[1]装备数值!$K$5:$K$19,[1]装备数值!$P$24:$P$38),D32=4,_xlfn.XLOOKUP(E32,[1]装备数值!$K$5:$K$19,[1]装备数值!$T$24:$T$38),D32=6,_xlfn.XLOOKUP(E32,[1]装备数值!$K$5:$K$19,[1]装备数值!$X$24:$X$38)))</f>
        <v>18</v>
      </c>
      <c r="I32" s="2" cm="1">
        <f t="array" ref="I32">G32+H32*(_xlfn.SINGLE(_xlfn.XLOOKUP(E32,'equip_quality|装备品质'!$A:$A,'equip_quality|装备品质'!$E:$E-1)))</f>
        <v>3060</v>
      </c>
      <c r="J32" s="3" t="str">
        <f t="shared" si="6"/>
        <v>2;431012|3;431013|4;431014|5;431015|6;431016</v>
      </c>
      <c r="K32" s="3" t="str">
        <f t="shared" si="7"/>
        <v>100140;431012;431013;431014;431015</v>
      </c>
      <c r="L32" s="2">
        <v>100140</v>
      </c>
      <c r="M32" s="2">
        <f>_xlfn.XLOOKUP(ROUNDDOWN(A32/100,0),[1]装备数值!$B:$B,[1]装备数值!$F:$F)</f>
        <v>0</v>
      </c>
      <c r="N32" s="3" t="str">
        <f t="shared" si="8"/>
        <v>equip_101_name</v>
      </c>
      <c r="O32" s="3" t="str">
        <f t="shared" si="9"/>
        <v>icon_equip_101_2</v>
      </c>
      <c r="P32" s="3" t="str">
        <f t="shared" si="10"/>
        <v>equip_101_desc</v>
      </c>
      <c r="Q32" s="3" t="str">
        <f t="shared" si="11"/>
        <v>spine_equip_101_2</v>
      </c>
    </row>
    <row r="33" spans="1:17">
      <c r="A33" s="2">
        <v>10111</v>
      </c>
      <c r="B33" s="3" t="str">
        <f>CONCATENATE(_xlfn.XLOOKUP(ROUNDDOWN(A33/100,0),[1]装备数值!$B:$B,[1]装备数值!$C:$C),"-",_xlfn.XLOOKUP(E33,[1]装备数值!$K$5:$K$19,[1]装备数值!$L$5:$L$19))</f>
        <v>棒球棍-SS阶-0</v>
      </c>
      <c r="C33" s="3">
        <f t="shared" si="4"/>
        <v>101</v>
      </c>
      <c r="D33" s="3">
        <f>_xlfn.XLOOKUP(ROUNDDOWN(A33/100,0),[1]装备数值!$B:$B,[1]装备数值!$E:$E)</f>
        <v>1</v>
      </c>
      <c r="E33" s="2">
        <f t="shared" si="5"/>
        <v>11</v>
      </c>
      <c r="F33" s="2">
        <f>_xlfn.XLOOKUP(ROUNDDOWN(A33/100,0),[1]装备数值!$B:$B,[1]装备数值!$D:$D)</f>
        <v>103010</v>
      </c>
      <c r="G33" s="8">
        <f>IF(M33=0,_xlfn.IFS(D33=1,_xlfn.XLOOKUP(E33,[1]装备数值!$K$5:$K$19,[1]装备数值!$M$5:$M$19),D33=3,_xlfn.XLOOKUP(E33,[1]装备数值!$K$5:$K$19,[1]装备数值!$Q$5:$Q$19),D33=5,_xlfn.XLOOKUP(E33,[1]装备数值!$K$5:$K$19,[1]装备数值!$U$5:$U$19),D33=2,_xlfn.XLOOKUP(E33,[1]装备数值!$K$5:$K$19,[1]装备数值!$M$24:$M$38),D33=4,_xlfn.XLOOKUP(E33,[1]装备数值!$K$5:$K$19,[1]装备数值!$Q$24:$Q$38),D33=6,_xlfn.XLOOKUP(E33,[1]装备数值!$K$5:$K$19,[1]装备数值!$U$24:$U$38)),_xlfn.IFS(D33=1,_xlfn.XLOOKUP(E33,[1]装备数值!$K$5:$K$19,[1]装备数值!$O$5:$O$19),D33=3,_xlfn.XLOOKUP(E33,[1]装备数值!$K$5:$K$19,[1]装备数值!$S$5:$S$19),D33=5,_xlfn.XLOOKUP(E33,[1]装备数值!$K$5:$K$19,[1]装备数值!$W$5:$W$19),D33=2,_xlfn.XLOOKUP(E33,[1]装备数值!$K$5:$K$19,[1]装备数值!$O$24:$O$38),D33=4,_xlfn.XLOOKUP(E33,[1]装备数值!$K$5:$K$19,[1]装备数值!$S$24:$S$38),D33=6,_xlfn.XLOOKUP(E33,[1]装备数值!$K$5:$K$19,[1]装备数值!$W$24:$W$38)))</f>
        <v>231</v>
      </c>
      <c r="H33" s="2">
        <f>IF(M33=0,_xlfn.IFS(D33=1,_xlfn.XLOOKUP(E33,[1]装备数值!$K$5:$K$19,[1]装备数值!$N$5:$N$19),D33=3,_xlfn.XLOOKUP(E33,[1]装备数值!$K$5:$K$19,[1]装备数值!$R$5:$R$19),D33=5,_xlfn.XLOOKUP(E33,[1]装备数值!$K$5:$K$19,[1]装备数值!$V$5:$V$19),D33=2,_xlfn.XLOOKUP(E33,[1]装备数值!$K$5:$K$19,[1]装备数值!$N$24:$N$38),D33=4,_xlfn.XLOOKUP(E33,[1]装备数值!$K$5:$K$19,[1]装备数值!$R$24:$R$38),D33=6,_xlfn.XLOOKUP(E33,[1]装备数值!$K$5:$K$19,[1]装备数值!$V$24:$V$38)),_xlfn.IFS(D33=1,_xlfn.XLOOKUP(E33,[1]装备数值!$K$5:$K$19,[1]装备数值!$P$5:$P$19),D33=3,_xlfn.XLOOKUP(E33,[1]装备数值!$K$5:$K$19,[1]装备数值!$T$5:$T$19),D33=5,_xlfn.XLOOKUP(E33,[1]装备数值!$K$5:$K$19,[1]装备数值!$X$5:$X$19),D33=2,_xlfn.XLOOKUP(E33,[1]装备数值!$K$5:$K$19,[1]装备数值!$P$24:$P$38),D33=4,_xlfn.XLOOKUP(E33,[1]装备数值!$K$5:$K$19,[1]装备数值!$T$24:$T$38),D33=6,_xlfn.XLOOKUP(E33,[1]装备数值!$K$5:$K$19,[1]装备数值!$X$24:$X$38)))</f>
        <v>21</v>
      </c>
      <c r="I33" s="2" cm="1">
        <f t="array" ref="I33">G33+H33*(_xlfn.SINGLE(_xlfn.XLOOKUP(E33,'equip_quality|装备品质'!$A:$A,'equip_quality|装备品质'!$E:$E-1)))</f>
        <v>3570</v>
      </c>
      <c r="J33" s="3" t="str">
        <f t="shared" si="6"/>
        <v>2;431012|3;431013|4;431014|5;431015|6;431016</v>
      </c>
      <c r="K33" s="3" t="str">
        <f t="shared" si="7"/>
        <v>100160;431012;431013;431014;431015;431016</v>
      </c>
      <c r="L33" s="2">
        <v>100160</v>
      </c>
      <c r="M33" s="2">
        <f>_xlfn.XLOOKUP(ROUNDDOWN(A33/100,0),[1]装备数值!$B:$B,[1]装备数值!$F:$F)</f>
        <v>0</v>
      </c>
      <c r="N33" s="3" t="str">
        <f t="shared" si="8"/>
        <v>equip_101_name</v>
      </c>
      <c r="O33" s="3" t="str">
        <f t="shared" si="9"/>
        <v>icon_equip_101_2</v>
      </c>
      <c r="P33" s="3" t="str">
        <f t="shared" si="10"/>
        <v>equip_101_desc</v>
      </c>
      <c r="Q33" s="3" t="str">
        <f t="shared" si="11"/>
        <v>spine_equip_101_2</v>
      </c>
    </row>
    <row r="34" spans="1:17">
      <c r="A34" s="2">
        <v>10112</v>
      </c>
      <c r="B34" s="3" t="str">
        <f>CONCATENATE(_xlfn.XLOOKUP(ROUNDDOWN(A34/100,0),[1]装备数值!$B:$B,[1]装备数值!$C:$C),"-",_xlfn.XLOOKUP(E34,[1]装备数值!$K$5:$K$19,[1]装备数值!$L$5:$L$19))</f>
        <v>棒球棍-SS阶-1</v>
      </c>
      <c r="C34" s="3">
        <f t="shared" si="4"/>
        <v>101</v>
      </c>
      <c r="D34" s="3">
        <f>_xlfn.XLOOKUP(ROUNDDOWN(A34/100,0),[1]装备数值!$B:$B,[1]装备数值!$E:$E)</f>
        <v>1</v>
      </c>
      <c r="E34" s="2">
        <f t="shared" si="5"/>
        <v>12</v>
      </c>
      <c r="F34" s="2">
        <f>_xlfn.XLOOKUP(ROUNDDOWN(A34/100,0),[1]装备数值!$B:$B,[1]装备数值!$D:$D)</f>
        <v>103010</v>
      </c>
      <c r="G34" s="8">
        <f>IF(M34=0,_xlfn.IFS(D34=1,_xlfn.XLOOKUP(E34,[1]装备数值!$K$5:$K$19,[1]装备数值!$M$5:$M$19),D34=3,_xlfn.XLOOKUP(E34,[1]装备数值!$K$5:$K$19,[1]装备数值!$Q$5:$Q$19),D34=5,_xlfn.XLOOKUP(E34,[1]装备数值!$K$5:$K$19,[1]装备数值!$U$5:$U$19),D34=2,_xlfn.XLOOKUP(E34,[1]装备数值!$K$5:$K$19,[1]装备数值!$M$24:$M$38),D34=4,_xlfn.XLOOKUP(E34,[1]装备数值!$K$5:$K$19,[1]装备数值!$Q$24:$Q$38),D34=6,_xlfn.XLOOKUP(E34,[1]装备数值!$K$5:$K$19,[1]装备数值!$U$24:$U$38)),_xlfn.IFS(D34=1,_xlfn.XLOOKUP(E34,[1]装备数值!$K$5:$K$19,[1]装备数值!$O$5:$O$19),D34=3,_xlfn.XLOOKUP(E34,[1]装备数值!$K$5:$K$19,[1]装备数值!$S$5:$S$19),D34=5,_xlfn.XLOOKUP(E34,[1]装备数值!$K$5:$K$19,[1]装备数值!$W$5:$W$19),D34=2,_xlfn.XLOOKUP(E34,[1]装备数值!$K$5:$K$19,[1]装备数值!$O$24:$O$38),D34=4,_xlfn.XLOOKUP(E34,[1]装备数值!$K$5:$K$19,[1]装备数值!$S$24:$S$38),D34=6,_xlfn.XLOOKUP(E34,[1]装备数值!$K$5:$K$19,[1]装备数值!$W$24:$W$38)))</f>
        <v>285</v>
      </c>
      <c r="H34" s="2">
        <f>IF(M34=0,_xlfn.IFS(D34=1,_xlfn.XLOOKUP(E34,[1]装备数值!$K$5:$K$19,[1]装备数值!$N$5:$N$19),D34=3,_xlfn.XLOOKUP(E34,[1]装备数值!$K$5:$K$19,[1]装备数值!$R$5:$R$19),D34=5,_xlfn.XLOOKUP(E34,[1]装备数值!$K$5:$K$19,[1]装备数值!$V$5:$V$19),D34=2,_xlfn.XLOOKUP(E34,[1]装备数值!$K$5:$K$19,[1]装备数值!$N$24:$N$38),D34=4,_xlfn.XLOOKUP(E34,[1]装备数值!$K$5:$K$19,[1]装备数值!$R$24:$R$38),D34=6,_xlfn.XLOOKUP(E34,[1]装备数值!$K$5:$K$19,[1]装备数值!$V$24:$V$38)),_xlfn.IFS(D34=1,_xlfn.XLOOKUP(E34,[1]装备数值!$K$5:$K$19,[1]装备数值!$P$5:$P$19),D34=3,_xlfn.XLOOKUP(E34,[1]装备数值!$K$5:$K$19,[1]装备数值!$T$5:$T$19),D34=5,_xlfn.XLOOKUP(E34,[1]装备数值!$K$5:$K$19,[1]装备数值!$X$5:$X$19),D34=2,_xlfn.XLOOKUP(E34,[1]装备数值!$K$5:$K$19,[1]装备数值!$P$24:$P$38),D34=4,_xlfn.XLOOKUP(E34,[1]装备数值!$K$5:$K$19,[1]装备数值!$T$24:$T$38),D34=6,_xlfn.XLOOKUP(E34,[1]装备数值!$K$5:$K$19,[1]装备数值!$X$24:$X$38)))</f>
        <v>25</v>
      </c>
      <c r="I34" s="2" cm="1">
        <f t="array" ref="I34">G34+H34*(_xlfn.SINGLE(_xlfn.XLOOKUP(E34,'equip_quality|装备品质'!$A:$A,'equip_quality|装备品质'!$E:$E-1)))</f>
        <v>4260</v>
      </c>
      <c r="J34" s="3" t="str">
        <f t="shared" si="6"/>
        <v>2;431012|3;431013|4;431014|5;431015|6;431016</v>
      </c>
      <c r="K34" s="3" t="str">
        <f t="shared" si="7"/>
        <v>100160;431012;431013;431014;431015;431016</v>
      </c>
      <c r="L34" s="2">
        <v>100160</v>
      </c>
      <c r="M34" s="2">
        <f>_xlfn.XLOOKUP(ROUNDDOWN(A34/100,0),[1]装备数值!$B:$B,[1]装备数值!$F:$F)</f>
        <v>0</v>
      </c>
      <c r="N34" s="3" t="str">
        <f t="shared" si="8"/>
        <v>equip_101_name</v>
      </c>
      <c r="O34" s="3" t="str">
        <f t="shared" si="9"/>
        <v>icon_equip_101_2</v>
      </c>
      <c r="P34" s="3" t="str">
        <f t="shared" si="10"/>
        <v>equip_101_desc</v>
      </c>
      <c r="Q34" s="3" t="str">
        <f t="shared" si="11"/>
        <v>spine_equip_101_2</v>
      </c>
    </row>
    <row r="35" spans="1:17">
      <c r="A35" s="2">
        <v>10113</v>
      </c>
      <c r="B35" s="3" t="str">
        <f>CONCATENATE(_xlfn.XLOOKUP(ROUNDDOWN(A35/100,0),[1]装备数值!$B:$B,[1]装备数值!$C:$C),"-",_xlfn.XLOOKUP(E35,[1]装备数值!$K$5:$K$19,[1]装备数值!$L$5:$L$19))</f>
        <v>棒球棍-SS阶-2</v>
      </c>
      <c r="C35" s="3">
        <f t="shared" si="4"/>
        <v>101</v>
      </c>
      <c r="D35" s="3">
        <f>_xlfn.XLOOKUP(ROUNDDOWN(A35/100,0),[1]装备数值!$B:$B,[1]装备数值!$E:$E)</f>
        <v>1</v>
      </c>
      <c r="E35" s="2">
        <f t="shared" si="5"/>
        <v>13</v>
      </c>
      <c r="F35" s="2">
        <f>_xlfn.XLOOKUP(ROUNDDOWN(A35/100,0),[1]装备数值!$B:$B,[1]装备数值!$D:$D)</f>
        <v>103010</v>
      </c>
      <c r="G35" s="8">
        <f>IF(M35=0,_xlfn.IFS(D35=1,_xlfn.XLOOKUP(E35,[1]装备数值!$K$5:$K$19,[1]装备数值!$M$5:$M$19),D35=3,_xlfn.XLOOKUP(E35,[1]装备数值!$K$5:$K$19,[1]装备数值!$Q$5:$Q$19),D35=5,_xlfn.XLOOKUP(E35,[1]装备数值!$K$5:$K$19,[1]装备数值!$U$5:$U$19),D35=2,_xlfn.XLOOKUP(E35,[1]装备数值!$K$5:$K$19,[1]装备数值!$M$24:$M$38),D35=4,_xlfn.XLOOKUP(E35,[1]装备数值!$K$5:$K$19,[1]装备数值!$Q$24:$Q$38),D35=6,_xlfn.XLOOKUP(E35,[1]装备数值!$K$5:$K$19,[1]装备数值!$U$24:$U$38)),_xlfn.IFS(D35=1,_xlfn.XLOOKUP(E35,[1]装备数值!$K$5:$K$19,[1]装备数值!$O$5:$O$19),D35=3,_xlfn.XLOOKUP(E35,[1]装备数值!$K$5:$K$19,[1]装备数值!$S$5:$S$19),D35=5,_xlfn.XLOOKUP(E35,[1]装备数值!$K$5:$K$19,[1]装备数值!$W$5:$W$19),D35=2,_xlfn.XLOOKUP(E35,[1]装备数值!$K$5:$K$19,[1]装备数值!$O$24:$O$38),D35=4,_xlfn.XLOOKUP(E35,[1]装备数值!$K$5:$K$19,[1]装备数值!$S$24:$S$38),D35=6,_xlfn.XLOOKUP(E35,[1]装备数值!$K$5:$K$19,[1]装备数值!$W$24:$W$38)))</f>
        <v>330</v>
      </c>
      <c r="H35" s="2">
        <f>IF(M35=0,_xlfn.IFS(D35=1,_xlfn.XLOOKUP(E35,[1]装备数值!$K$5:$K$19,[1]装备数值!$N$5:$N$19),D35=3,_xlfn.XLOOKUP(E35,[1]装备数值!$K$5:$K$19,[1]装备数值!$R$5:$R$19),D35=5,_xlfn.XLOOKUP(E35,[1]装备数值!$K$5:$K$19,[1]装备数值!$V$5:$V$19),D35=2,_xlfn.XLOOKUP(E35,[1]装备数值!$K$5:$K$19,[1]装备数值!$N$24:$N$38),D35=4,_xlfn.XLOOKUP(E35,[1]装备数值!$K$5:$K$19,[1]装备数值!$R$24:$R$38),D35=6,_xlfn.XLOOKUP(E35,[1]装备数值!$K$5:$K$19,[1]装备数值!$V$24:$V$38)),_xlfn.IFS(D35=1,_xlfn.XLOOKUP(E35,[1]装备数值!$K$5:$K$19,[1]装备数值!$P$5:$P$19),D35=3,_xlfn.XLOOKUP(E35,[1]装备数值!$K$5:$K$19,[1]装备数值!$T$5:$T$19),D35=5,_xlfn.XLOOKUP(E35,[1]装备数值!$K$5:$K$19,[1]装备数值!$X$5:$X$19),D35=2,_xlfn.XLOOKUP(E35,[1]装备数值!$K$5:$K$19,[1]装备数值!$P$24:$P$38),D35=4,_xlfn.XLOOKUP(E35,[1]装备数值!$K$5:$K$19,[1]装备数值!$T$24:$T$38),D35=6,_xlfn.XLOOKUP(E35,[1]装备数值!$K$5:$K$19,[1]装备数值!$X$24:$X$38)))</f>
        <v>30</v>
      </c>
      <c r="I35" s="2" cm="1">
        <f t="array" ref="I35">G35+H35*(_xlfn.SINGLE(_xlfn.XLOOKUP(E35,'equip_quality|装备品质'!$A:$A,'equip_quality|装备品质'!$E:$E-1)))</f>
        <v>5100</v>
      </c>
      <c r="J35" s="3" t="str">
        <f t="shared" si="6"/>
        <v>2;431012|3;431013|4;431014|5;431015|6;431016</v>
      </c>
      <c r="K35" s="3" t="str">
        <f t="shared" si="7"/>
        <v>100160;431012;431013;431014;431015;431016</v>
      </c>
      <c r="L35" s="2">
        <v>100160</v>
      </c>
      <c r="M35" s="2">
        <f>_xlfn.XLOOKUP(ROUNDDOWN(A35/100,0),[1]装备数值!$B:$B,[1]装备数值!$F:$F)</f>
        <v>0</v>
      </c>
      <c r="N35" s="3" t="str">
        <f t="shared" si="8"/>
        <v>equip_101_name</v>
      </c>
      <c r="O35" s="3" t="str">
        <f t="shared" si="9"/>
        <v>icon_equip_101_2</v>
      </c>
      <c r="P35" s="3" t="str">
        <f t="shared" si="10"/>
        <v>equip_101_desc</v>
      </c>
      <c r="Q35" s="3" t="str">
        <f t="shared" si="11"/>
        <v>spine_equip_101_2</v>
      </c>
    </row>
    <row r="36" spans="1:17">
      <c r="A36" s="2">
        <v>10114</v>
      </c>
      <c r="B36" s="3" t="str">
        <f>CONCATENATE(_xlfn.XLOOKUP(ROUNDDOWN(A36/100,0),[1]装备数值!$B:$B,[1]装备数值!$C:$C),"-",_xlfn.XLOOKUP(E36,[1]装备数值!$K$5:$K$19,[1]装备数值!$L$5:$L$19))</f>
        <v>棒球棍-SS阶-3</v>
      </c>
      <c r="C36" s="3">
        <f t="shared" si="4"/>
        <v>101</v>
      </c>
      <c r="D36" s="3">
        <f>_xlfn.XLOOKUP(ROUNDDOWN(A36/100,0),[1]装备数值!$B:$B,[1]装备数值!$E:$E)</f>
        <v>1</v>
      </c>
      <c r="E36" s="2">
        <f t="shared" si="5"/>
        <v>14</v>
      </c>
      <c r="F36" s="2">
        <f>_xlfn.XLOOKUP(ROUNDDOWN(A36/100,0),[1]装备数值!$B:$B,[1]装备数值!$D:$D)</f>
        <v>103010</v>
      </c>
      <c r="G36" s="8">
        <f>IF(M36=0,_xlfn.IFS(D36=1,_xlfn.XLOOKUP(E36,[1]装备数值!$K$5:$K$19,[1]装备数值!$M$5:$M$19),D36=3,_xlfn.XLOOKUP(E36,[1]装备数值!$K$5:$K$19,[1]装备数值!$Q$5:$Q$19),D36=5,_xlfn.XLOOKUP(E36,[1]装备数值!$K$5:$K$19,[1]装备数值!$U$5:$U$19),D36=2,_xlfn.XLOOKUP(E36,[1]装备数值!$K$5:$K$19,[1]装备数值!$M$24:$M$38),D36=4,_xlfn.XLOOKUP(E36,[1]装备数值!$K$5:$K$19,[1]装备数值!$Q$24:$Q$38),D36=6,_xlfn.XLOOKUP(E36,[1]装备数值!$K$5:$K$19,[1]装备数值!$U$24:$U$38)),_xlfn.IFS(D36=1,_xlfn.XLOOKUP(E36,[1]装备数值!$K$5:$K$19,[1]装备数值!$O$5:$O$19),D36=3,_xlfn.XLOOKUP(E36,[1]装备数值!$K$5:$K$19,[1]装备数值!$S$5:$S$19),D36=5,_xlfn.XLOOKUP(E36,[1]装备数值!$K$5:$K$19,[1]装备数值!$W$5:$W$19),D36=2,_xlfn.XLOOKUP(E36,[1]装备数值!$K$5:$K$19,[1]装备数值!$O$24:$O$38),D36=4,_xlfn.XLOOKUP(E36,[1]装备数值!$K$5:$K$19,[1]装备数值!$S$24:$S$38),D36=6,_xlfn.XLOOKUP(E36,[1]装备数值!$K$5:$K$19,[1]装备数值!$W$24:$W$38)))</f>
        <v>380</v>
      </c>
      <c r="H36" s="2">
        <f>IF(M36=0,_xlfn.IFS(D36=1,_xlfn.XLOOKUP(E36,[1]装备数值!$K$5:$K$19,[1]装备数值!$N$5:$N$19),D36=3,_xlfn.XLOOKUP(E36,[1]装备数值!$K$5:$K$19,[1]装备数值!$R$5:$R$19),D36=5,_xlfn.XLOOKUP(E36,[1]装备数值!$K$5:$K$19,[1]装备数值!$V$5:$V$19),D36=2,_xlfn.XLOOKUP(E36,[1]装备数值!$K$5:$K$19,[1]装备数值!$N$24:$N$38),D36=4,_xlfn.XLOOKUP(E36,[1]装备数值!$K$5:$K$19,[1]装备数值!$R$24:$R$38),D36=6,_xlfn.XLOOKUP(E36,[1]装备数值!$K$5:$K$19,[1]装备数值!$V$24:$V$38)),_xlfn.IFS(D36=1,_xlfn.XLOOKUP(E36,[1]装备数值!$K$5:$K$19,[1]装备数值!$P$5:$P$19),D36=3,_xlfn.XLOOKUP(E36,[1]装备数值!$K$5:$K$19,[1]装备数值!$T$5:$T$19),D36=5,_xlfn.XLOOKUP(E36,[1]装备数值!$K$5:$K$19,[1]装备数值!$X$5:$X$19),D36=2,_xlfn.XLOOKUP(E36,[1]装备数值!$K$5:$K$19,[1]装备数值!$P$24:$P$38),D36=4,_xlfn.XLOOKUP(E36,[1]装备数值!$K$5:$K$19,[1]装备数值!$T$24:$T$38),D36=6,_xlfn.XLOOKUP(E36,[1]装备数值!$K$5:$K$19,[1]装备数值!$X$24:$X$38)))</f>
        <v>35</v>
      </c>
      <c r="I36" s="2" cm="1">
        <f t="array" ref="I36">G36+H36*(_xlfn.SINGLE(_xlfn.XLOOKUP(E36,'equip_quality|装备品质'!$A:$A,'equip_quality|装备品质'!$E:$E-1)))</f>
        <v>5945</v>
      </c>
      <c r="J36" s="3" t="str">
        <f t="shared" si="6"/>
        <v>2;431012|3;431013|4;431014|5;431015|6;431016</v>
      </c>
      <c r="K36" s="3" t="str">
        <f t="shared" si="7"/>
        <v>100160;431012;431013;431014;431015;431016</v>
      </c>
      <c r="L36" s="2">
        <v>100160</v>
      </c>
      <c r="M36" s="2">
        <f>_xlfn.XLOOKUP(ROUNDDOWN(A36/100,0),[1]装备数值!$B:$B,[1]装备数值!$F:$F)</f>
        <v>0</v>
      </c>
      <c r="N36" s="3" t="str">
        <f t="shared" si="8"/>
        <v>equip_101_name</v>
      </c>
      <c r="O36" s="3" t="str">
        <f t="shared" si="9"/>
        <v>icon_equip_101_2</v>
      </c>
      <c r="P36" s="3" t="str">
        <f t="shared" si="10"/>
        <v>equip_101_desc</v>
      </c>
      <c r="Q36" s="3" t="str">
        <f t="shared" si="11"/>
        <v>spine_equip_101_2</v>
      </c>
    </row>
    <row r="37" spans="1:17">
      <c r="A37" s="2">
        <v>10115</v>
      </c>
      <c r="B37" s="3" t="str">
        <f>CONCATENATE(_xlfn.XLOOKUP(ROUNDDOWN(A37/100,0),[1]装备数值!$B:$B,[1]装备数值!$C:$C),"-",_xlfn.XLOOKUP(E37,[1]装备数值!$K$5:$K$19,[1]装备数值!$L$5:$L$19))</f>
        <v>棒球棍-SS阶-4</v>
      </c>
      <c r="C37" s="3">
        <f t="shared" si="4"/>
        <v>101</v>
      </c>
      <c r="D37" s="3">
        <f>_xlfn.XLOOKUP(ROUNDDOWN(A37/100,0),[1]装备数值!$B:$B,[1]装备数值!$E:$E)</f>
        <v>1</v>
      </c>
      <c r="E37" s="2">
        <f t="shared" si="5"/>
        <v>15</v>
      </c>
      <c r="F37" s="2">
        <f>_xlfn.XLOOKUP(ROUNDDOWN(A37/100,0),[1]装备数值!$B:$B,[1]装备数值!$D:$D)</f>
        <v>103010</v>
      </c>
      <c r="G37" s="8">
        <f>IF(M37=0,_xlfn.IFS(D37=1,_xlfn.XLOOKUP(E37,[1]装备数值!$K$5:$K$19,[1]装备数值!$M$5:$M$19),D37=3,_xlfn.XLOOKUP(E37,[1]装备数值!$K$5:$K$19,[1]装备数值!$Q$5:$Q$19),D37=5,_xlfn.XLOOKUP(E37,[1]装备数值!$K$5:$K$19,[1]装备数值!$U$5:$U$19),D37=2,_xlfn.XLOOKUP(E37,[1]装备数值!$K$5:$K$19,[1]装备数值!$M$24:$M$38),D37=4,_xlfn.XLOOKUP(E37,[1]装备数值!$K$5:$K$19,[1]装备数值!$Q$24:$Q$38),D37=6,_xlfn.XLOOKUP(E37,[1]装备数值!$K$5:$K$19,[1]装备数值!$U$24:$U$38)),_xlfn.IFS(D37=1,_xlfn.XLOOKUP(E37,[1]装备数值!$K$5:$K$19,[1]装备数值!$O$5:$O$19),D37=3,_xlfn.XLOOKUP(E37,[1]装备数值!$K$5:$K$19,[1]装备数值!$S$5:$S$19),D37=5,_xlfn.XLOOKUP(E37,[1]装备数值!$K$5:$K$19,[1]装备数值!$W$5:$W$19),D37=2,_xlfn.XLOOKUP(E37,[1]装备数值!$K$5:$K$19,[1]装备数值!$O$24:$O$38),D37=4,_xlfn.XLOOKUP(E37,[1]装备数值!$K$5:$K$19,[1]装备数值!$S$24:$S$38),D37=6,_xlfn.XLOOKUP(E37,[1]装备数值!$K$5:$K$19,[1]装备数值!$W$24:$W$38)))</f>
        <v>450</v>
      </c>
      <c r="H37" s="2">
        <f>IF(M37=0,_xlfn.IFS(D37=1,_xlfn.XLOOKUP(E37,[1]装备数值!$K$5:$K$19,[1]装备数值!$N$5:$N$19),D37=3,_xlfn.XLOOKUP(E37,[1]装备数值!$K$5:$K$19,[1]装备数值!$R$5:$R$19),D37=5,_xlfn.XLOOKUP(E37,[1]装备数值!$K$5:$K$19,[1]装备数值!$V$5:$V$19),D37=2,_xlfn.XLOOKUP(E37,[1]装备数值!$K$5:$K$19,[1]装备数值!$N$24:$N$38),D37=4,_xlfn.XLOOKUP(E37,[1]装备数值!$K$5:$K$19,[1]装备数值!$R$24:$R$38),D37=6,_xlfn.XLOOKUP(E37,[1]装备数值!$K$5:$K$19,[1]装备数值!$V$24:$V$38)),_xlfn.IFS(D37=1,_xlfn.XLOOKUP(E37,[1]装备数值!$K$5:$K$19,[1]装备数值!$P$5:$P$19),D37=3,_xlfn.XLOOKUP(E37,[1]装备数值!$K$5:$K$19,[1]装备数值!$T$5:$T$19),D37=5,_xlfn.XLOOKUP(E37,[1]装备数值!$K$5:$K$19,[1]装备数值!$X$5:$X$19),D37=2,_xlfn.XLOOKUP(E37,[1]装备数值!$K$5:$K$19,[1]装备数值!$P$24:$P$38),D37=4,_xlfn.XLOOKUP(E37,[1]装备数值!$K$5:$K$19,[1]装备数值!$T$24:$T$38),D37=6,_xlfn.XLOOKUP(E37,[1]装备数值!$K$5:$K$19,[1]装备数值!$X$24:$X$38)))</f>
        <v>40</v>
      </c>
      <c r="I37" s="2" cm="1">
        <f t="array" ref="I37">G37+H37*(_xlfn.SINGLE(_xlfn.XLOOKUP(E37,'equip_quality|装备品质'!$A:$A,'equip_quality|装备品质'!$E:$E-1)))</f>
        <v>6810</v>
      </c>
      <c r="J37" s="3" t="str">
        <f t="shared" si="6"/>
        <v>2;431012|3;431013|4;431014|5;431015|6;431016</v>
      </c>
      <c r="K37" s="3" t="str">
        <f t="shared" si="7"/>
        <v>100160;431012;431013;431014;431015;431016</v>
      </c>
      <c r="L37" s="2">
        <v>100160</v>
      </c>
      <c r="M37" s="2">
        <f>_xlfn.XLOOKUP(ROUNDDOWN(A37/100,0),[1]装备数值!$B:$B,[1]装备数值!$F:$F)</f>
        <v>0</v>
      </c>
      <c r="N37" s="3" t="str">
        <f t="shared" si="8"/>
        <v>equip_101_name</v>
      </c>
      <c r="O37" s="3" t="str">
        <f t="shared" si="9"/>
        <v>icon_equip_101_2</v>
      </c>
      <c r="P37" s="3" t="str">
        <f t="shared" si="10"/>
        <v>equip_101_desc</v>
      </c>
      <c r="Q37" s="3" t="str">
        <f t="shared" si="11"/>
        <v>spine_equip_101_2</v>
      </c>
    </row>
    <row r="38" spans="1:17">
      <c r="A38" s="2">
        <v>10201</v>
      </c>
      <c r="B38" s="3" t="str">
        <f>CONCATENATE(_xlfn.XLOOKUP(ROUNDDOWN(A38/100,0),[1]装备数值!$B:$B,[1]装备数值!$C:$C),"-",_xlfn.XLOOKUP(E38,[1]装备数值!$K$5:$K$19,[1]装备数值!$L$5:$L$19))</f>
        <v>玩具水枪-D阶</v>
      </c>
      <c r="C38" s="3">
        <f t="shared" si="4"/>
        <v>102</v>
      </c>
      <c r="D38" s="3">
        <f>_xlfn.XLOOKUP(ROUNDDOWN(A38/100,0),[1]装备数值!$B:$B,[1]装备数值!$E:$E)</f>
        <v>1</v>
      </c>
      <c r="E38" s="2">
        <v>1</v>
      </c>
      <c r="F38" s="2">
        <f>_xlfn.XLOOKUP(ROUNDDOWN(A38/100,0),[1]装备数值!$B:$B,[1]装备数值!$D:$D)</f>
        <v>103010</v>
      </c>
      <c r="G38" s="8">
        <f>IF(M38=0,_xlfn.IFS(D38=1,_xlfn.XLOOKUP(E38,[1]装备数值!$K$5:$K$19,[1]装备数值!$M$5:$M$19),D38=3,_xlfn.XLOOKUP(E38,[1]装备数值!$K$5:$K$19,[1]装备数值!$Q$5:$Q$19),D38=5,_xlfn.XLOOKUP(E38,[1]装备数值!$K$5:$K$19,[1]装备数值!$U$5:$U$19),D38=2,_xlfn.XLOOKUP(E38,[1]装备数值!$K$5:$K$19,[1]装备数值!$M$24:$M$38),D38=4,_xlfn.XLOOKUP(E38,[1]装备数值!$K$5:$K$19,[1]装备数值!$Q$24:$Q$38),D38=6,_xlfn.XLOOKUP(E38,[1]装备数值!$K$5:$K$19,[1]装备数值!$U$24:$U$38)),_xlfn.IFS(D38=1,_xlfn.XLOOKUP(E38,[1]装备数值!$K$5:$K$19,[1]装备数值!$O$5:$O$19),D38=3,_xlfn.XLOOKUP(E38,[1]装备数值!$K$5:$K$19,[1]装备数值!$S$5:$S$19),D38=5,_xlfn.XLOOKUP(E38,[1]装备数值!$K$5:$K$19,[1]装备数值!$W$5:$W$19),D38=2,_xlfn.XLOOKUP(E38,[1]装备数值!$K$5:$K$19,[1]装备数值!$O$24:$O$38),D38=4,_xlfn.XLOOKUP(E38,[1]装备数值!$K$5:$K$19,[1]装备数值!$S$24:$S$38),D38=6,_xlfn.XLOOKUP(E38,[1]装备数值!$K$5:$K$19,[1]装备数值!$W$24:$W$38)))</f>
        <v>10</v>
      </c>
      <c r="H38" s="2">
        <f>IF(M38=0,_xlfn.IFS(D38=1,_xlfn.XLOOKUP(E38,[1]装备数值!$K$5:$K$19,[1]装备数值!$N$5:$N$19),D38=3,_xlfn.XLOOKUP(E38,[1]装备数值!$K$5:$K$19,[1]装备数值!$R$5:$R$19),D38=5,_xlfn.XLOOKUP(E38,[1]装备数值!$K$5:$K$19,[1]装备数值!$V$5:$V$19),D38=2,_xlfn.XLOOKUP(E38,[1]装备数值!$K$5:$K$19,[1]装备数值!$N$24:$N$38),D38=4,_xlfn.XLOOKUP(E38,[1]装备数值!$K$5:$K$19,[1]装备数值!$R$24:$R$38),D38=6,_xlfn.XLOOKUP(E38,[1]装备数值!$K$5:$K$19,[1]装备数值!$V$24:$V$38)),_xlfn.IFS(D38=1,_xlfn.XLOOKUP(E38,[1]装备数值!$K$5:$K$19,[1]装备数值!$P$5:$P$19),D38=3,_xlfn.XLOOKUP(E38,[1]装备数值!$K$5:$K$19,[1]装备数值!$T$5:$T$19),D38=5,_xlfn.XLOOKUP(E38,[1]装备数值!$K$5:$K$19,[1]装备数值!$X$5:$X$19),D38=2,_xlfn.XLOOKUP(E38,[1]装备数值!$K$5:$K$19,[1]装备数值!$P$24:$P$38),D38=4,_xlfn.XLOOKUP(E38,[1]装备数值!$K$5:$K$19,[1]装备数值!$T$24:$T$38),D38=6,_xlfn.XLOOKUP(E38,[1]装备数值!$K$5:$K$19,[1]装备数值!$X$24:$X$38)))</f>
        <v>3</v>
      </c>
      <c r="I38" s="2" cm="1">
        <f t="array" ref="I38">G38+H38*(_xlfn.SINGLE(_xlfn.XLOOKUP(E38,'equip_quality|装备品质'!$A:$A,'equip_quality|装备品质'!$E:$E-1)))</f>
        <v>487</v>
      </c>
      <c r="J38" s="3" t="str">
        <f t="shared" si="6"/>
        <v>2;431022|3;431023|4;431024|5;431025|6;431026</v>
      </c>
      <c r="K38" s="3">
        <v>100210</v>
      </c>
      <c r="L38" s="2">
        <v>100210</v>
      </c>
      <c r="M38" s="2">
        <f>_xlfn.XLOOKUP(ROUNDDOWN(A38/100,0),[1]装备数值!$B:$B,[1]装备数值!$F:$F)</f>
        <v>0</v>
      </c>
      <c r="N38" s="3" t="str">
        <f t="shared" si="8"/>
        <v>equip_102_name</v>
      </c>
      <c r="O38" s="3" t="str">
        <f t="shared" si="9"/>
        <v>icon_equip_102_1</v>
      </c>
      <c r="P38" s="3" t="str">
        <f t="shared" si="10"/>
        <v>equip_102_desc</v>
      </c>
      <c r="Q38" s="3" t="str">
        <f t="shared" si="11"/>
        <v>spine_equip_102_1</v>
      </c>
    </row>
    <row r="39" spans="1:17">
      <c r="A39" s="2">
        <v>10202</v>
      </c>
      <c r="B39" s="3" t="str">
        <f>CONCATENATE(_xlfn.XLOOKUP(ROUNDDOWN(A39/100,0),[1]装备数值!$B:$B,[1]装备数值!$C:$C),"-",_xlfn.XLOOKUP(E39,[1]装备数值!$K$5:$K$19,[1]装备数值!$L$5:$L$19))</f>
        <v>玩具水枪-C阶</v>
      </c>
      <c r="C39" s="3">
        <f t="shared" si="4"/>
        <v>102</v>
      </c>
      <c r="D39" s="3">
        <f>_xlfn.XLOOKUP(ROUNDDOWN(A39/100,0),[1]装备数值!$B:$B,[1]装备数值!$E:$E)</f>
        <v>1</v>
      </c>
      <c r="E39" s="2">
        <v>2</v>
      </c>
      <c r="F39" s="2">
        <f>_xlfn.XLOOKUP(ROUNDDOWN(A39/100,0),[1]装备数值!$B:$B,[1]装备数值!$D:$D)</f>
        <v>103010</v>
      </c>
      <c r="G39" s="8">
        <f>IF(M39=0,_xlfn.IFS(D39=1,_xlfn.XLOOKUP(E39,[1]装备数值!$K$5:$K$19,[1]装备数值!$M$5:$M$19),D39=3,_xlfn.XLOOKUP(E39,[1]装备数值!$K$5:$K$19,[1]装备数值!$Q$5:$Q$19),D39=5,_xlfn.XLOOKUP(E39,[1]装备数值!$K$5:$K$19,[1]装备数值!$U$5:$U$19),D39=2,_xlfn.XLOOKUP(E39,[1]装备数值!$K$5:$K$19,[1]装备数值!$M$24:$M$38),D39=4,_xlfn.XLOOKUP(E39,[1]装备数值!$K$5:$K$19,[1]装备数值!$Q$24:$Q$38),D39=6,_xlfn.XLOOKUP(E39,[1]装备数值!$K$5:$K$19,[1]装备数值!$U$24:$U$38)),_xlfn.IFS(D39=1,_xlfn.XLOOKUP(E39,[1]装备数值!$K$5:$K$19,[1]装备数值!$O$5:$O$19),D39=3,_xlfn.XLOOKUP(E39,[1]装备数值!$K$5:$K$19,[1]装备数值!$S$5:$S$19),D39=5,_xlfn.XLOOKUP(E39,[1]装备数值!$K$5:$K$19,[1]装备数值!$W$5:$W$19),D39=2,_xlfn.XLOOKUP(E39,[1]装备数值!$K$5:$K$19,[1]装备数值!$O$24:$O$38),D39=4,_xlfn.XLOOKUP(E39,[1]装备数值!$K$5:$K$19,[1]装备数值!$S$24:$S$38),D39=6,_xlfn.XLOOKUP(E39,[1]装备数值!$K$5:$K$19,[1]装备数值!$W$24:$W$38)))</f>
        <v>20</v>
      </c>
      <c r="H39" s="2">
        <f>IF(M39=0,_xlfn.IFS(D39=1,_xlfn.XLOOKUP(E39,[1]装备数值!$K$5:$K$19,[1]装备数值!$N$5:$N$19),D39=3,_xlfn.XLOOKUP(E39,[1]装备数值!$K$5:$K$19,[1]装备数值!$R$5:$R$19),D39=5,_xlfn.XLOOKUP(E39,[1]装备数值!$K$5:$K$19,[1]装备数值!$V$5:$V$19),D39=2,_xlfn.XLOOKUP(E39,[1]装备数值!$K$5:$K$19,[1]装备数值!$N$24:$N$38),D39=4,_xlfn.XLOOKUP(E39,[1]装备数值!$K$5:$K$19,[1]装备数值!$R$24:$R$38),D39=6,_xlfn.XLOOKUP(E39,[1]装备数值!$K$5:$K$19,[1]装备数值!$V$24:$V$38)),_xlfn.IFS(D39=1,_xlfn.XLOOKUP(E39,[1]装备数值!$K$5:$K$19,[1]装备数值!$P$5:$P$19),D39=3,_xlfn.XLOOKUP(E39,[1]装备数值!$K$5:$K$19,[1]装备数值!$T$5:$T$19),D39=5,_xlfn.XLOOKUP(E39,[1]装备数值!$K$5:$K$19,[1]装备数值!$X$5:$X$19),D39=2,_xlfn.XLOOKUP(E39,[1]装备数值!$K$5:$K$19,[1]装备数值!$P$24:$P$38),D39=4,_xlfn.XLOOKUP(E39,[1]装备数值!$K$5:$K$19,[1]装备数值!$T$24:$T$38),D39=6,_xlfn.XLOOKUP(E39,[1]装备数值!$K$5:$K$19,[1]装备数值!$X$24:$X$38)))</f>
        <v>4</v>
      </c>
      <c r="I39" s="2" cm="1">
        <f t="array" ref="I39">G39+H39*(_xlfn.SINGLE(_xlfn.XLOOKUP(E39,'equip_quality|装备品质'!$A:$A,'equip_quality|装备品质'!$E:$E-1)))</f>
        <v>656</v>
      </c>
      <c r="J39" s="3" t="str">
        <f t="shared" si="6"/>
        <v>2;431022|3;431023|4;431024|5;431025|6;431026</v>
      </c>
      <c r="K39" s="3" t="str">
        <f t="shared" ref="K39:K52" si="12">CONCATENATE(IF(L39,CONCATENATE(L39,";"),""),IF(E39&gt;=2,$C39*10+430002,""),IF(E39&gt;=3,CONCATENATE(";",$C39*10+430003),""),IF(E39&gt;=4,CONCATENATE(";",$C39*10+430004),""),IF(E39&gt;=7,CONCATENATE(";",$C39*10+430005),""),IF(E39&gt;=11,CONCATENATE(";",$C39*10+430006),""))</f>
        <v>100210;431022</v>
      </c>
      <c r="L39" s="2">
        <v>100210</v>
      </c>
      <c r="M39" s="2">
        <f>_xlfn.XLOOKUP(ROUNDDOWN(A39/100,0),[1]装备数值!$B:$B,[1]装备数值!$F:$F)</f>
        <v>0</v>
      </c>
      <c r="N39" s="3" t="str">
        <f t="shared" si="8"/>
        <v>equip_102_name</v>
      </c>
      <c r="O39" s="3" t="str">
        <f t="shared" si="9"/>
        <v>icon_equip_102_1</v>
      </c>
      <c r="P39" s="3" t="str">
        <f t="shared" si="10"/>
        <v>equip_102_desc</v>
      </c>
      <c r="Q39" s="3" t="str">
        <f t="shared" si="11"/>
        <v>spine_equip_102_1</v>
      </c>
    </row>
    <row r="40" spans="1:17">
      <c r="A40" s="2">
        <v>10203</v>
      </c>
      <c r="B40" s="3" t="str">
        <f>CONCATENATE(_xlfn.XLOOKUP(ROUNDDOWN(A40/100,0),[1]装备数值!$B:$B,[1]装备数值!$C:$C),"-",_xlfn.XLOOKUP(E40,[1]装备数值!$K$5:$K$19,[1]装备数值!$L$5:$L$19))</f>
        <v>玩具水枪-B阶</v>
      </c>
      <c r="C40" s="3">
        <f t="shared" si="4"/>
        <v>102</v>
      </c>
      <c r="D40" s="3">
        <f>_xlfn.XLOOKUP(ROUNDDOWN(A40/100,0),[1]装备数值!$B:$B,[1]装备数值!$E:$E)</f>
        <v>1</v>
      </c>
      <c r="E40" s="2">
        <v>3</v>
      </c>
      <c r="F40" s="2">
        <f>_xlfn.XLOOKUP(ROUNDDOWN(A40/100,0),[1]装备数值!$B:$B,[1]装备数值!$D:$D)</f>
        <v>103010</v>
      </c>
      <c r="G40" s="8">
        <f>IF(M40=0,_xlfn.IFS(D40=1,_xlfn.XLOOKUP(E40,[1]装备数值!$K$5:$K$19,[1]装备数值!$M$5:$M$19),D40=3,_xlfn.XLOOKUP(E40,[1]装备数值!$K$5:$K$19,[1]装备数值!$Q$5:$Q$19),D40=5,_xlfn.XLOOKUP(E40,[1]装备数值!$K$5:$K$19,[1]装备数值!$U$5:$U$19),D40=2,_xlfn.XLOOKUP(E40,[1]装备数值!$K$5:$K$19,[1]装备数值!$M$24:$M$38),D40=4,_xlfn.XLOOKUP(E40,[1]装备数值!$K$5:$K$19,[1]装备数值!$Q$24:$Q$38),D40=6,_xlfn.XLOOKUP(E40,[1]装备数值!$K$5:$K$19,[1]装备数值!$U$24:$U$38)),_xlfn.IFS(D40=1,_xlfn.XLOOKUP(E40,[1]装备数值!$K$5:$K$19,[1]装备数值!$O$5:$O$19),D40=3,_xlfn.XLOOKUP(E40,[1]装备数值!$K$5:$K$19,[1]装备数值!$S$5:$S$19),D40=5,_xlfn.XLOOKUP(E40,[1]装备数值!$K$5:$K$19,[1]装备数值!$W$5:$W$19),D40=2,_xlfn.XLOOKUP(E40,[1]装备数值!$K$5:$K$19,[1]装备数值!$O$24:$O$38),D40=4,_xlfn.XLOOKUP(E40,[1]装备数值!$K$5:$K$19,[1]装备数值!$S$24:$S$38),D40=6,_xlfn.XLOOKUP(E40,[1]装备数值!$K$5:$K$19,[1]装备数值!$W$24:$W$38)))</f>
        <v>30</v>
      </c>
      <c r="H40" s="2">
        <f>IF(M40=0,_xlfn.IFS(D40=1,_xlfn.XLOOKUP(E40,[1]装备数值!$K$5:$K$19,[1]装备数值!$N$5:$N$19),D40=3,_xlfn.XLOOKUP(E40,[1]装备数值!$K$5:$K$19,[1]装备数值!$R$5:$R$19),D40=5,_xlfn.XLOOKUP(E40,[1]装备数值!$K$5:$K$19,[1]装备数值!$V$5:$V$19),D40=2,_xlfn.XLOOKUP(E40,[1]装备数值!$K$5:$K$19,[1]装备数值!$N$24:$N$38),D40=4,_xlfn.XLOOKUP(E40,[1]装备数值!$K$5:$K$19,[1]装备数值!$R$24:$R$38),D40=6,_xlfn.XLOOKUP(E40,[1]装备数值!$K$5:$K$19,[1]装备数值!$V$24:$V$38)),_xlfn.IFS(D40=1,_xlfn.XLOOKUP(E40,[1]装备数值!$K$5:$K$19,[1]装备数值!$P$5:$P$19),D40=3,_xlfn.XLOOKUP(E40,[1]装备数值!$K$5:$K$19,[1]装备数值!$T$5:$T$19),D40=5,_xlfn.XLOOKUP(E40,[1]装备数值!$K$5:$K$19,[1]装备数值!$X$5:$X$19),D40=2,_xlfn.XLOOKUP(E40,[1]装备数值!$K$5:$K$19,[1]装备数值!$P$24:$P$38),D40=4,_xlfn.XLOOKUP(E40,[1]装备数值!$K$5:$K$19,[1]装备数值!$T$24:$T$38),D40=6,_xlfn.XLOOKUP(E40,[1]装备数值!$K$5:$K$19,[1]装备数值!$X$24:$X$38)))</f>
        <v>5</v>
      </c>
      <c r="I40" s="2" cm="1">
        <f t="array" ref="I40">G40+H40*(_xlfn.SINGLE(_xlfn.XLOOKUP(E40,'equip_quality|装备品质'!$A:$A,'equip_quality|装备品质'!$E:$E-1)))</f>
        <v>825</v>
      </c>
      <c r="J40" s="3" t="str">
        <f t="shared" si="6"/>
        <v>2;431022|3;431023|4;431024|5;431025|6;431026</v>
      </c>
      <c r="K40" s="3" t="str">
        <f t="shared" si="12"/>
        <v>100210;431022;431023</v>
      </c>
      <c r="L40" s="2">
        <v>100210</v>
      </c>
      <c r="M40" s="2">
        <f>_xlfn.XLOOKUP(ROUNDDOWN(A40/100,0),[1]装备数值!$B:$B,[1]装备数值!$F:$F)</f>
        <v>0</v>
      </c>
      <c r="N40" s="3" t="str">
        <f t="shared" si="8"/>
        <v>equip_102_name</v>
      </c>
      <c r="O40" s="3" t="str">
        <f t="shared" si="9"/>
        <v>icon_equip_102_1</v>
      </c>
      <c r="P40" s="3" t="str">
        <f t="shared" si="10"/>
        <v>equip_102_desc</v>
      </c>
      <c r="Q40" s="3" t="str">
        <f t="shared" si="11"/>
        <v>spine_equip_102_1</v>
      </c>
    </row>
    <row r="41" spans="1:17">
      <c r="A41" s="2">
        <v>10204</v>
      </c>
      <c r="B41" s="3" t="str">
        <f>CONCATENATE(_xlfn.XLOOKUP(ROUNDDOWN(A41/100,0),[1]装备数值!$B:$B,[1]装备数值!$C:$C),"-",_xlfn.XLOOKUP(E41,[1]装备数值!$K$5:$K$19,[1]装备数值!$L$5:$L$19))</f>
        <v>玩具水枪-A阶-0</v>
      </c>
      <c r="C41" s="3">
        <f t="shared" si="4"/>
        <v>102</v>
      </c>
      <c r="D41" s="3">
        <f>_xlfn.XLOOKUP(ROUNDDOWN(A41/100,0),[1]装备数值!$B:$B,[1]装备数值!$E:$E)</f>
        <v>1</v>
      </c>
      <c r="E41" s="2">
        <v>4</v>
      </c>
      <c r="F41" s="2">
        <f>_xlfn.XLOOKUP(ROUNDDOWN(A41/100,0),[1]装备数值!$B:$B,[1]装备数值!$D:$D)</f>
        <v>103010</v>
      </c>
      <c r="G41" s="8">
        <f>IF(M41=0,_xlfn.IFS(D41=1,_xlfn.XLOOKUP(E41,[1]装备数值!$K$5:$K$19,[1]装备数值!$M$5:$M$19),D41=3,_xlfn.XLOOKUP(E41,[1]装备数值!$K$5:$K$19,[1]装备数值!$Q$5:$Q$19),D41=5,_xlfn.XLOOKUP(E41,[1]装备数值!$K$5:$K$19,[1]装备数值!$U$5:$U$19),D41=2,_xlfn.XLOOKUP(E41,[1]装备数值!$K$5:$K$19,[1]装备数值!$M$24:$M$38),D41=4,_xlfn.XLOOKUP(E41,[1]装备数值!$K$5:$K$19,[1]装备数值!$Q$24:$Q$38),D41=6,_xlfn.XLOOKUP(E41,[1]装备数值!$K$5:$K$19,[1]装备数值!$U$24:$U$38)),_xlfn.IFS(D41=1,_xlfn.XLOOKUP(E41,[1]装备数值!$K$5:$K$19,[1]装备数值!$O$5:$O$19),D41=3,_xlfn.XLOOKUP(E41,[1]装备数值!$K$5:$K$19,[1]装备数值!$S$5:$S$19),D41=5,_xlfn.XLOOKUP(E41,[1]装备数值!$K$5:$K$19,[1]装备数值!$W$5:$W$19),D41=2,_xlfn.XLOOKUP(E41,[1]装备数值!$K$5:$K$19,[1]装备数值!$O$24:$O$38),D41=4,_xlfn.XLOOKUP(E41,[1]装备数值!$K$5:$K$19,[1]装备数值!$S$24:$S$38),D41=6,_xlfn.XLOOKUP(E41,[1]装备数值!$K$5:$K$19,[1]装备数值!$W$24:$W$38)))</f>
        <v>50</v>
      </c>
      <c r="H41" s="2">
        <f>IF(M41=0,_xlfn.IFS(D41=1,_xlfn.XLOOKUP(E41,[1]装备数值!$K$5:$K$19,[1]装备数值!$N$5:$N$19),D41=3,_xlfn.XLOOKUP(E41,[1]装备数值!$K$5:$K$19,[1]装备数值!$R$5:$R$19),D41=5,_xlfn.XLOOKUP(E41,[1]装备数值!$K$5:$K$19,[1]装备数值!$V$5:$V$19),D41=2,_xlfn.XLOOKUP(E41,[1]装备数值!$K$5:$K$19,[1]装备数值!$N$24:$N$38),D41=4,_xlfn.XLOOKUP(E41,[1]装备数值!$K$5:$K$19,[1]装备数值!$R$24:$R$38),D41=6,_xlfn.XLOOKUP(E41,[1]装备数值!$K$5:$K$19,[1]装备数值!$V$24:$V$38)),_xlfn.IFS(D41=1,_xlfn.XLOOKUP(E41,[1]装备数值!$K$5:$K$19,[1]装备数值!$P$5:$P$19),D41=3,_xlfn.XLOOKUP(E41,[1]装备数值!$K$5:$K$19,[1]装备数值!$T$5:$T$19),D41=5,_xlfn.XLOOKUP(E41,[1]装备数值!$K$5:$K$19,[1]装备数值!$X$5:$X$19),D41=2,_xlfn.XLOOKUP(E41,[1]装备数值!$K$5:$K$19,[1]装备数值!$P$24:$P$38),D41=4,_xlfn.XLOOKUP(E41,[1]装备数值!$K$5:$K$19,[1]装备数值!$T$24:$T$38),D41=6,_xlfn.XLOOKUP(E41,[1]装备数值!$K$5:$K$19,[1]装备数值!$X$24:$X$38)))</f>
        <v>9</v>
      </c>
      <c r="I41" s="2" cm="1">
        <f t="array" ref="I41">G41+H41*(_xlfn.SINGLE(_xlfn.XLOOKUP(E41,'equip_quality|装备品质'!$A:$A,'equip_quality|装备品质'!$E:$E-1)))</f>
        <v>1481</v>
      </c>
      <c r="J41" s="3" t="str">
        <f t="shared" si="6"/>
        <v>2;431022|3;431023|4;431024|5;431025|6;431026</v>
      </c>
      <c r="K41" s="3" t="str">
        <f t="shared" si="12"/>
        <v>100240;431022;431023;431024</v>
      </c>
      <c r="L41" s="2">
        <v>100240</v>
      </c>
      <c r="M41" s="2">
        <f>_xlfn.XLOOKUP(ROUNDDOWN(A41/100,0),[1]装备数值!$B:$B,[1]装备数值!$F:$F)</f>
        <v>0</v>
      </c>
      <c r="N41" s="3" t="str">
        <f t="shared" si="8"/>
        <v>equip_102_name</v>
      </c>
      <c r="O41" s="3" t="str">
        <f t="shared" si="9"/>
        <v>icon_equip_102_2</v>
      </c>
      <c r="P41" s="3" t="str">
        <f t="shared" si="10"/>
        <v>equip_102_desc</v>
      </c>
      <c r="Q41" s="3" t="str">
        <f t="shared" si="11"/>
        <v>spine_equip_102_2</v>
      </c>
    </row>
    <row r="42" spans="1:17">
      <c r="A42" s="2">
        <v>10205</v>
      </c>
      <c r="B42" s="3" t="str">
        <f>CONCATENATE(_xlfn.XLOOKUP(ROUNDDOWN(A42/100,0),[1]装备数值!$B:$B,[1]装备数值!$C:$C),"-",_xlfn.XLOOKUP(E42,[1]装备数值!$K$5:$K$19,[1]装备数值!$L$5:$L$19))</f>
        <v>玩具水枪-A阶-1</v>
      </c>
      <c r="C42" s="3">
        <f t="shared" si="4"/>
        <v>102</v>
      </c>
      <c r="D42" s="3">
        <f>_xlfn.XLOOKUP(ROUNDDOWN(A42/100,0),[1]装备数值!$B:$B,[1]装备数值!$E:$E)</f>
        <v>1</v>
      </c>
      <c r="E42" s="2">
        <v>5</v>
      </c>
      <c r="F42" s="2">
        <f>_xlfn.XLOOKUP(ROUNDDOWN(A42/100,0),[1]装备数值!$B:$B,[1]装备数值!$D:$D)</f>
        <v>103010</v>
      </c>
      <c r="G42" s="8">
        <f>IF(M42=0,_xlfn.IFS(D42=1,_xlfn.XLOOKUP(E42,[1]装备数值!$K$5:$K$19,[1]装备数值!$M$5:$M$19),D42=3,_xlfn.XLOOKUP(E42,[1]装备数值!$K$5:$K$19,[1]装备数值!$Q$5:$Q$19),D42=5,_xlfn.XLOOKUP(E42,[1]装备数值!$K$5:$K$19,[1]装备数值!$U$5:$U$19),D42=2,_xlfn.XLOOKUP(E42,[1]装备数值!$K$5:$K$19,[1]装备数值!$M$24:$M$38),D42=4,_xlfn.XLOOKUP(E42,[1]装备数值!$K$5:$K$19,[1]装备数值!$Q$24:$Q$38),D42=6,_xlfn.XLOOKUP(E42,[1]装备数值!$K$5:$K$19,[1]装备数值!$U$24:$U$38)),_xlfn.IFS(D42=1,_xlfn.XLOOKUP(E42,[1]装备数值!$K$5:$K$19,[1]装备数值!$O$5:$O$19),D42=3,_xlfn.XLOOKUP(E42,[1]装备数值!$K$5:$K$19,[1]装备数值!$S$5:$S$19),D42=5,_xlfn.XLOOKUP(E42,[1]装备数值!$K$5:$K$19,[1]装备数值!$W$5:$W$19),D42=2,_xlfn.XLOOKUP(E42,[1]装备数值!$K$5:$K$19,[1]装备数值!$O$24:$O$38),D42=4,_xlfn.XLOOKUP(E42,[1]装备数值!$K$5:$K$19,[1]装备数值!$S$24:$S$38),D42=6,_xlfn.XLOOKUP(E42,[1]装备数值!$K$5:$K$19,[1]装备数值!$W$24:$W$38)))</f>
        <v>60</v>
      </c>
      <c r="H42" s="2">
        <f>IF(M42=0,_xlfn.IFS(D42=1,_xlfn.XLOOKUP(E42,[1]装备数值!$K$5:$K$19,[1]装备数值!$N$5:$N$19),D42=3,_xlfn.XLOOKUP(E42,[1]装备数值!$K$5:$K$19,[1]装备数值!$R$5:$R$19),D42=5,_xlfn.XLOOKUP(E42,[1]装备数值!$K$5:$K$19,[1]装备数值!$V$5:$V$19),D42=2,_xlfn.XLOOKUP(E42,[1]装备数值!$K$5:$K$19,[1]装备数值!$N$24:$N$38),D42=4,_xlfn.XLOOKUP(E42,[1]装备数值!$K$5:$K$19,[1]装备数值!$R$24:$R$38),D42=6,_xlfn.XLOOKUP(E42,[1]装备数值!$K$5:$K$19,[1]装备数值!$V$24:$V$38)),_xlfn.IFS(D42=1,_xlfn.XLOOKUP(E42,[1]装备数值!$K$5:$K$19,[1]装备数值!$P$5:$P$19),D42=3,_xlfn.XLOOKUP(E42,[1]装备数值!$K$5:$K$19,[1]装备数值!$T$5:$T$19),D42=5,_xlfn.XLOOKUP(E42,[1]装备数值!$K$5:$K$19,[1]装备数值!$X$5:$X$19),D42=2,_xlfn.XLOOKUP(E42,[1]装备数值!$K$5:$K$19,[1]装备数值!$P$24:$P$38),D42=4,_xlfn.XLOOKUP(E42,[1]装备数值!$K$5:$K$19,[1]装备数值!$T$24:$T$38),D42=6,_xlfn.XLOOKUP(E42,[1]装备数值!$K$5:$K$19,[1]装备数值!$X$24:$X$38)))</f>
        <v>10</v>
      </c>
      <c r="I42" s="2" cm="1">
        <f t="array" ref="I42">G42+H42*(_xlfn.SINGLE(_xlfn.XLOOKUP(E42,'equip_quality|装备品质'!$A:$A,'equip_quality|装备品质'!$E:$E-1)))</f>
        <v>1650</v>
      </c>
      <c r="J42" s="3" t="str">
        <f t="shared" si="6"/>
        <v>2;431022|3;431023|4;431024|5;431025|6;431026</v>
      </c>
      <c r="K42" s="3" t="str">
        <f t="shared" si="12"/>
        <v>100240;431022;431023;431024</v>
      </c>
      <c r="L42" s="2">
        <v>100240</v>
      </c>
      <c r="M42" s="2">
        <f>_xlfn.XLOOKUP(ROUNDDOWN(A42/100,0),[1]装备数值!$B:$B,[1]装备数值!$F:$F)</f>
        <v>0</v>
      </c>
      <c r="N42" s="3" t="str">
        <f t="shared" si="8"/>
        <v>equip_102_name</v>
      </c>
      <c r="O42" s="3" t="str">
        <f t="shared" si="9"/>
        <v>icon_equip_102_2</v>
      </c>
      <c r="P42" s="3" t="str">
        <f t="shared" si="10"/>
        <v>equip_102_desc</v>
      </c>
      <c r="Q42" s="3" t="str">
        <f t="shared" si="11"/>
        <v>spine_equip_102_2</v>
      </c>
    </row>
    <row r="43" spans="1:17">
      <c r="A43" s="2">
        <v>10206</v>
      </c>
      <c r="B43" s="3" t="str">
        <f>CONCATENATE(_xlfn.XLOOKUP(ROUNDDOWN(A43/100,0),[1]装备数值!$B:$B,[1]装备数值!$C:$C),"-",_xlfn.XLOOKUP(E43,[1]装备数值!$K$5:$K$19,[1]装备数值!$L$5:$L$19))</f>
        <v>玩具水枪-A阶-2</v>
      </c>
      <c r="C43" s="3">
        <f t="shared" si="4"/>
        <v>102</v>
      </c>
      <c r="D43" s="3">
        <f>_xlfn.XLOOKUP(ROUNDDOWN(A43/100,0),[1]装备数值!$B:$B,[1]装备数值!$E:$E)</f>
        <v>1</v>
      </c>
      <c r="E43" s="2">
        <v>6</v>
      </c>
      <c r="F43" s="2">
        <f>_xlfn.XLOOKUP(ROUNDDOWN(A43/100,0),[1]装备数值!$B:$B,[1]装备数值!$D:$D)</f>
        <v>103010</v>
      </c>
      <c r="G43" s="8">
        <f>IF(M43=0,_xlfn.IFS(D43=1,_xlfn.XLOOKUP(E43,[1]装备数值!$K$5:$K$19,[1]装备数值!$M$5:$M$19),D43=3,_xlfn.XLOOKUP(E43,[1]装备数值!$K$5:$K$19,[1]装备数值!$Q$5:$Q$19),D43=5,_xlfn.XLOOKUP(E43,[1]装备数值!$K$5:$K$19,[1]装备数值!$U$5:$U$19),D43=2,_xlfn.XLOOKUP(E43,[1]装备数值!$K$5:$K$19,[1]装备数值!$M$24:$M$38),D43=4,_xlfn.XLOOKUP(E43,[1]装备数值!$K$5:$K$19,[1]装备数值!$Q$24:$Q$38),D43=6,_xlfn.XLOOKUP(E43,[1]装备数值!$K$5:$K$19,[1]装备数值!$U$24:$U$38)),_xlfn.IFS(D43=1,_xlfn.XLOOKUP(E43,[1]装备数值!$K$5:$K$19,[1]装备数值!$O$5:$O$19),D43=3,_xlfn.XLOOKUP(E43,[1]装备数值!$K$5:$K$19,[1]装备数值!$S$5:$S$19),D43=5,_xlfn.XLOOKUP(E43,[1]装备数值!$K$5:$K$19,[1]装备数值!$W$5:$W$19),D43=2,_xlfn.XLOOKUP(E43,[1]装备数值!$K$5:$K$19,[1]装备数值!$O$24:$O$38),D43=4,_xlfn.XLOOKUP(E43,[1]装备数值!$K$5:$K$19,[1]装备数值!$S$24:$S$38),D43=6,_xlfn.XLOOKUP(E43,[1]装备数值!$K$5:$K$19,[1]装备数值!$W$24:$W$38)))</f>
        <v>70</v>
      </c>
      <c r="H43" s="2">
        <f>IF(M43=0,_xlfn.IFS(D43=1,_xlfn.XLOOKUP(E43,[1]装备数值!$K$5:$K$19,[1]装备数值!$N$5:$N$19),D43=3,_xlfn.XLOOKUP(E43,[1]装备数值!$K$5:$K$19,[1]装备数值!$R$5:$R$19),D43=5,_xlfn.XLOOKUP(E43,[1]装备数值!$K$5:$K$19,[1]装备数值!$V$5:$V$19),D43=2,_xlfn.XLOOKUP(E43,[1]装备数值!$K$5:$K$19,[1]装备数值!$N$24:$N$38),D43=4,_xlfn.XLOOKUP(E43,[1]装备数值!$K$5:$K$19,[1]装备数值!$R$24:$R$38),D43=6,_xlfn.XLOOKUP(E43,[1]装备数值!$K$5:$K$19,[1]装备数值!$V$24:$V$38)),_xlfn.IFS(D43=1,_xlfn.XLOOKUP(E43,[1]装备数值!$K$5:$K$19,[1]装备数值!$P$5:$P$19),D43=3,_xlfn.XLOOKUP(E43,[1]装备数值!$K$5:$K$19,[1]装备数值!$T$5:$T$19),D43=5,_xlfn.XLOOKUP(E43,[1]装备数值!$K$5:$K$19,[1]装备数值!$X$5:$X$19),D43=2,_xlfn.XLOOKUP(E43,[1]装备数值!$K$5:$K$19,[1]装备数值!$P$24:$P$38),D43=4,_xlfn.XLOOKUP(E43,[1]装备数值!$K$5:$K$19,[1]装备数值!$T$24:$T$38),D43=6,_xlfn.XLOOKUP(E43,[1]装备数值!$K$5:$K$19,[1]装备数值!$X$24:$X$38)))</f>
        <v>11</v>
      </c>
      <c r="I43" s="2" cm="1">
        <f t="array" ref="I43">G43+H43*(_xlfn.SINGLE(_xlfn.XLOOKUP(E43,'equip_quality|装备品质'!$A:$A,'equip_quality|装备品质'!$E:$E-1)))</f>
        <v>1819</v>
      </c>
      <c r="J43" s="3" t="str">
        <f t="shared" si="6"/>
        <v>2;431022|3;431023|4;431024|5;431025|6;431026</v>
      </c>
      <c r="K43" s="3" t="str">
        <f t="shared" si="12"/>
        <v>100240;431022;431023;431024</v>
      </c>
      <c r="L43" s="2">
        <v>100240</v>
      </c>
      <c r="M43" s="2">
        <f>_xlfn.XLOOKUP(ROUNDDOWN(A43/100,0),[1]装备数值!$B:$B,[1]装备数值!$F:$F)</f>
        <v>0</v>
      </c>
      <c r="N43" s="3" t="str">
        <f t="shared" si="8"/>
        <v>equip_102_name</v>
      </c>
      <c r="O43" s="3" t="str">
        <f t="shared" si="9"/>
        <v>icon_equip_102_2</v>
      </c>
      <c r="P43" s="3" t="str">
        <f t="shared" si="10"/>
        <v>equip_102_desc</v>
      </c>
      <c r="Q43" s="3" t="str">
        <f t="shared" si="11"/>
        <v>spine_equip_102_2</v>
      </c>
    </row>
    <row r="44" spans="1:17">
      <c r="A44" s="2">
        <v>10207</v>
      </c>
      <c r="B44" s="3" t="str">
        <f>CONCATENATE(_xlfn.XLOOKUP(ROUNDDOWN(A44/100,0),[1]装备数值!$B:$B,[1]装备数值!$C:$C),"-",_xlfn.XLOOKUP(E44,[1]装备数值!$K$5:$K$19,[1]装备数值!$L$5:$L$19))</f>
        <v>玩具水枪-S阶-0</v>
      </c>
      <c r="C44" s="3">
        <f t="shared" si="4"/>
        <v>102</v>
      </c>
      <c r="D44" s="3">
        <f>_xlfn.XLOOKUP(ROUNDDOWN(A44/100,0),[1]装备数值!$B:$B,[1]装备数值!$E:$E)</f>
        <v>1</v>
      </c>
      <c r="E44" s="2">
        <v>7</v>
      </c>
      <c r="F44" s="2">
        <f>_xlfn.XLOOKUP(ROUNDDOWN(A44/100,0),[1]装备数值!$B:$B,[1]装备数值!$D:$D)</f>
        <v>103010</v>
      </c>
      <c r="G44" s="8">
        <f>IF(M44=0,_xlfn.IFS(D44=1,_xlfn.XLOOKUP(E44,[1]装备数值!$K$5:$K$19,[1]装备数值!$M$5:$M$19),D44=3,_xlfn.XLOOKUP(E44,[1]装备数值!$K$5:$K$19,[1]装备数值!$Q$5:$Q$19),D44=5,_xlfn.XLOOKUP(E44,[1]装备数值!$K$5:$K$19,[1]装备数值!$U$5:$U$19),D44=2,_xlfn.XLOOKUP(E44,[1]装备数值!$K$5:$K$19,[1]装备数值!$M$24:$M$38),D44=4,_xlfn.XLOOKUP(E44,[1]装备数值!$K$5:$K$19,[1]装备数值!$Q$24:$Q$38),D44=6,_xlfn.XLOOKUP(E44,[1]装备数值!$K$5:$K$19,[1]装备数值!$U$24:$U$38)),_xlfn.IFS(D44=1,_xlfn.XLOOKUP(E44,[1]装备数值!$K$5:$K$19,[1]装备数值!$O$5:$O$19),D44=3,_xlfn.XLOOKUP(E44,[1]装备数值!$K$5:$K$19,[1]装备数值!$S$5:$S$19),D44=5,_xlfn.XLOOKUP(E44,[1]装备数值!$K$5:$K$19,[1]装备数值!$W$5:$W$19),D44=2,_xlfn.XLOOKUP(E44,[1]装备数值!$K$5:$K$19,[1]装备数值!$O$24:$O$38),D44=4,_xlfn.XLOOKUP(E44,[1]装备数值!$K$5:$K$19,[1]装备数值!$S$24:$S$38),D44=6,_xlfn.XLOOKUP(E44,[1]装备数值!$K$5:$K$19,[1]装备数值!$W$24:$W$38)))</f>
        <v>132</v>
      </c>
      <c r="H44" s="2">
        <f>IF(M44=0,_xlfn.IFS(D44=1,_xlfn.XLOOKUP(E44,[1]装备数值!$K$5:$K$19,[1]装备数值!$N$5:$N$19),D44=3,_xlfn.XLOOKUP(E44,[1]装备数值!$K$5:$K$19,[1]装备数值!$R$5:$R$19),D44=5,_xlfn.XLOOKUP(E44,[1]装备数值!$K$5:$K$19,[1]装备数值!$V$5:$V$19),D44=2,_xlfn.XLOOKUP(E44,[1]装备数值!$K$5:$K$19,[1]装备数值!$N$24:$N$38),D44=4,_xlfn.XLOOKUP(E44,[1]装备数值!$K$5:$K$19,[1]装备数值!$R$24:$R$38),D44=6,_xlfn.XLOOKUP(E44,[1]装备数值!$K$5:$K$19,[1]装备数值!$V$24:$V$38)),_xlfn.IFS(D44=1,_xlfn.XLOOKUP(E44,[1]装备数值!$K$5:$K$19,[1]装备数值!$P$5:$P$19),D44=3,_xlfn.XLOOKUP(E44,[1]装备数值!$K$5:$K$19,[1]装备数值!$T$5:$T$19),D44=5,_xlfn.XLOOKUP(E44,[1]装备数值!$K$5:$K$19,[1]装备数值!$X$5:$X$19),D44=2,_xlfn.XLOOKUP(E44,[1]装备数值!$K$5:$K$19,[1]装备数值!$P$24:$P$38),D44=4,_xlfn.XLOOKUP(E44,[1]装备数值!$K$5:$K$19,[1]装备数值!$T$24:$T$38),D44=6,_xlfn.XLOOKUP(E44,[1]装备数值!$K$5:$K$19,[1]装备数值!$X$24:$X$38)))</f>
        <v>12</v>
      </c>
      <c r="I44" s="2" cm="1">
        <f t="array" ref="I44">G44+H44*(_xlfn.SINGLE(_xlfn.XLOOKUP(E44,'equip_quality|装备品质'!$A:$A,'equip_quality|装备品质'!$E:$E-1)))</f>
        <v>2040</v>
      </c>
      <c r="J44" s="3" t="str">
        <f t="shared" si="6"/>
        <v>2;431022|3;431023|4;431024|5;431025|6;431026</v>
      </c>
      <c r="K44" s="3" t="str">
        <f t="shared" si="12"/>
        <v>100240;431022;431023;431024;431025</v>
      </c>
      <c r="L44" s="2">
        <v>100240</v>
      </c>
      <c r="M44" s="2">
        <f>_xlfn.XLOOKUP(ROUNDDOWN(A44/100,0),[1]装备数值!$B:$B,[1]装备数值!$F:$F)</f>
        <v>0</v>
      </c>
      <c r="N44" s="3" t="str">
        <f t="shared" si="8"/>
        <v>equip_102_name</v>
      </c>
      <c r="O44" s="3" t="str">
        <f t="shared" si="9"/>
        <v>icon_equip_102_2</v>
      </c>
      <c r="P44" s="3" t="str">
        <f t="shared" si="10"/>
        <v>equip_102_desc</v>
      </c>
      <c r="Q44" s="3" t="str">
        <f t="shared" si="11"/>
        <v>spine_equip_102_2</v>
      </c>
    </row>
    <row r="45" spans="1:17">
      <c r="A45" s="2">
        <v>10208</v>
      </c>
      <c r="B45" s="3" t="str">
        <f>CONCATENATE(_xlfn.XLOOKUP(ROUNDDOWN(A45/100,0),[1]装备数值!$B:$B,[1]装备数值!$C:$C),"-",_xlfn.XLOOKUP(E45,[1]装备数值!$K$5:$K$19,[1]装备数值!$L$5:$L$19))</f>
        <v>玩具水枪-S阶-1</v>
      </c>
      <c r="C45" s="3">
        <f t="shared" si="4"/>
        <v>102</v>
      </c>
      <c r="D45" s="3">
        <f>_xlfn.XLOOKUP(ROUNDDOWN(A45/100,0),[1]装备数值!$B:$B,[1]装备数值!$E:$E)</f>
        <v>1</v>
      </c>
      <c r="E45" s="2">
        <v>8</v>
      </c>
      <c r="F45" s="2">
        <f>_xlfn.XLOOKUP(ROUNDDOWN(A45/100,0),[1]装备数值!$B:$B,[1]装备数值!$D:$D)</f>
        <v>103010</v>
      </c>
      <c r="G45" s="8">
        <f>IF(M45=0,_xlfn.IFS(D45=1,_xlfn.XLOOKUP(E45,[1]装备数值!$K$5:$K$19,[1]装备数值!$M$5:$M$19),D45=3,_xlfn.XLOOKUP(E45,[1]装备数值!$K$5:$K$19,[1]装备数值!$Q$5:$Q$19),D45=5,_xlfn.XLOOKUP(E45,[1]装备数值!$K$5:$K$19,[1]装备数值!$U$5:$U$19),D45=2,_xlfn.XLOOKUP(E45,[1]装备数值!$K$5:$K$19,[1]装备数值!$M$24:$M$38),D45=4,_xlfn.XLOOKUP(E45,[1]装备数值!$K$5:$K$19,[1]装备数值!$Q$24:$Q$38),D45=6,_xlfn.XLOOKUP(E45,[1]装备数值!$K$5:$K$19,[1]装备数值!$U$24:$U$38)),_xlfn.IFS(D45=1,_xlfn.XLOOKUP(E45,[1]装备数值!$K$5:$K$19,[1]装备数值!$O$5:$O$19),D45=3,_xlfn.XLOOKUP(E45,[1]装备数值!$K$5:$K$19,[1]装备数值!$S$5:$S$19),D45=5,_xlfn.XLOOKUP(E45,[1]装备数值!$K$5:$K$19,[1]装备数值!$W$5:$W$19),D45=2,_xlfn.XLOOKUP(E45,[1]装备数值!$K$5:$K$19,[1]装备数值!$O$24:$O$38),D45=4,_xlfn.XLOOKUP(E45,[1]装备数值!$K$5:$K$19,[1]装备数值!$S$24:$S$38),D45=6,_xlfn.XLOOKUP(E45,[1]装备数值!$K$5:$K$19,[1]装备数值!$W$24:$W$38)))</f>
        <v>154</v>
      </c>
      <c r="H45" s="2">
        <f>IF(M45=0,_xlfn.IFS(D45=1,_xlfn.XLOOKUP(E45,[1]装备数值!$K$5:$K$19,[1]装备数值!$N$5:$N$19),D45=3,_xlfn.XLOOKUP(E45,[1]装备数值!$K$5:$K$19,[1]装备数值!$R$5:$R$19),D45=5,_xlfn.XLOOKUP(E45,[1]装备数值!$K$5:$K$19,[1]装备数值!$V$5:$V$19),D45=2,_xlfn.XLOOKUP(E45,[1]装备数值!$K$5:$K$19,[1]装备数值!$N$24:$N$38),D45=4,_xlfn.XLOOKUP(E45,[1]装备数值!$K$5:$K$19,[1]装备数值!$R$24:$R$38),D45=6,_xlfn.XLOOKUP(E45,[1]装备数值!$K$5:$K$19,[1]装备数值!$V$24:$V$38)),_xlfn.IFS(D45=1,_xlfn.XLOOKUP(E45,[1]装备数值!$K$5:$K$19,[1]装备数值!$P$5:$P$19),D45=3,_xlfn.XLOOKUP(E45,[1]装备数值!$K$5:$K$19,[1]装备数值!$T$5:$T$19),D45=5,_xlfn.XLOOKUP(E45,[1]装备数值!$K$5:$K$19,[1]装备数值!$X$5:$X$19),D45=2,_xlfn.XLOOKUP(E45,[1]装备数值!$K$5:$K$19,[1]装备数值!$P$24:$P$38),D45=4,_xlfn.XLOOKUP(E45,[1]装备数值!$K$5:$K$19,[1]装备数值!$T$24:$T$38),D45=6,_xlfn.XLOOKUP(E45,[1]装备数值!$K$5:$K$19,[1]装备数值!$X$24:$X$38)))</f>
        <v>14</v>
      </c>
      <c r="I45" s="2" cm="1">
        <f t="array" ref="I45">G45+H45*(_xlfn.SINGLE(_xlfn.XLOOKUP(E45,'equip_quality|装备品质'!$A:$A,'equip_quality|装备品质'!$E:$E-1)))</f>
        <v>2380</v>
      </c>
      <c r="J45" s="3" t="str">
        <f t="shared" si="6"/>
        <v>2;431022|3;431023|4;431024|5;431025|6;431026</v>
      </c>
      <c r="K45" s="3" t="str">
        <f t="shared" si="12"/>
        <v>100240;431022;431023;431024;431025</v>
      </c>
      <c r="L45" s="2">
        <v>100240</v>
      </c>
      <c r="M45" s="2">
        <f>_xlfn.XLOOKUP(ROUNDDOWN(A45/100,0),[1]装备数值!$B:$B,[1]装备数值!$F:$F)</f>
        <v>0</v>
      </c>
      <c r="N45" s="3" t="str">
        <f t="shared" si="8"/>
        <v>equip_102_name</v>
      </c>
      <c r="O45" s="3" t="str">
        <f t="shared" si="9"/>
        <v>icon_equip_102_2</v>
      </c>
      <c r="P45" s="3" t="str">
        <f t="shared" si="10"/>
        <v>equip_102_desc</v>
      </c>
      <c r="Q45" s="3" t="str">
        <f t="shared" si="11"/>
        <v>spine_equip_102_2</v>
      </c>
    </row>
    <row r="46" spans="1:17">
      <c r="A46" s="2">
        <v>10209</v>
      </c>
      <c r="B46" s="3" t="str">
        <f>CONCATENATE(_xlfn.XLOOKUP(ROUNDDOWN(A46/100,0),[1]装备数值!$B:$B,[1]装备数值!$C:$C),"-",_xlfn.XLOOKUP(E46,[1]装备数值!$K$5:$K$19,[1]装备数值!$L$5:$L$19))</f>
        <v>玩具水枪-S阶-2</v>
      </c>
      <c r="C46" s="3">
        <f t="shared" si="4"/>
        <v>102</v>
      </c>
      <c r="D46" s="3">
        <f>_xlfn.XLOOKUP(ROUNDDOWN(A46/100,0),[1]装备数值!$B:$B,[1]装备数值!$E:$E)</f>
        <v>1</v>
      </c>
      <c r="E46" s="2">
        <v>9</v>
      </c>
      <c r="F46" s="2">
        <f>_xlfn.XLOOKUP(ROUNDDOWN(A46/100,0),[1]装备数值!$B:$B,[1]装备数值!$D:$D)</f>
        <v>103010</v>
      </c>
      <c r="G46" s="8">
        <f>IF(M46=0,_xlfn.IFS(D46=1,_xlfn.XLOOKUP(E46,[1]装备数值!$K$5:$K$19,[1]装备数值!$M$5:$M$19),D46=3,_xlfn.XLOOKUP(E46,[1]装备数值!$K$5:$K$19,[1]装备数值!$Q$5:$Q$19),D46=5,_xlfn.XLOOKUP(E46,[1]装备数值!$K$5:$K$19,[1]装备数值!$U$5:$U$19),D46=2,_xlfn.XLOOKUP(E46,[1]装备数值!$K$5:$K$19,[1]装备数值!$M$24:$M$38),D46=4,_xlfn.XLOOKUP(E46,[1]装备数值!$K$5:$K$19,[1]装备数值!$Q$24:$Q$38),D46=6,_xlfn.XLOOKUP(E46,[1]装备数值!$K$5:$K$19,[1]装备数值!$U$24:$U$38)),_xlfn.IFS(D46=1,_xlfn.XLOOKUP(E46,[1]装备数值!$K$5:$K$19,[1]装备数值!$O$5:$O$19),D46=3,_xlfn.XLOOKUP(E46,[1]装备数值!$K$5:$K$19,[1]装备数值!$S$5:$S$19),D46=5,_xlfn.XLOOKUP(E46,[1]装备数值!$K$5:$K$19,[1]装备数值!$W$5:$W$19),D46=2,_xlfn.XLOOKUP(E46,[1]装备数值!$K$5:$K$19,[1]装备数值!$O$24:$O$38),D46=4,_xlfn.XLOOKUP(E46,[1]装备数值!$K$5:$K$19,[1]装备数值!$S$24:$S$38),D46=6,_xlfn.XLOOKUP(E46,[1]装备数值!$K$5:$K$19,[1]装备数值!$W$24:$W$38)))</f>
        <v>176</v>
      </c>
      <c r="H46" s="2">
        <f>IF(M46=0,_xlfn.IFS(D46=1,_xlfn.XLOOKUP(E46,[1]装备数值!$K$5:$K$19,[1]装备数值!$N$5:$N$19),D46=3,_xlfn.XLOOKUP(E46,[1]装备数值!$K$5:$K$19,[1]装备数值!$R$5:$R$19),D46=5,_xlfn.XLOOKUP(E46,[1]装备数值!$K$5:$K$19,[1]装备数值!$V$5:$V$19),D46=2,_xlfn.XLOOKUP(E46,[1]装备数值!$K$5:$K$19,[1]装备数值!$N$24:$N$38),D46=4,_xlfn.XLOOKUP(E46,[1]装备数值!$K$5:$K$19,[1]装备数值!$R$24:$R$38),D46=6,_xlfn.XLOOKUP(E46,[1]装备数值!$K$5:$K$19,[1]装备数值!$V$24:$V$38)),_xlfn.IFS(D46=1,_xlfn.XLOOKUP(E46,[1]装备数值!$K$5:$K$19,[1]装备数值!$P$5:$P$19),D46=3,_xlfn.XLOOKUP(E46,[1]装备数值!$K$5:$K$19,[1]装备数值!$T$5:$T$19),D46=5,_xlfn.XLOOKUP(E46,[1]装备数值!$K$5:$K$19,[1]装备数值!$X$5:$X$19),D46=2,_xlfn.XLOOKUP(E46,[1]装备数值!$K$5:$K$19,[1]装备数值!$P$24:$P$38),D46=4,_xlfn.XLOOKUP(E46,[1]装备数值!$K$5:$K$19,[1]装备数值!$T$24:$T$38),D46=6,_xlfn.XLOOKUP(E46,[1]装备数值!$K$5:$K$19,[1]装备数值!$X$24:$X$38)))</f>
        <v>16</v>
      </c>
      <c r="I46" s="2" cm="1">
        <f t="array" ref="I46">G46+H46*(_xlfn.SINGLE(_xlfn.XLOOKUP(E46,'equip_quality|装备品质'!$A:$A,'equip_quality|装备品质'!$E:$E-1)))</f>
        <v>2720</v>
      </c>
      <c r="J46" s="3" t="str">
        <f t="shared" si="6"/>
        <v>2;431022|3;431023|4;431024|5;431025|6;431026</v>
      </c>
      <c r="K46" s="3" t="str">
        <f t="shared" si="12"/>
        <v>100240;431022;431023;431024;431025</v>
      </c>
      <c r="L46" s="2">
        <v>100240</v>
      </c>
      <c r="M46" s="2">
        <f>_xlfn.XLOOKUP(ROUNDDOWN(A46/100,0),[1]装备数值!$B:$B,[1]装备数值!$F:$F)</f>
        <v>0</v>
      </c>
      <c r="N46" s="3" t="str">
        <f t="shared" si="8"/>
        <v>equip_102_name</v>
      </c>
      <c r="O46" s="3" t="str">
        <f t="shared" si="9"/>
        <v>icon_equip_102_2</v>
      </c>
      <c r="P46" s="3" t="str">
        <f t="shared" si="10"/>
        <v>equip_102_desc</v>
      </c>
      <c r="Q46" s="3" t="str">
        <f t="shared" si="11"/>
        <v>spine_equip_102_2</v>
      </c>
    </row>
    <row r="47" spans="1:17">
      <c r="A47" s="2">
        <v>10210</v>
      </c>
      <c r="B47" s="3" t="str">
        <f>CONCATENATE(_xlfn.XLOOKUP(ROUNDDOWN(A47/100,0),[1]装备数值!$B:$B,[1]装备数值!$C:$C),"-",_xlfn.XLOOKUP(E47,[1]装备数值!$K$5:$K$19,[1]装备数值!$L$5:$L$19))</f>
        <v>玩具水枪-S阶-3</v>
      </c>
      <c r="C47" s="3">
        <f t="shared" si="4"/>
        <v>102</v>
      </c>
      <c r="D47" s="3">
        <f>_xlfn.XLOOKUP(ROUNDDOWN(A47/100,0),[1]装备数值!$B:$B,[1]装备数值!$E:$E)</f>
        <v>1</v>
      </c>
      <c r="E47" s="2">
        <v>10</v>
      </c>
      <c r="F47" s="2">
        <f>_xlfn.XLOOKUP(ROUNDDOWN(A47/100,0),[1]装备数值!$B:$B,[1]装备数值!$D:$D)</f>
        <v>103010</v>
      </c>
      <c r="G47" s="8">
        <f>IF(M47=0,_xlfn.IFS(D47=1,_xlfn.XLOOKUP(E47,[1]装备数值!$K$5:$K$19,[1]装备数值!$M$5:$M$19),D47=3,_xlfn.XLOOKUP(E47,[1]装备数值!$K$5:$K$19,[1]装备数值!$Q$5:$Q$19),D47=5,_xlfn.XLOOKUP(E47,[1]装备数值!$K$5:$K$19,[1]装备数值!$U$5:$U$19),D47=2,_xlfn.XLOOKUP(E47,[1]装备数值!$K$5:$K$19,[1]装备数值!$M$24:$M$38),D47=4,_xlfn.XLOOKUP(E47,[1]装备数值!$K$5:$K$19,[1]装备数值!$Q$24:$Q$38),D47=6,_xlfn.XLOOKUP(E47,[1]装备数值!$K$5:$K$19,[1]装备数值!$U$24:$U$38)),_xlfn.IFS(D47=1,_xlfn.XLOOKUP(E47,[1]装备数值!$K$5:$K$19,[1]装备数值!$O$5:$O$19),D47=3,_xlfn.XLOOKUP(E47,[1]装备数值!$K$5:$K$19,[1]装备数值!$S$5:$S$19),D47=5,_xlfn.XLOOKUP(E47,[1]装备数值!$K$5:$K$19,[1]装备数值!$W$5:$W$19),D47=2,_xlfn.XLOOKUP(E47,[1]装备数值!$K$5:$K$19,[1]装备数值!$O$24:$O$38),D47=4,_xlfn.XLOOKUP(E47,[1]装备数值!$K$5:$K$19,[1]装备数值!$S$24:$S$38),D47=6,_xlfn.XLOOKUP(E47,[1]装备数值!$K$5:$K$19,[1]装备数值!$W$24:$W$38)))</f>
        <v>198</v>
      </c>
      <c r="H47" s="2">
        <f>IF(M47=0,_xlfn.IFS(D47=1,_xlfn.XLOOKUP(E47,[1]装备数值!$K$5:$K$19,[1]装备数值!$N$5:$N$19),D47=3,_xlfn.XLOOKUP(E47,[1]装备数值!$K$5:$K$19,[1]装备数值!$R$5:$R$19),D47=5,_xlfn.XLOOKUP(E47,[1]装备数值!$K$5:$K$19,[1]装备数值!$V$5:$V$19),D47=2,_xlfn.XLOOKUP(E47,[1]装备数值!$K$5:$K$19,[1]装备数值!$N$24:$N$38),D47=4,_xlfn.XLOOKUP(E47,[1]装备数值!$K$5:$K$19,[1]装备数值!$R$24:$R$38),D47=6,_xlfn.XLOOKUP(E47,[1]装备数值!$K$5:$K$19,[1]装备数值!$V$24:$V$38)),_xlfn.IFS(D47=1,_xlfn.XLOOKUP(E47,[1]装备数值!$K$5:$K$19,[1]装备数值!$P$5:$P$19),D47=3,_xlfn.XLOOKUP(E47,[1]装备数值!$K$5:$K$19,[1]装备数值!$T$5:$T$19),D47=5,_xlfn.XLOOKUP(E47,[1]装备数值!$K$5:$K$19,[1]装备数值!$X$5:$X$19),D47=2,_xlfn.XLOOKUP(E47,[1]装备数值!$K$5:$K$19,[1]装备数值!$P$24:$P$38),D47=4,_xlfn.XLOOKUP(E47,[1]装备数值!$K$5:$K$19,[1]装备数值!$T$24:$T$38),D47=6,_xlfn.XLOOKUP(E47,[1]装备数值!$K$5:$K$19,[1]装备数值!$X$24:$X$38)))</f>
        <v>18</v>
      </c>
      <c r="I47" s="2" cm="1">
        <f t="array" ref="I47">G47+H47*(_xlfn.SINGLE(_xlfn.XLOOKUP(E47,'equip_quality|装备品质'!$A:$A,'equip_quality|装备品质'!$E:$E-1)))</f>
        <v>3060</v>
      </c>
      <c r="J47" s="3" t="str">
        <f t="shared" si="6"/>
        <v>2;431022|3;431023|4;431024|5;431025|6;431026</v>
      </c>
      <c r="K47" s="3" t="str">
        <f t="shared" si="12"/>
        <v>100240;431022;431023;431024;431025</v>
      </c>
      <c r="L47" s="2">
        <v>100240</v>
      </c>
      <c r="M47" s="2">
        <f>_xlfn.XLOOKUP(ROUNDDOWN(A47/100,0),[1]装备数值!$B:$B,[1]装备数值!$F:$F)</f>
        <v>0</v>
      </c>
      <c r="N47" s="3" t="str">
        <f t="shared" si="8"/>
        <v>equip_102_name</v>
      </c>
      <c r="O47" s="3" t="str">
        <f t="shared" si="9"/>
        <v>icon_equip_102_2</v>
      </c>
      <c r="P47" s="3" t="str">
        <f t="shared" si="10"/>
        <v>equip_102_desc</v>
      </c>
      <c r="Q47" s="3" t="str">
        <f t="shared" si="11"/>
        <v>spine_equip_102_2</v>
      </c>
    </row>
    <row r="48" spans="1:17">
      <c r="A48" s="2">
        <v>10211</v>
      </c>
      <c r="B48" s="3" t="str">
        <f>CONCATENATE(_xlfn.XLOOKUP(ROUNDDOWN(A48/100,0),[1]装备数值!$B:$B,[1]装备数值!$C:$C),"-",_xlfn.XLOOKUP(E48,[1]装备数值!$K$5:$K$19,[1]装备数值!$L$5:$L$19))</f>
        <v>玩具水枪-SS阶-0</v>
      </c>
      <c r="C48" s="3">
        <f t="shared" si="4"/>
        <v>102</v>
      </c>
      <c r="D48" s="3">
        <f>_xlfn.XLOOKUP(ROUNDDOWN(A48/100,0),[1]装备数值!$B:$B,[1]装备数值!$E:$E)</f>
        <v>1</v>
      </c>
      <c r="E48" s="2">
        <v>11</v>
      </c>
      <c r="F48" s="2">
        <f>_xlfn.XLOOKUP(ROUNDDOWN(A48/100,0),[1]装备数值!$B:$B,[1]装备数值!$D:$D)</f>
        <v>103010</v>
      </c>
      <c r="G48" s="8">
        <f>IF(M48=0,_xlfn.IFS(D48=1,_xlfn.XLOOKUP(E48,[1]装备数值!$K$5:$K$19,[1]装备数值!$M$5:$M$19),D48=3,_xlfn.XLOOKUP(E48,[1]装备数值!$K$5:$K$19,[1]装备数值!$Q$5:$Q$19),D48=5,_xlfn.XLOOKUP(E48,[1]装备数值!$K$5:$K$19,[1]装备数值!$U$5:$U$19),D48=2,_xlfn.XLOOKUP(E48,[1]装备数值!$K$5:$K$19,[1]装备数值!$M$24:$M$38),D48=4,_xlfn.XLOOKUP(E48,[1]装备数值!$K$5:$K$19,[1]装备数值!$Q$24:$Q$38),D48=6,_xlfn.XLOOKUP(E48,[1]装备数值!$K$5:$K$19,[1]装备数值!$U$24:$U$38)),_xlfn.IFS(D48=1,_xlfn.XLOOKUP(E48,[1]装备数值!$K$5:$K$19,[1]装备数值!$O$5:$O$19),D48=3,_xlfn.XLOOKUP(E48,[1]装备数值!$K$5:$K$19,[1]装备数值!$S$5:$S$19),D48=5,_xlfn.XLOOKUP(E48,[1]装备数值!$K$5:$K$19,[1]装备数值!$W$5:$W$19),D48=2,_xlfn.XLOOKUP(E48,[1]装备数值!$K$5:$K$19,[1]装备数值!$O$24:$O$38),D48=4,_xlfn.XLOOKUP(E48,[1]装备数值!$K$5:$K$19,[1]装备数值!$S$24:$S$38),D48=6,_xlfn.XLOOKUP(E48,[1]装备数值!$K$5:$K$19,[1]装备数值!$W$24:$W$38)))</f>
        <v>231</v>
      </c>
      <c r="H48" s="2">
        <f>IF(M48=0,_xlfn.IFS(D48=1,_xlfn.XLOOKUP(E48,[1]装备数值!$K$5:$K$19,[1]装备数值!$N$5:$N$19),D48=3,_xlfn.XLOOKUP(E48,[1]装备数值!$K$5:$K$19,[1]装备数值!$R$5:$R$19),D48=5,_xlfn.XLOOKUP(E48,[1]装备数值!$K$5:$K$19,[1]装备数值!$V$5:$V$19),D48=2,_xlfn.XLOOKUP(E48,[1]装备数值!$K$5:$K$19,[1]装备数值!$N$24:$N$38),D48=4,_xlfn.XLOOKUP(E48,[1]装备数值!$K$5:$K$19,[1]装备数值!$R$24:$R$38),D48=6,_xlfn.XLOOKUP(E48,[1]装备数值!$K$5:$K$19,[1]装备数值!$V$24:$V$38)),_xlfn.IFS(D48=1,_xlfn.XLOOKUP(E48,[1]装备数值!$K$5:$K$19,[1]装备数值!$P$5:$P$19),D48=3,_xlfn.XLOOKUP(E48,[1]装备数值!$K$5:$K$19,[1]装备数值!$T$5:$T$19),D48=5,_xlfn.XLOOKUP(E48,[1]装备数值!$K$5:$K$19,[1]装备数值!$X$5:$X$19),D48=2,_xlfn.XLOOKUP(E48,[1]装备数值!$K$5:$K$19,[1]装备数值!$P$24:$P$38),D48=4,_xlfn.XLOOKUP(E48,[1]装备数值!$K$5:$K$19,[1]装备数值!$T$24:$T$38),D48=6,_xlfn.XLOOKUP(E48,[1]装备数值!$K$5:$K$19,[1]装备数值!$X$24:$X$38)))</f>
        <v>21</v>
      </c>
      <c r="I48" s="2" cm="1">
        <f t="array" ref="I48">G48+H48*(_xlfn.SINGLE(_xlfn.XLOOKUP(E48,'equip_quality|装备品质'!$A:$A,'equip_quality|装备品质'!$E:$E-1)))</f>
        <v>3570</v>
      </c>
      <c r="J48" s="3" t="str">
        <f t="shared" si="6"/>
        <v>2;431022|3;431023|4;431024|5;431025|6;431026</v>
      </c>
      <c r="K48" s="3" t="str">
        <f t="shared" si="12"/>
        <v>100260;431022;431023;431024;431025;431026</v>
      </c>
      <c r="L48" s="2">
        <v>100260</v>
      </c>
      <c r="M48" s="2">
        <f>_xlfn.XLOOKUP(ROUNDDOWN(A48/100,0),[1]装备数值!$B:$B,[1]装备数值!$F:$F)</f>
        <v>0</v>
      </c>
      <c r="N48" s="3" t="str">
        <f t="shared" si="8"/>
        <v>equip_102_name</v>
      </c>
      <c r="O48" s="3" t="str">
        <f t="shared" si="9"/>
        <v>icon_equip_102_2</v>
      </c>
      <c r="P48" s="3" t="str">
        <f t="shared" si="10"/>
        <v>equip_102_desc</v>
      </c>
      <c r="Q48" s="3" t="str">
        <f t="shared" si="11"/>
        <v>spine_equip_102_2</v>
      </c>
    </row>
    <row r="49" spans="1:17">
      <c r="A49" s="2">
        <v>10212</v>
      </c>
      <c r="B49" s="3" t="str">
        <f>CONCATENATE(_xlfn.XLOOKUP(ROUNDDOWN(A49/100,0),[1]装备数值!$B:$B,[1]装备数值!$C:$C),"-",_xlfn.XLOOKUP(E49,[1]装备数值!$K$5:$K$19,[1]装备数值!$L$5:$L$19))</f>
        <v>玩具水枪-SS阶-1</v>
      </c>
      <c r="C49" s="3">
        <f t="shared" si="4"/>
        <v>102</v>
      </c>
      <c r="D49" s="3">
        <f>_xlfn.XLOOKUP(ROUNDDOWN(A49/100,0),[1]装备数值!$B:$B,[1]装备数值!$E:$E)</f>
        <v>1</v>
      </c>
      <c r="E49" s="2">
        <v>12</v>
      </c>
      <c r="F49" s="2">
        <f>_xlfn.XLOOKUP(ROUNDDOWN(A49/100,0),[1]装备数值!$B:$B,[1]装备数值!$D:$D)</f>
        <v>103010</v>
      </c>
      <c r="G49" s="8">
        <f>IF(M49=0,_xlfn.IFS(D49=1,_xlfn.XLOOKUP(E49,[1]装备数值!$K$5:$K$19,[1]装备数值!$M$5:$M$19),D49=3,_xlfn.XLOOKUP(E49,[1]装备数值!$K$5:$K$19,[1]装备数值!$Q$5:$Q$19),D49=5,_xlfn.XLOOKUP(E49,[1]装备数值!$K$5:$K$19,[1]装备数值!$U$5:$U$19),D49=2,_xlfn.XLOOKUP(E49,[1]装备数值!$K$5:$K$19,[1]装备数值!$M$24:$M$38),D49=4,_xlfn.XLOOKUP(E49,[1]装备数值!$K$5:$K$19,[1]装备数值!$Q$24:$Q$38),D49=6,_xlfn.XLOOKUP(E49,[1]装备数值!$K$5:$K$19,[1]装备数值!$U$24:$U$38)),_xlfn.IFS(D49=1,_xlfn.XLOOKUP(E49,[1]装备数值!$K$5:$K$19,[1]装备数值!$O$5:$O$19),D49=3,_xlfn.XLOOKUP(E49,[1]装备数值!$K$5:$K$19,[1]装备数值!$S$5:$S$19),D49=5,_xlfn.XLOOKUP(E49,[1]装备数值!$K$5:$K$19,[1]装备数值!$W$5:$W$19),D49=2,_xlfn.XLOOKUP(E49,[1]装备数值!$K$5:$K$19,[1]装备数值!$O$24:$O$38),D49=4,_xlfn.XLOOKUP(E49,[1]装备数值!$K$5:$K$19,[1]装备数值!$S$24:$S$38),D49=6,_xlfn.XLOOKUP(E49,[1]装备数值!$K$5:$K$19,[1]装备数值!$W$24:$W$38)))</f>
        <v>285</v>
      </c>
      <c r="H49" s="2">
        <f>IF(M49=0,_xlfn.IFS(D49=1,_xlfn.XLOOKUP(E49,[1]装备数值!$K$5:$K$19,[1]装备数值!$N$5:$N$19),D49=3,_xlfn.XLOOKUP(E49,[1]装备数值!$K$5:$K$19,[1]装备数值!$R$5:$R$19),D49=5,_xlfn.XLOOKUP(E49,[1]装备数值!$K$5:$K$19,[1]装备数值!$V$5:$V$19),D49=2,_xlfn.XLOOKUP(E49,[1]装备数值!$K$5:$K$19,[1]装备数值!$N$24:$N$38),D49=4,_xlfn.XLOOKUP(E49,[1]装备数值!$K$5:$K$19,[1]装备数值!$R$24:$R$38),D49=6,_xlfn.XLOOKUP(E49,[1]装备数值!$K$5:$K$19,[1]装备数值!$V$24:$V$38)),_xlfn.IFS(D49=1,_xlfn.XLOOKUP(E49,[1]装备数值!$K$5:$K$19,[1]装备数值!$P$5:$P$19),D49=3,_xlfn.XLOOKUP(E49,[1]装备数值!$K$5:$K$19,[1]装备数值!$T$5:$T$19),D49=5,_xlfn.XLOOKUP(E49,[1]装备数值!$K$5:$K$19,[1]装备数值!$X$5:$X$19),D49=2,_xlfn.XLOOKUP(E49,[1]装备数值!$K$5:$K$19,[1]装备数值!$P$24:$P$38),D49=4,_xlfn.XLOOKUP(E49,[1]装备数值!$K$5:$K$19,[1]装备数值!$T$24:$T$38),D49=6,_xlfn.XLOOKUP(E49,[1]装备数值!$K$5:$K$19,[1]装备数值!$X$24:$X$38)))</f>
        <v>25</v>
      </c>
      <c r="I49" s="2" cm="1">
        <f t="array" ref="I49">G49+H49*(_xlfn.SINGLE(_xlfn.XLOOKUP(E49,'equip_quality|装备品质'!$A:$A,'equip_quality|装备品质'!$E:$E-1)))</f>
        <v>4260</v>
      </c>
      <c r="J49" s="3" t="str">
        <f t="shared" si="6"/>
        <v>2;431022|3;431023|4;431024|5;431025|6;431026</v>
      </c>
      <c r="K49" s="3" t="str">
        <f t="shared" si="12"/>
        <v>100260;431022;431023;431024;431025;431026</v>
      </c>
      <c r="L49" s="2">
        <v>100260</v>
      </c>
      <c r="M49" s="2">
        <f>_xlfn.XLOOKUP(ROUNDDOWN(A49/100,0),[1]装备数值!$B:$B,[1]装备数值!$F:$F)</f>
        <v>0</v>
      </c>
      <c r="N49" s="3" t="str">
        <f t="shared" si="8"/>
        <v>equip_102_name</v>
      </c>
      <c r="O49" s="3" t="str">
        <f t="shared" si="9"/>
        <v>icon_equip_102_2</v>
      </c>
      <c r="P49" s="3" t="str">
        <f t="shared" si="10"/>
        <v>equip_102_desc</v>
      </c>
      <c r="Q49" s="3" t="str">
        <f t="shared" si="11"/>
        <v>spine_equip_102_2</v>
      </c>
    </row>
    <row r="50" spans="1:17">
      <c r="A50" s="2">
        <v>10213</v>
      </c>
      <c r="B50" s="3" t="str">
        <f>CONCATENATE(_xlfn.XLOOKUP(ROUNDDOWN(A50/100,0),[1]装备数值!$B:$B,[1]装备数值!$C:$C),"-",_xlfn.XLOOKUP(E50,[1]装备数值!$K$5:$K$19,[1]装备数值!$L$5:$L$19))</f>
        <v>玩具水枪-SS阶-2</v>
      </c>
      <c r="C50" s="3">
        <f t="shared" si="4"/>
        <v>102</v>
      </c>
      <c r="D50" s="3">
        <f>_xlfn.XLOOKUP(ROUNDDOWN(A50/100,0),[1]装备数值!$B:$B,[1]装备数值!$E:$E)</f>
        <v>1</v>
      </c>
      <c r="E50" s="2">
        <v>13</v>
      </c>
      <c r="F50" s="2">
        <f>_xlfn.XLOOKUP(ROUNDDOWN(A50/100,0),[1]装备数值!$B:$B,[1]装备数值!$D:$D)</f>
        <v>103010</v>
      </c>
      <c r="G50" s="8">
        <f>IF(M50=0,_xlfn.IFS(D50=1,_xlfn.XLOOKUP(E50,[1]装备数值!$K$5:$K$19,[1]装备数值!$M$5:$M$19),D50=3,_xlfn.XLOOKUP(E50,[1]装备数值!$K$5:$K$19,[1]装备数值!$Q$5:$Q$19),D50=5,_xlfn.XLOOKUP(E50,[1]装备数值!$K$5:$K$19,[1]装备数值!$U$5:$U$19),D50=2,_xlfn.XLOOKUP(E50,[1]装备数值!$K$5:$K$19,[1]装备数值!$M$24:$M$38),D50=4,_xlfn.XLOOKUP(E50,[1]装备数值!$K$5:$K$19,[1]装备数值!$Q$24:$Q$38),D50=6,_xlfn.XLOOKUP(E50,[1]装备数值!$K$5:$K$19,[1]装备数值!$U$24:$U$38)),_xlfn.IFS(D50=1,_xlfn.XLOOKUP(E50,[1]装备数值!$K$5:$K$19,[1]装备数值!$O$5:$O$19),D50=3,_xlfn.XLOOKUP(E50,[1]装备数值!$K$5:$K$19,[1]装备数值!$S$5:$S$19),D50=5,_xlfn.XLOOKUP(E50,[1]装备数值!$K$5:$K$19,[1]装备数值!$W$5:$W$19),D50=2,_xlfn.XLOOKUP(E50,[1]装备数值!$K$5:$K$19,[1]装备数值!$O$24:$O$38),D50=4,_xlfn.XLOOKUP(E50,[1]装备数值!$K$5:$K$19,[1]装备数值!$S$24:$S$38),D50=6,_xlfn.XLOOKUP(E50,[1]装备数值!$K$5:$K$19,[1]装备数值!$W$24:$W$38)))</f>
        <v>330</v>
      </c>
      <c r="H50" s="2">
        <f>IF(M50=0,_xlfn.IFS(D50=1,_xlfn.XLOOKUP(E50,[1]装备数值!$K$5:$K$19,[1]装备数值!$N$5:$N$19),D50=3,_xlfn.XLOOKUP(E50,[1]装备数值!$K$5:$K$19,[1]装备数值!$R$5:$R$19),D50=5,_xlfn.XLOOKUP(E50,[1]装备数值!$K$5:$K$19,[1]装备数值!$V$5:$V$19),D50=2,_xlfn.XLOOKUP(E50,[1]装备数值!$K$5:$K$19,[1]装备数值!$N$24:$N$38),D50=4,_xlfn.XLOOKUP(E50,[1]装备数值!$K$5:$K$19,[1]装备数值!$R$24:$R$38),D50=6,_xlfn.XLOOKUP(E50,[1]装备数值!$K$5:$K$19,[1]装备数值!$V$24:$V$38)),_xlfn.IFS(D50=1,_xlfn.XLOOKUP(E50,[1]装备数值!$K$5:$K$19,[1]装备数值!$P$5:$P$19),D50=3,_xlfn.XLOOKUP(E50,[1]装备数值!$K$5:$K$19,[1]装备数值!$T$5:$T$19),D50=5,_xlfn.XLOOKUP(E50,[1]装备数值!$K$5:$K$19,[1]装备数值!$X$5:$X$19),D50=2,_xlfn.XLOOKUP(E50,[1]装备数值!$K$5:$K$19,[1]装备数值!$P$24:$P$38),D50=4,_xlfn.XLOOKUP(E50,[1]装备数值!$K$5:$K$19,[1]装备数值!$T$24:$T$38),D50=6,_xlfn.XLOOKUP(E50,[1]装备数值!$K$5:$K$19,[1]装备数值!$X$24:$X$38)))</f>
        <v>30</v>
      </c>
      <c r="I50" s="2" cm="1">
        <f t="array" ref="I50">G50+H50*(_xlfn.SINGLE(_xlfn.XLOOKUP(E50,'equip_quality|装备品质'!$A:$A,'equip_quality|装备品质'!$E:$E-1)))</f>
        <v>5100</v>
      </c>
      <c r="J50" s="3" t="str">
        <f t="shared" si="6"/>
        <v>2;431022|3;431023|4;431024|5;431025|6;431026</v>
      </c>
      <c r="K50" s="3" t="str">
        <f t="shared" si="12"/>
        <v>100260;431022;431023;431024;431025;431026</v>
      </c>
      <c r="L50" s="2">
        <v>100260</v>
      </c>
      <c r="M50" s="2">
        <f>_xlfn.XLOOKUP(ROUNDDOWN(A50/100,0),[1]装备数值!$B:$B,[1]装备数值!$F:$F)</f>
        <v>0</v>
      </c>
      <c r="N50" s="3" t="str">
        <f t="shared" si="8"/>
        <v>equip_102_name</v>
      </c>
      <c r="O50" s="3" t="str">
        <f t="shared" si="9"/>
        <v>icon_equip_102_2</v>
      </c>
      <c r="P50" s="3" t="str">
        <f t="shared" si="10"/>
        <v>equip_102_desc</v>
      </c>
      <c r="Q50" s="3" t="str">
        <f t="shared" si="11"/>
        <v>spine_equip_102_2</v>
      </c>
    </row>
    <row r="51" spans="1:17">
      <c r="A51" s="2">
        <v>10214</v>
      </c>
      <c r="B51" s="3" t="str">
        <f>CONCATENATE(_xlfn.XLOOKUP(ROUNDDOWN(A51/100,0),[1]装备数值!$B:$B,[1]装备数值!$C:$C),"-",_xlfn.XLOOKUP(E51,[1]装备数值!$K$5:$K$19,[1]装备数值!$L$5:$L$19))</f>
        <v>玩具水枪-SS阶-3</v>
      </c>
      <c r="C51" s="3">
        <f t="shared" si="4"/>
        <v>102</v>
      </c>
      <c r="D51" s="3">
        <f>_xlfn.XLOOKUP(ROUNDDOWN(A51/100,0),[1]装备数值!$B:$B,[1]装备数值!$E:$E)</f>
        <v>1</v>
      </c>
      <c r="E51" s="2">
        <v>14</v>
      </c>
      <c r="F51" s="2">
        <f>_xlfn.XLOOKUP(ROUNDDOWN(A51/100,0),[1]装备数值!$B:$B,[1]装备数值!$D:$D)</f>
        <v>103010</v>
      </c>
      <c r="G51" s="8">
        <f>IF(M51=0,_xlfn.IFS(D51=1,_xlfn.XLOOKUP(E51,[1]装备数值!$K$5:$K$19,[1]装备数值!$M$5:$M$19),D51=3,_xlfn.XLOOKUP(E51,[1]装备数值!$K$5:$K$19,[1]装备数值!$Q$5:$Q$19),D51=5,_xlfn.XLOOKUP(E51,[1]装备数值!$K$5:$K$19,[1]装备数值!$U$5:$U$19),D51=2,_xlfn.XLOOKUP(E51,[1]装备数值!$K$5:$K$19,[1]装备数值!$M$24:$M$38),D51=4,_xlfn.XLOOKUP(E51,[1]装备数值!$K$5:$K$19,[1]装备数值!$Q$24:$Q$38),D51=6,_xlfn.XLOOKUP(E51,[1]装备数值!$K$5:$K$19,[1]装备数值!$U$24:$U$38)),_xlfn.IFS(D51=1,_xlfn.XLOOKUP(E51,[1]装备数值!$K$5:$K$19,[1]装备数值!$O$5:$O$19),D51=3,_xlfn.XLOOKUP(E51,[1]装备数值!$K$5:$K$19,[1]装备数值!$S$5:$S$19),D51=5,_xlfn.XLOOKUP(E51,[1]装备数值!$K$5:$K$19,[1]装备数值!$W$5:$W$19),D51=2,_xlfn.XLOOKUP(E51,[1]装备数值!$K$5:$K$19,[1]装备数值!$O$24:$O$38),D51=4,_xlfn.XLOOKUP(E51,[1]装备数值!$K$5:$K$19,[1]装备数值!$S$24:$S$38),D51=6,_xlfn.XLOOKUP(E51,[1]装备数值!$K$5:$K$19,[1]装备数值!$W$24:$W$38)))</f>
        <v>380</v>
      </c>
      <c r="H51" s="2">
        <f>IF(M51=0,_xlfn.IFS(D51=1,_xlfn.XLOOKUP(E51,[1]装备数值!$K$5:$K$19,[1]装备数值!$N$5:$N$19),D51=3,_xlfn.XLOOKUP(E51,[1]装备数值!$K$5:$K$19,[1]装备数值!$R$5:$R$19),D51=5,_xlfn.XLOOKUP(E51,[1]装备数值!$K$5:$K$19,[1]装备数值!$V$5:$V$19),D51=2,_xlfn.XLOOKUP(E51,[1]装备数值!$K$5:$K$19,[1]装备数值!$N$24:$N$38),D51=4,_xlfn.XLOOKUP(E51,[1]装备数值!$K$5:$K$19,[1]装备数值!$R$24:$R$38),D51=6,_xlfn.XLOOKUP(E51,[1]装备数值!$K$5:$K$19,[1]装备数值!$V$24:$V$38)),_xlfn.IFS(D51=1,_xlfn.XLOOKUP(E51,[1]装备数值!$K$5:$K$19,[1]装备数值!$P$5:$P$19),D51=3,_xlfn.XLOOKUP(E51,[1]装备数值!$K$5:$K$19,[1]装备数值!$T$5:$T$19),D51=5,_xlfn.XLOOKUP(E51,[1]装备数值!$K$5:$K$19,[1]装备数值!$X$5:$X$19),D51=2,_xlfn.XLOOKUP(E51,[1]装备数值!$K$5:$K$19,[1]装备数值!$P$24:$P$38),D51=4,_xlfn.XLOOKUP(E51,[1]装备数值!$K$5:$K$19,[1]装备数值!$T$24:$T$38),D51=6,_xlfn.XLOOKUP(E51,[1]装备数值!$K$5:$K$19,[1]装备数值!$X$24:$X$38)))</f>
        <v>35</v>
      </c>
      <c r="I51" s="2" cm="1">
        <f t="array" ref="I51">G51+H51*(_xlfn.SINGLE(_xlfn.XLOOKUP(E51,'equip_quality|装备品质'!$A:$A,'equip_quality|装备品质'!$E:$E-1)))</f>
        <v>5945</v>
      </c>
      <c r="J51" s="3" t="str">
        <f t="shared" si="6"/>
        <v>2;431022|3;431023|4;431024|5;431025|6;431026</v>
      </c>
      <c r="K51" s="3" t="str">
        <f t="shared" si="12"/>
        <v>100260;431022;431023;431024;431025;431026</v>
      </c>
      <c r="L51" s="2">
        <v>100260</v>
      </c>
      <c r="M51" s="2">
        <f>_xlfn.XLOOKUP(ROUNDDOWN(A51/100,0),[1]装备数值!$B:$B,[1]装备数值!$F:$F)</f>
        <v>0</v>
      </c>
      <c r="N51" s="3" t="str">
        <f t="shared" si="8"/>
        <v>equip_102_name</v>
      </c>
      <c r="O51" s="3" t="str">
        <f t="shared" si="9"/>
        <v>icon_equip_102_2</v>
      </c>
      <c r="P51" s="3" t="str">
        <f t="shared" si="10"/>
        <v>equip_102_desc</v>
      </c>
      <c r="Q51" s="3" t="str">
        <f t="shared" si="11"/>
        <v>spine_equip_102_2</v>
      </c>
    </row>
    <row r="52" spans="1:17">
      <c r="A52" s="2">
        <v>10215</v>
      </c>
      <c r="B52" s="3" t="str">
        <f>CONCATENATE(_xlfn.XLOOKUP(ROUNDDOWN(A52/100,0),[1]装备数值!$B:$B,[1]装备数值!$C:$C),"-",_xlfn.XLOOKUP(E52,[1]装备数值!$K$5:$K$19,[1]装备数值!$L$5:$L$19))</f>
        <v>玩具水枪-SS阶-4</v>
      </c>
      <c r="C52" s="3">
        <f t="shared" si="4"/>
        <v>102</v>
      </c>
      <c r="D52" s="3">
        <f>_xlfn.XLOOKUP(ROUNDDOWN(A52/100,0),[1]装备数值!$B:$B,[1]装备数值!$E:$E)</f>
        <v>1</v>
      </c>
      <c r="E52" s="2">
        <v>15</v>
      </c>
      <c r="F52" s="2">
        <f>_xlfn.XLOOKUP(ROUNDDOWN(A52/100,0),[1]装备数值!$B:$B,[1]装备数值!$D:$D)</f>
        <v>103010</v>
      </c>
      <c r="G52" s="8">
        <f>IF(M52=0,_xlfn.IFS(D52=1,_xlfn.XLOOKUP(E52,[1]装备数值!$K$5:$K$19,[1]装备数值!$M$5:$M$19),D52=3,_xlfn.XLOOKUP(E52,[1]装备数值!$K$5:$K$19,[1]装备数值!$Q$5:$Q$19),D52=5,_xlfn.XLOOKUP(E52,[1]装备数值!$K$5:$K$19,[1]装备数值!$U$5:$U$19),D52=2,_xlfn.XLOOKUP(E52,[1]装备数值!$K$5:$K$19,[1]装备数值!$M$24:$M$38),D52=4,_xlfn.XLOOKUP(E52,[1]装备数值!$K$5:$K$19,[1]装备数值!$Q$24:$Q$38),D52=6,_xlfn.XLOOKUP(E52,[1]装备数值!$K$5:$K$19,[1]装备数值!$U$24:$U$38)),_xlfn.IFS(D52=1,_xlfn.XLOOKUP(E52,[1]装备数值!$K$5:$K$19,[1]装备数值!$O$5:$O$19),D52=3,_xlfn.XLOOKUP(E52,[1]装备数值!$K$5:$K$19,[1]装备数值!$S$5:$S$19),D52=5,_xlfn.XLOOKUP(E52,[1]装备数值!$K$5:$K$19,[1]装备数值!$W$5:$W$19),D52=2,_xlfn.XLOOKUP(E52,[1]装备数值!$K$5:$K$19,[1]装备数值!$O$24:$O$38),D52=4,_xlfn.XLOOKUP(E52,[1]装备数值!$K$5:$K$19,[1]装备数值!$S$24:$S$38),D52=6,_xlfn.XLOOKUP(E52,[1]装备数值!$K$5:$K$19,[1]装备数值!$W$24:$W$38)))</f>
        <v>450</v>
      </c>
      <c r="H52" s="2">
        <f>IF(M52=0,_xlfn.IFS(D52=1,_xlfn.XLOOKUP(E52,[1]装备数值!$K$5:$K$19,[1]装备数值!$N$5:$N$19),D52=3,_xlfn.XLOOKUP(E52,[1]装备数值!$K$5:$K$19,[1]装备数值!$R$5:$R$19),D52=5,_xlfn.XLOOKUP(E52,[1]装备数值!$K$5:$K$19,[1]装备数值!$V$5:$V$19),D52=2,_xlfn.XLOOKUP(E52,[1]装备数值!$K$5:$K$19,[1]装备数值!$N$24:$N$38),D52=4,_xlfn.XLOOKUP(E52,[1]装备数值!$K$5:$K$19,[1]装备数值!$R$24:$R$38),D52=6,_xlfn.XLOOKUP(E52,[1]装备数值!$K$5:$K$19,[1]装备数值!$V$24:$V$38)),_xlfn.IFS(D52=1,_xlfn.XLOOKUP(E52,[1]装备数值!$K$5:$K$19,[1]装备数值!$P$5:$P$19),D52=3,_xlfn.XLOOKUP(E52,[1]装备数值!$K$5:$K$19,[1]装备数值!$T$5:$T$19),D52=5,_xlfn.XLOOKUP(E52,[1]装备数值!$K$5:$K$19,[1]装备数值!$X$5:$X$19),D52=2,_xlfn.XLOOKUP(E52,[1]装备数值!$K$5:$K$19,[1]装备数值!$P$24:$P$38),D52=4,_xlfn.XLOOKUP(E52,[1]装备数值!$K$5:$K$19,[1]装备数值!$T$24:$T$38),D52=6,_xlfn.XLOOKUP(E52,[1]装备数值!$K$5:$K$19,[1]装备数值!$X$24:$X$38)))</f>
        <v>40</v>
      </c>
      <c r="I52" s="2" cm="1">
        <f t="array" ref="I52">G52+H52*(_xlfn.SINGLE(_xlfn.XLOOKUP(E52,'equip_quality|装备品质'!$A:$A,'equip_quality|装备品质'!$E:$E-1)))</f>
        <v>6810</v>
      </c>
      <c r="J52" s="3" t="str">
        <f t="shared" si="6"/>
        <v>2;431022|3;431023|4;431024|5;431025|6;431026</v>
      </c>
      <c r="K52" s="3" t="str">
        <f t="shared" si="12"/>
        <v>100260;431022;431023;431024;431025;431026</v>
      </c>
      <c r="L52" s="2">
        <v>100260</v>
      </c>
      <c r="M52" s="2">
        <f>_xlfn.XLOOKUP(ROUNDDOWN(A52/100,0),[1]装备数值!$B:$B,[1]装备数值!$F:$F)</f>
        <v>0</v>
      </c>
      <c r="N52" s="3" t="str">
        <f t="shared" si="8"/>
        <v>equip_102_name</v>
      </c>
      <c r="O52" s="3" t="str">
        <f t="shared" si="9"/>
        <v>icon_equip_102_2</v>
      </c>
      <c r="P52" s="3" t="str">
        <f t="shared" si="10"/>
        <v>equip_102_desc</v>
      </c>
      <c r="Q52" s="3" t="str">
        <f t="shared" si="11"/>
        <v>spine_equip_102_2</v>
      </c>
    </row>
    <row r="53" spans="1:17">
      <c r="A53" s="2">
        <v>10301</v>
      </c>
      <c r="B53" s="3" t="str">
        <f>CONCATENATE(_xlfn.XLOOKUP(ROUNDDOWN(A53/100,0),[1]装备数值!$B:$B,[1]装备数值!$C:$C),"-",_xlfn.XLOOKUP(E53,[1]装备数值!$K$5:$K$19,[1]装备数值!$L$5:$L$19))</f>
        <v>吉他-D阶</v>
      </c>
      <c r="C53" s="3">
        <f t="shared" si="4"/>
        <v>103</v>
      </c>
      <c r="D53" s="3">
        <f>_xlfn.XLOOKUP(ROUNDDOWN(A53/100,0),[1]装备数值!$B:$B,[1]装备数值!$E:$E)</f>
        <v>1</v>
      </c>
      <c r="E53" s="2">
        <v>1</v>
      </c>
      <c r="F53" s="2">
        <f>_xlfn.XLOOKUP(ROUNDDOWN(A53/100,0),[1]装备数值!$B:$B,[1]装备数值!$D:$D)</f>
        <v>103010</v>
      </c>
      <c r="G53" s="8">
        <f>IF(M53=0,_xlfn.IFS(D53=1,_xlfn.XLOOKUP(E53,[1]装备数值!$K$5:$K$19,[1]装备数值!$M$5:$M$19),D53=3,_xlfn.XLOOKUP(E53,[1]装备数值!$K$5:$K$19,[1]装备数值!$Q$5:$Q$19),D53=5,_xlfn.XLOOKUP(E53,[1]装备数值!$K$5:$K$19,[1]装备数值!$U$5:$U$19),D53=2,_xlfn.XLOOKUP(E53,[1]装备数值!$K$5:$K$19,[1]装备数值!$M$24:$M$38),D53=4,_xlfn.XLOOKUP(E53,[1]装备数值!$K$5:$K$19,[1]装备数值!$Q$24:$Q$38),D53=6,_xlfn.XLOOKUP(E53,[1]装备数值!$K$5:$K$19,[1]装备数值!$U$24:$U$38)),_xlfn.IFS(D53=1,_xlfn.XLOOKUP(E53,[1]装备数值!$K$5:$K$19,[1]装备数值!$O$5:$O$19),D53=3,_xlfn.XLOOKUP(E53,[1]装备数值!$K$5:$K$19,[1]装备数值!$S$5:$S$19),D53=5,_xlfn.XLOOKUP(E53,[1]装备数值!$K$5:$K$19,[1]装备数值!$W$5:$W$19),D53=2,_xlfn.XLOOKUP(E53,[1]装备数值!$K$5:$K$19,[1]装备数值!$O$24:$O$38),D53=4,_xlfn.XLOOKUP(E53,[1]装备数值!$K$5:$K$19,[1]装备数值!$S$24:$S$38),D53=6,_xlfn.XLOOKUP(E53,[1]装备数值!$K$5:$K$19,[1]装备数值!$W$24:$W$38)))</f>
        <v>10</v>
      </c>
      <c r="H53" s="2">
        <f>IF(M53=0,_xlfn.IFS(D53=1,_xlfn.XLOOKUP(E53,[1]装备数值!$K$5:$K$19,[1]装备数值!$N$5:$N$19),D53=3,_xlfn.XLOOKUP(E53,[1]装备数值!$K$5:$K$19,[1]装备数值!$R$5:$R$19),D53=5,_xlfn.XLOOKUP(E53,[1]装备数值!$K$5:$K$19,[1]装备数值!$V$5:$V$19),D53=2,_xlfn.XLOOKUP(E53,[1]装备数值!$K$5:$K$19,[1]装备数值!$N$24:$N$38),D53=4,_xlfn.XLOOKUP(E53,[1]装备数值!$K$5:$K$19,[1]装备数值!$R$24:$R$38),D53=6,_xlfn.XLOOKUP(E53,[1]装备数值!$K$5:$K$19,[1]装备数值!$V$24:$V$38)),_xlfn.IFS(D53=1,_xlfn.XLOOKUP(E53,[1]装备数值!$K$5:$K$19,[1]装备数值!$P$5:$P$19),D53=3,_xlfn.XLOOKUP(E53,[1]装备数值!$K$5:$K$19,[1]装备数值!$T$5:$T$19),D53=5,_xlfn.XLOOKUP(E53,[1]装备数值!$K$5:$K$19,[1]装备数值!$X$5:$X$19),D53=2,_xlfn.XLOOKUP(E53,[1]装备数值!$K$5:$K$19,[1]装备数值!$P$24:$P$38),D53=4,_xlfn.XLOOKUP(E53,[1]装备数值!$K$5:$K$19,[1]装备数值!$T$24:$T$38),D53=6,_xlfn.XLOOKUP(E53,[1]装备数值!$K$5:$K$19,[1]装备数值!$X$24:$X$38)))</f>
        <v>3</v>
      </c>
      <c r="I53" s="2" cm="1">
        <f t="array" ref="I53">G53+H53*(_xlfn.SINGLE(_xlfn.XLOOKUP(E53,'equip_quality|装备品质'!$A:$A,'equip_quality|装备品质'!$E:$E-1)))</f>
        <v>487</v>
      </c>
      <c r="J53" s="3" t="str">
        <f t="shared" si="6"/>
        <v>2;431032|3;431033|4;431034|5;431035|6;431036</v>
      </c>
      <c r="K53" s="3">
        <v>100310</v>
      </c>
      <c r="L53" s="2">
        <v>100310</v>
      </c>
      <c r="M53" s="2">
        <f>_xlfn.XLOOKUP(ROUNDDOWN(A53/100,0),[1]装备数值!$B:$B,[1]装备数值!$F:$F)</f>
        <v>0</v>
      </c>
      <c r="N53" s="3" t="str">
        <f t="shared" si="8"/>
        <v>equip_103_name</v>
      </c>
      <c r="O53" s="3" t="str">
        <f t="shared" si="9"/>
        <v>icon_equip_103_1</v>
      </c>
      <c r="P53" s="3" t="str">
        <f t="shared" si="10"/>
        <v>equip_103_desc</v>
      </c>
      <c r="Q53" s="3" t="str">
        <f t="shared" si="11"/>
        <v>spine_equip_103_1</v>
      </c>
    </row>
    <row r="54" spans="1:17">
      <c r="A54" s="2">
        <v>10302</v>
      </c>
      <c r="B54" s="3" t="str">
        <f>CONCATENATE(_xlfn.XLOOKUP(ROUNDDOWN(A54/100,0),[1]装备数值!$B:$B,[1]装备数值!$C:$C),"-",_xlfn.XLOOKUP(E54,[1]装备数值!$K$5:$K$19,[1]装备数值!$L$5:$L$19))</f>
        <v>吉他-C阶</v>
      </c>
      <c r="C54" s="3">
        <f t="shared" si="4"/>
        <v>103</v>
      </c>
      <c r="D54" s="3">
        <f>_xlfn.XLOOKUP(ROUNDDOWN(A54/100,0),[1]装备数值!$B:$B,[1]装备数值!$E:$E)</f>
        <v>1</v>
      </c>
      <c r="E54" s="2">
        <v>2</v>
      </c>
      <c r="F54" s="2">
        <f>_xlfn.XLOOKUP(ROUNDDOWN(A54/100,0),[1]装备数值!$B:$B,[1]装备数值!$D:$D)</f>
        <v>103010</v>
      </c>
      <c r="G54" s="8">
        <f>IF(M54=0,_xlfn.IFS(D54=1,_xlfn.XLOOKUP(E54,[1]装备数值!$K$5:$K$19,[1]装备数值!$M$5:$M$19),D54=3,_xlfn.XLOOKUP(E54,[1]装备数值!$K$5:$K$19,[1]装备数值!$Q$5:$Q$19),D54=5,_xlfn.XLOOKUP(E54,[1]装备数值!$K$5:$K$19,[1]装备数值!$U$5:$U$19),D54=2,_xlfn.XLOOKUP(E54,[1]装备数值!$K$5:$K$19,[1]装备数值!$M$24:$M$38),D54=4,_xlfn.XLOOKUP(E54,[1]装备数值!$K$5:$K$19,[1]装备数值!$Q$24:$Q$38),D54=6,_xlfn.XLOOKUP(E54,[1]装备数值!$K$5:$K$19,[1]装备数值!$U$24:$U$38)),_xlfn.IFS(D54=1,_xlfn.XLOOKUP(E54,[1]装备数值!$K$5:$K$19,[1]装备数值!$O$5:$O$19),D54=3,_xlfn.XLOOKUP(E54,[1]装备数值!$K$5:$K$19,[1]装备数值!$S$5:$S$19),D54=5,_xlfn.XLOOKUP(E54,[1]装备数值!$K$5:$K$19,[1]装备数值!$W$5:$W$19),D54=2,_xlfn.XLOOKUP(E54,[1]装备数值!$K$5:$K$19,[1]装备数值!$O$24:$O$38),D54=4,_xlfn.XLOOKUP(E54,[1]装备数值!$K$5:$K$19,[1]装备数值!$S$24:$S$38),D54=6,_xlfn.XLOOKUP(E54,[1]装备数值!$K$5:$K$19,[1]装备数值!$W$24:$W$38)))</f>
        <v>20</v>
      </c>
      <c r="H54" s="2">
        <f>IF(M54=0,_xlfn.IFS(D54=1,_xlfn.XLOOKUP(E54,[1]装备数值!$K$5:$K$19,[1]装备数值!$N$5:$N$19),D54=3,_xlfn.XLOOKUP(E54,[1]装备数值!$K$5:$K$19,[1]装备数值!$R$5:$R$19),D54=5,_xlfn.XLOOKUP(E54,[1]装备数值!$K$5:$K$19,[1]装备数值!$V$5:$V$19),D54=2,_xlfn.XLOOKUP(E54,[1]装备数值!$K$5:$K$19,[1]装备数值!$N$24:$N$38),D54=4,_xlfn.XLOOKUP(E54,[1]装备数值!$K$5:$K$19,[1]装备数值!$R$24:$R$38),D54=6,_xlfn.XLOOKUP(E54,[1]装备数值!$K$5:$K$19,[1]装备数值!$V$24:$V$38)),_xlfn.IFS(D54=1,_xlfn.XLOOKUP(E54,[1]装备数值!$K$5:$K$19,[1]装备数值!$P$5:$P$19),D54=3,_xlfn.XLOOKUP(E54,[1]装备数值!$K$5:$K$19,[1]装备数值!$T$5:$T$19),D54=5,_xlfn.XLOOKUP(E54,[1]装备数值!$K$5:$K$19,[1]装备数值!$X$5:$X$19),D54=2,_xlfn.XLOOKUP(E54,[1]装备数值!$K$5:$K$19,[1]装备数值!$P$24:$P$38),D54=4,_xlfn.XLOOKUP(E54,[1]装备数值!$K$5:$K$19,[1]装备数值!$T$24:$T$38),D54=6,_xlfn.XLOOKUP(E54,[1]装备数值!$K$5:$K$19,[1]装备数值!$X$24:$X$38)))</f>
        <v>4</v>
      </c>
      <c r="I54" s="2" cm="1">
        <f t="array" ref="I54">G54+H54*(_xlfn.SINGLE(_xlfn.XLOOKUP(E54,'equip_quality|装备品质'!$A:$A,'equip_quality|装备品质'!$E:$E-1)))</f>
        <v>656</v>
      </c>
      <c r="J54" s="3" t="str">
        <f t="shared" si="6"/>
        <v>2;431032|3;431033|4;431034|5;431035|6;431036</v>
      </c>
      <c r="K54" s="3" t="str">
        <f t="shared" ref="K54:K62" si="13">CONCATENATE(IF(L54,CONCATENATE(L54,";"),""),IF(E54&gt;=2,$C54*10+430002,""),IF(E54&gt;=3,CONCATENATE(";",$C54*10+430003),""),IF(E54&gt;=4,CONCATENATE(";",$C54*10+430004),""),IF(E54&gt;=7,CONCATENATE(";",$C54*10+430005),""),IF(E54&gt;=11,CONCATENATE(";",$C54*10+430006),""))</f>
        <v>100310;431032</v>
      </c>
      <c r="L54" s="2">
        <v>100310</v>
      </c>
      <c r="M54" s="2">
        <f>_xlfn.XLOOKUP(ROUNDDOWN(A54/100,0),[1]装备数值!$B:$B,[1]装备数值!$F:$F)</f>
        <v>0</v>
      </c>
      <c r="N54" s="3" t="str">
        <f t="shared" si="8"/>
        <v>equip_103_name</v>
      </c>
      <c r="O54" s="3" t="str">
        <f t="shared" si="9"/>
        <v>icon_equip_103_1</v>
      </c>
      <c r="P54" s="3" t="str">
        <f t="shared" si="10"/>
        <v>equip_103_desc</v>
      </c>
      <c r="Q54" s="3" t="str">
        <f t="shared" si="11"/>
        <v>spine_equip_103_1</v>
      </c>
    </row>
    <row r="55" spans="1:17">
      <c r="A55" s="2">
        <v>10303</v>
      </c>
      <c r="B55" s="3" t="str">
        <f>CONCATENATE(_xlfn.XLOOKUP(ROUNDDOWN(A55/100,0),[1]装备数值!$B:$B,[1]装备数值!$C:$C),"-",_xlfn.XLOOKUP(E55,[1]装备数值!$K$5:$K$19,[1]装备数值!$L$5:$L$19))</f>
        <v>吉他-B阶</v>
      </c>
      <c r="C55" s="3">
        <f t="shared" si="4"/>
        <v>103</v>
      </c>
      <c r="D55" s="3">
        <f>_xlfn.XLOOKUP(ROUNDDOWN(A55/100,0),[1]装备数值!$B:$B,[1]装备数值!$E:$E)</f>
        <v>1</v>
      </c>
      <c r="E55" s="2">
        <v>3</v>
      </c>
      <c r="F55" s="2">
        <f>_xlfn.XLOOKUP(ROUNDDOWN(A55/100,0),[1]装备数值!$B:$B,[1]装备数值!$D:$D)</f>
        <v>103010</v>
      </c>
      <c r="G55" s="8">
        <f>IF(M55=0,_xlfn.IFS(D55=1,_xlfn.XLOOKUP(E55,[1]装备数值!$K$5:$K$19,[1]装备数值!$M$5:$M$19),D55=3,_xlfn.XLOOKUP(E55,[1]装备数值!$K$5:$K$19,[1]装备数值!$Q$5:$Q$19),D55=5,_xlfn.XLOOKUP(E55,[1]装备数值!$K$5:$K$19,[1]装备数值!$U$5:$U$19),D55=2,_xlfn.XLOOKUP(E55,[1]装备数值!$K$5:$K$19,[1]装备数值!$M$24:$M$38),D55=4,_xlfn.XLOOKUP(E55,[1]装备数值!$K$5:$K$19,[1]装备数值!$Q$24:$Q$38),D55=6,_xlfn.XLOOKUP(E55,[1]装备数值!$K$5:$K$19,[1]装备数值!$U$24:$U$38)),_xlfn.IFS(D55=1,_xlfn.XLOOKUP(E55,[1]装备数值!$K$5:$K$19,[1]装备数值!$O$5:$O$19),D55=3,_xlfn.XLOOKUP(E55,[1]装备数值!$K$5:$K$19,[1]装备数值!$S$5:$S$19),D55=5,_xlfn.XLOOKUP(E55,[1]装备数值!$K$5:$K$19,[1]装备数值!$W$5:$W$19),D55=2,_xlfn.XLOOKUP(E55,[1]装备数值!$K$5:$K$19,[1]装备数值!$O$24:$O$38),D55=4,_xlfn.XLOOKUP(E55,[1]装备数值!$K$5:$K$19,[1]装备数值!$S$24:$S$38),D55=6,_xlfn.XLOOKUP(E55,[1]装备数值!$K$5:$K$19,[1]装备数值!$W$24:$W$38)))</f>
        <v>30</v>
      </c>
      <c r="H55" s="2">
        <f>IF(M55=0,_xlfn.IFS(D55=1,_xlfn.XLOOKUP(E55,[1]装备数值!$K$5:$K$19,[1]装备数值!$N$5:$N$19),D55=3,_xlfn.XLOOKUP(E55,[1]装备数值!$K$5:$K$19,[1]装备数值!$R$5:$R$19),D55=5,_xlfn.XLOOKUP(E55,[1]装备数值!$K$5:$K$19,[1]装备数值!$V$5:$V$19),D55=2,_xlfn.XLOOKUP(E55,[1]装备数值!$K$5:$K$19,[1]装备数值!$N$24:$N$38),D55=4,_xlfn.XLOOKUP(E55,[1]装备数值!$K$5:$K$19,[1]装备数值!$R$24:$R$38),D55=6,_xlfn.XLOOKUP(E55,[1]装备数值!$K$5:$K$19,[1]装备数值!$V$24:$V$38)),_xlfn.IFS(D55=1,_xlfn.XLOOKUP(E55,[1]装备数值!$K$5:$K$19,[1]装备数值!$P$5:$P$19),D55=3,_xlfn.XLOOKUP(E55,[1]装备数值!$K$5:$K$19,[1]装备数值!$T$5:$T$19),D55=5,_xlfn.XLOOKUP(E55,[1]装备数值!$K$5:$K$19,[1]装备数值!$X$5:$X$19),D55=2,_xlfn.XLOOKUP(E55,[1]装备数值!$K$5:$K$19,[1]装备数值!$P$24:$P$38),D55=4,_xlfn.XLOOKUP(E55,[1]装备数值!$K$5:$K$19,[1]装备数值!$T$24:$T$38),D55=6,_xlfn.XLOOKUP(E55,[1]装备数值!$K$5:$K$19,[1]装备数值!$X$24:$X$38)))</f>
        <v>5</v>
      </c>
      <c r="I55" s="2" cm="1">
        <f t="array" ref="I55">G55+H55*(_xlfn.SINGLE(_xlfn.XLOOKUP(E55,'equip_quality|装备品质'!$A:$A,'equip_quality|装备品质'!$E:$E-1)))</f>
        <v>825</v>
      </c>
      <c r="J55" s="3" t="str">
        <f t="shared" si="6"/>
        <v>2;431032|3;431033|4;431034|5;431035|6;431036</v>
      </c>
      <c r="K55" s="3" t="str">
        <f t="shared" si="13"/>
        <v>100310;431032;431033</v>
      </c>
      <c r="L55" s="2">
        <v>100310</v>
      </c>
      <c r="M55" s="2">
        <f>_xlfn.XLOOKUP(ROUNDDOWN(A55/100,0),[1]装备数值!$B:$B,[1]装备数值!$F:$F)</f>
        <v>0</v>
      </c>
      <c r="N55" s="3" t="str">
        <f t="shared" si="8"/>
        <v>equip_103_name</v>
      </c>
      <c r="O55" s="3" t="str">
        <f t="shared" si="9"/>
        <v>icon_equip_103_1</v>
      </c>
      <c r="P55" s="3" t="str">
        <f t="shared" si="10"/>
        <v>equip_103_desc</v>
      </c>
      <c r="Q55" s="3" t="str">
        <f t="shared" si="11"/>
        <v>spine_equip_103_1</v>
      </c>
    </row>
    <row r="56" spans="1:17">
      <c r="A56" s="2">
        <v>10304</v>
      </c>
      <c r="B56" s="3" t="str">
        <f>CONCATENATE(_xlfn.XLOOKUP(ROUNDDOWN(A56/100,0),[1]装备数值!$B:$B,[1]装备数值!$C:$C),"-",_xlfn.XLOOKUP(E56,[1]装备数值!$K$5:$K$19,[1]装备数值!$L$5:$L$19))</f>
        <v>吉他-A阶-0</v>
      </c>
      <c r="C56" s="3">
        <f t="shared" si="4"/>
        <v>103</v>
      </c>
      <c r="D56" s="3">
        <f>_xlfn.XLOOKUP(ROUNDDOWN(A56/100,0),[1]装备数值!$B:$B,[1]装备数值!$E:$E)</f>
        <v>1</v>
      </c>
      <c r="E56" s="2">
        <v>4</v>
      </c>
      <c r="F56" s="2">
        <f>_xlfn.XLOOKUP(ROUNDDOWN(A56/100,0),[1]装备数值!$B:$B,[1]装备数值!$D:$D)</f>
        <v>103010</v>
      </c>
      <c r="G56" s="8">
        <f>IF(M56=0,_xlfn.IFS(D56=1,_xlfn.XLOOKUP(E56,[1]装备数值!$K$5:$K$19,[1]装备数值!$M$5:$M$19),D56=3,_xlfn.XLOOKUP(E56,[1]装备数值!$K$5:$K$19,[1]装备数值!$Q$5:$Q$19),D56=5,_xlfn.XLOOKUP(E56,[1]装备数值!$K$5:$K$19,[1]装备数值!$U$5:$U$19),D56=2,_xlfn.XLOOKUP(E56,[1]装备数值!$K$5:$K$19,[1]装备数值!$M$24:$M$38),D56=4,_xlfn.XLOOKUP(E56,[1]装备数值!$K$5:$K$19,[1]装备数值!$Q$24:$Q$38),D56=6,_xlfn.XLOOKUP(E56,[1]装备数值!$K$5:$K$19,[1]装备数值!$U$24:$U$38)),_xlfn.IFS(D56=1,_xlfn.XLOOKUP(E56,[1]装备数值!$K$5:$K$19,[1]装备数值!$O$5:$O$19),D56=3,_xlfn.XLOOKUP(E56,[1]装备数值!$K$5:$K$19,[1]装备数值!$S$5:$S$19),D56=5,_xlfn.XLOOKUP(E56,[1]装备数值!$K$5:$K$19,[1]装备数值!$W$5:$W$19),D56=2,_xlfn.XLOOKUP(E56,[1]装备数值!$K$5:$K$19,[1]装备数值!$O$24:$O$38),D56=4,_xlfn.XLOOKUP(E56,[1]装备数值!$K$5:$K$19,[1]装备数值!$S$24:$S$38),D56=6,_xlfn.XLOOKUP(E56,[1]装备数值!$K$5:$K$19,[1]装备数值!$W$24:$W$38)))</f>
        <v>50</v>
      </c>
      <c r="H56" s="2">
        <f>IF(M56=0,_xlfn.IFS(D56=1,_xlfn.XLOOKUP(E56,[1]装备数值!$K$5:$K$19,[1]装备数值!$N$5:$N$19),D56=3,_xlfn.XLOOKUP(E56,[1]装备数值!$K$5:$K$19,[1]装备数值!$R$5:$R$19),D56=5,_xlfn.XLOOKUP(E56,[1]装备数值!$K$5:$K$19,[1]装备数值!$V$5:$V$19),D56=2,_xlfn.XLOOKUP(E56,[1]装备数值!$K$5:$K$19,[1]装备数值!$N$24:$N$38),D56=4,_xlfn.XLOOKUP(E56,[1]装备数值!$K$5:$K$19,[1]装备数值!$R$24:$R$38),D56=6,_xlfn.XLOOKUP(E56,[1]装备数值!$K$5:$K$19,[1]装备数值!$V$24:$V$38)),_xlfn.IFS(D56=1,_xlfn.XLOOKUP(E56,[1]装备数值!$K$5:$K$19,[1]装备数值!$P$5:$P$19),D56=3,_xlfn.XLOOKUP(E56,[1]装备数值!$K$5:$K$19,[1]装备数值!$T$5:$T$19),D56=5,_xlfn.XLOOKUP(E56,[1]装备数值!$K$5:$K$19,[1]装备数值!$X$5:$X$19),D56=2,_xlfn.XLOOKUP(E56,[1]装备数值!$K$5:$K$19,[1]装备数值!$P$24:$P$38),D56=4,_xlfn.XLOOKUP(E56,[1]装备数值!$K$5:$K$19,[1]装备数值!$T$24:$T$38),D56=6,_xlfn.XLOOKUP(E56,[1]装备数值!$K$5:$K$19,[1]装备数值!$X$24:$X$38)))</f>
        <v>9</v>
      </c>
      <c r="I56" s="2" cm="1">
        <f t="array" ref="I56">G56+H56*(_xlfn.SINGLE(_xlfn.XLOOKUP(E56,'equip_quality|装备品质'!$A:$A,'equip_quality|装备品质'!$E:$E-1)))</f>
        <v>1481</v>
      </c>
      <c r="J56" s="3" t="str">
        <f t="shared" ref="J56:J87" si="14">CONCATENATE("2;",ROUNDDOWN(A56/100,0)*10+430002,"|3;",ROUNDDOWN(A56/100,0)*10+430003,"|4;",ROUNDDOWN(A56/100,0)*10+430004,"|5;",ROUNDDOWN(A56/100,0)*10+430005,"|6;",ROUNDDOWN(A56/100,0)*10+430006)</f>
        <v>2;431032|3;431033|4;431034|5;431035|6;431036</v>
      </c>
      <c r="K56" s="3" t="str">
        <f t="shared" si="13"/>
        <v>100340;431032;431033;431034</v>
      </c>
      <c r="L56" s="2">
        <v>100340</v>
      </c>
      <c r="M56" s="2">
        <f>_xlfn.XLOOKUP(ROUNDDOWN(A56/100,0),[1]装备数值!$B:$B,[1]装备数值!$F:$F)</f>
        <v>0</v>
      </c>
      <c r="N56" s="3" t="str">
        <f t="shared" si="8"/>
        <v>equip_103_name</v>
      </c>
      <c r="O56" s="3" t="str">
        <f t="shared" si="9"/>
        <v>icon_equip_103_2</v>
      </c>
      <c r="P56" s="3" t="str">
        <f t="shared" si="10"/>
        <v>equip_103_desc</v>
      </c>
      <c r="Q56" s="3" t="str">
        <f t="shared" si="11"/>
        <v>spine_equip_103_2</v>
      </c>
    </row>
    <row r="57" spans="1:17">
      <c r="A57" s="2">
        <v>10305</v>
      </c>
      <c r="B57" s="3" t="str">
        <f>CONCATENATE(_xlfn.XLOOKUP(ROUNDDOWN(A57/100,0),[1]装备数值!$B:$B,[1]装备数值!$C:$C),"-",_xlfn.XLOOKUP(E57,[1]装备数值!$K$5:$K$19,[1]装备数值!$L$5:$L$19))</f>
        <v>吉他-A阶-1</v>
      </c>
      <c r="C57" s="3">
        <f t="shared" si="4"/>
        <v>103</v>
      </c>
      <c r="D57" s="3">
        <f>_xlfn.XLOOKUP(ROUNDDOWN(A57/100,0),[1]装备数值!$B:$B,[1]装备数值!$E:$E)</f>
        <v>1</v>
      </c>
      <c r="E57" s="2">
        <v>5</v>
      </c>
      <c r="F57" s="2">
        <f>_xlfn.XLOOKUP(ROUNDDOWN(A57/100,0),[1]装备数值!$B:$B,[1]装备数值!$D:$D)</f>
        <v>103010</v>
      </c>
      <c r="G57" s="8">
        <f>IF(M57=0,_xlfn.IFS(D57=1,_xlfn.XLOOKUP(E57,[1]装备数值!$K$5:$K$19,[1]装备数值!$M$5:$M$19),D57=3,_xlfn.XLOOKUP(E57,[1]装备数值!$K$5:$K$19,[1]装备数值!$Q$5:$Q$19),D57=5,_xlfn.XLOOKUP(E57,[1]装备数值!$K$5:$K$19,[1]装备数值!$U$5:$U$19),D57=2,_xlfn.XLOOKUP(E57,[1]装备数值!$K$5:$K$19,[1]装备数值!$M$24:$M$38),D57=4,_xlfn.XLOOKUP(E57,[1]装备数值!$K$5:$K$19,[1]装备数值!$Q$24:$Q$38),D57=6,_xlfn.XLOOKUP(E57,[1]装备数值!$K$5:$K$19,[1]装备数值!$U$24:$U$38)),_xlfn.IFS(D57=1,_xlfn.XLOOKUP(E57,[1]装备数值!$K$5:$K$19,[1]装备数值!$O$5:$O$19),D57=3,_xlfn.XLOOKUP(E57,[1]装备数值!$K$5:$K$19,[1]装备数值!$S$5:$S$19),D57=5,_xlfn.XLOOKUP(E57,[1]装备数值!$K$5:$K$19,[1]装备数值!$W$5:$W$19),D57=2,_xlfn.XLOOKUP(E57,[1]装备数值!$K$5:$K$19,[1]装备数值!$O$24:$O$38),D57=4,_xlfn.XLOOKUP(E57,[1]装备数值!$K$5:$K$19,[1]装备数值!$S$24:$S$38),D57=6,_xlfn.XLOOKUP(E57,[1]装备数值!$K$5:$K$19,[1]装备数值!$W$24:$W$38)))</f>
        <v>60</v>
      </c>
      <c r="H57" s="2">
        <f>IF(M57=0,_xlfn.IFS(D57=1,_xlfn.XLOOKUP(E57,[1]装备数值!$K$5:$K$19,[1]装备数值!$N$5:$N$19),D57=3,_xlfn.XLOOKUP(E57,[1]装备数值!$K$5:$K$19,[1]装备数值!$R$5:$R$19),D57=5,_xlfn.XLOOKUP(E57,[1]装备数值!$K$5:$K$19,[1]装备数值!$V$5:$V$19),D57=2,_xlfn.XLOOKUP(E57,[1]装备数值!$K$5:$K$19,[1]装备数值!$N$24:$N$38),D57=4,_xlfn.XLOOKUP(E57,[1]装备数值!$K$5:$K$19,[1]装备数值!$R$24:$R$38),D57=6,_xlfn.XLOOKUP(E57,[1]装备数值!$K$5:$K$19,[1]装备数值!$V$24:$V$38)),_xlfn.IFS(D57=1,_xlfn.XLOOKUP(E57,[1]装备数值!$K$5:$K$19,[1]装备数值!$P$5:$P$19),D57=3,_xlfn.XLOOKUP(E57,[1]装备数值!$K$5:$K$19,[1]装备数值!$T$5:$T$19),D57=5,_xlfn.XLOOKUP(E57,[1]装备数值!$K$5:$K$19,[1]装备数值!$X$5:$X$19),D57=2,_xlfn.XLOOKUP(E57,[1]装备数值!$K$5:$K$19,[1]装备数值!$P$24:$P$38),D57=4,_xlfn.XLOOKUP(E57,[1]装备数值!$K$5:$K$19,[1]装备数值!$T$24:$T$38),D57=6,_xlfn.XLOOKUP(E57,[1]装备数值!$K$5:$K$19,[1]装备数值!$X$24:$X$38)))</f>
        <v>10</v>
      </c>
      <c r="I57" s="2" cm="1">
        <f t="array" ref="I57">G57+H57*(_xlfn.SINGLE(_xlfn.XLOOKUP(E57,'equip_quality|装备品质'!$A:$A,'equip_quality|装备品质'!$E:$E-1)))</f>
        <v>1650</v>
      </c>
      <c r="J57" s="3" t="str">
        <f t="shared" si="14"/>
        <v>2;431032|3;431033|4;431034|5;431035|6;431036</v>
      </c>
      <c r="K57" s="3" t="str">
        <f t="shared" si="13"/>
        <v>100340;431032;431033;431034</v>
      </c>
      <c r="L57" s="2">
        <v>100340</v>
      </c>
      <c r="M57" s="2">
        <f>_xlfn.XLOOKUP(ROUNDDOWN(A57/100,0),[1]装备数值!$B:$B,[1]装备数值!$F:$F)</f>
        <v>0</v>
      </c>
      <c r="N57" s="3" t="str">
        <f t="shared" si="8"/>
        <v>equip_103_name</v>
      </c>
      <c r="O57" s="3" t="str">
        <f t="shared" si="9"/>
        <v>icon_equip_103_2</v>
      </c>
      <c r="P57" s="3" t="str">
        <f t="shared" si="10"/>
        <v>equip_103_desc</v>
      </c>
      <c r="Q57" s="3" t="str">
        <f t="shared" si="11"/>
        <v>spine_equip_103_2</v>
      </c>
    </row>
    <row r="58" spans="1:17">
      <c r="A58" s="2">
        <v>10306</v>
      </c>
      <c r="B58" s="3" t="str">
        <f>CONCATENATE(_xlfn.XLOOKUP(ROUNDDOWN(A58/100,0),[1]装备数值!$B:$B,[1]装备数值!$C:$C),"-",_xlfn.XLOOKUP(E58,[1]装备数值!$K$5:$K$19,[1]装备数值!$L$5:$L$19))</f>
        <v>吉他-A阶-2</v>
      </c>
      <c r="C58" s="3">
        <f t="shared" si="4"/>
        <v>103</v>
      </c>
      <c r="D58" s="3">
        <f>_xlfn.XLOOKUP(ROUNDDOWN(A58/100,0),[1]装备数值!$B:$B,[1]装备数值!$E:$E)</f>
        <v>1</v>
      </c>
      <c r="E58" s="2">
        <v>6</v>
      </c>
      <c r="F58" s="2">
        <f>_xlfn.XLOOKUP(ROUNDDOWN(A58/100,0),[1]装备数值!$B:$B,[1]装备数值!$D:$D)</f>
        <v>103010</v>
      </c>
      <c r="G58" s="8">
        <f>IF(M58=0,_xlfn.IFS(D58=1,_xlfn.XLOOKUP(E58,[1]装备数值!$K$5:$K$19,[1]装备数值!$M$5:$M$19),D58=3,_xlfn.XLOOKUP(E58,[1]装备数值!$K$5:$K$19,[1]装备数值!$Q$5:$Q$19),D58=5,_xlfn.XLOOKUP(E58,[1]装备数值!$K$5:$K$19,[1]装备数值!$U$5:$U$19),D58=2,_xlfn.XLOOKUP(E58,[1]装备数值!$K$5:$K$19,[1]装备数值!$M$24:$M$38),D58=4,_xlfn.XLOOKUP(E58,[1]装备数值!$K$5:$K$19,[1]装备数值!$Q$24:$Q$38),D58=6,_xlfn.XLOOKUP(E58,[1]装备数值!$K$5:$K$19,[1]装备数值!$U$24:$U$38)),_xlfn.IFS(D58=1,_xlfn.XLOOKUP(E58,[1]装备数值!$K$5:$K$19,[1]装备数值!$O$5:$O$19),D58=3,_xlfn.XLOOKUP(E58,[1]装备数值!$K$5:$K$19,[1]装备数值!$S$5:$S$19),D58=5,_xlfn.XLOOKUP(E58,[1]装备数值!$K$5:$K$19,[1]装备数值!$W$5:$W$19),D58=2,_xlfn.XLOOKUP(E58,[1]装备数值!$K$5:$K$19,[1]装备数值!$O$24:$O$38),D58=4,_xlfn.XLOOKUP(E58,[1]装备数值!$K$5:$K$19,[1]装备数值!$S$24:$S$38),D58=6,_xlfn.XLOOKUP(E58,[1]装备数值!$K$5:$K$19,[1]装备数值!$W$24:$W$38)))</f>
        <v>70</v>
      </c>
      <c r="H58" s="2">
        <f>IF(M58=0,_xlfn.IFS(D58=1,_xlfn.XLOOKUP(E58,[1]装备数值!$K$5:$K$19,[1]装备数值!$N$5:$N$19),D58=3,_xlfn.XLOOKUP(E58,[1]装备数值!$K$5:$K$19,[1]装备数值!$R$5:$R$19),D58=5,_xlfn.XLOOKUP(E58,[1]装备数值!$K$5:$K$19,[1]装备数值!$V$5:$V$19),D58=2,_xlfn.XLOOKUP(E58,[1]装备数值!$K$5:$K$19,[1]装备数值!$N$24:$N$38),D58=4,_xlfn.XLOOKUP(E58,[1]装备数值!$K$5:$K$19,[1]装备数值!$R$24:$R$38),D58=6,_xlfn.XLOOKUP(E58,[1]装备数值!$K$5:$K$19,[1]装备数值!$V$24:$V$38)),_xlfn.IFS(D58=1,_xlfn.XLOOKUP(E58,[1]装备数值!$K$5:$K$19,[1]装备数值!$P$5:$P$19),D58=3,_xlfn.XLOOKUP(E58,[1]装备数值!$K$5:$K$19,[1]装备数值!$T$5:$T$19),D58=5,_xlfn.XLOOKUP(E58,[1]装备数值!$K$5:$K$19,[1]装备数值!$X$5:$X$19),D58=2,_xlfn.XLOOKUP(E58,[1]装备数值!$K$5:$K$19,[1]装备数值!$P$24:$P$38),D58=4,_xlfn.XLOOKUP(E58,[1]装备数值!$K$5:$K$19,[1]装备数值!$T$24:$T$38),D58=6,_xlfn.XLOOKUP(E58,[1]装备数值!$K$5:$K$19,[1]装备数值!$X$24:$X$38)))</f>
        <v>11</v>
      </c>
      <c r="I58" s="2" cm="1">
        <f t="array" ref="I58">G58+H58*(_xlfn.SINGLE(_xlfn.XLOOKUP(E58,'equip_quality|装备品质'!$A:$A,'equip_quality|装备品质'!$E:$E-1)))</f>
        <v>1819</v>
      </c>
      <c r="J58" s="3" t="str">
        <f t="shared" si="14"/>
        <v>2;431032|3;431033|4;431034|5;431035|6;431036</v>
      </c>
      <c r="K58" s="3" t="str">
        <f t="shared" si="13"/>
        <v>100340;431032;431033;431034</v>
      </c>
      <c r="L58" s="2">
        <v>100340</v>
      </c>
      <c r="M58" s="2">
        <f>_xlfn.XLOOKUP(ROUNDDOWN(A58/100,0),[1]装备数值!$B:$B,[1]装备数值!$F:$F)</f>
        <v>0</v>
      </c>
      <c r="N58" s="3" t="str">
        <f t="shared" si="8"/>
        <v>equip_103_name</v>
      </c>
      <c r="O58" s="3" t="str">
        <f t="shared" si="9"/>
        <v>icon_equip_103_2</v>
      </c>
      <c r="P58" s="3" t="str">
        <f t="shared" si="10"/>
        <v>equip_103_desc</v>
      </c>
      <c r="Q58" s="3" t="str">
        <f t="shared" si="11"/>
        <v>spine_equip_103_2</v>
      </c>
    </row>
    <row r="59" spans="1:17">
      <c r="A59" s="2">
        <v>10307</v>
      </c>
      <c r="B59" s="3" t="str">
        <f>CONCATENATE(_xlfn.XLOOKUP(ROUNDDOWN(A59/100,0),[1]装备数值!$B:$B,[1]装备数值!$C:$C),"-",_xlfn.XLOOKUP(E59,[1]装备数值!$K$5:$K$19,[1]装备数值!$L$5:$L$19))</f>
        <v>吉他-S阶-0</v>
      </c>
      <c r="C59" s="3">
        <f t="shared" si="4"/>
        <v>103</v>
      </c>
      <c r="D59" s="3">
        <f>_xlfn.XLOOKUP(ROUNDDOWN(A59/100,0),[1]装备数值!$B:$B,[1]装备数值!$E:$E)</f>
        <v>1</v>
      </c>
      <c r="E59" s="2">
        <v>7</v>
      </c>
      <c r="F59" s="2">
        <f>_xlfn.XLOOKUP(ROUNDDOWN(A59/100,0),[1]装备数值!$B:$B,[1]装备数值!$D:$D)</f>
        <v>103010</v>
      </c>
      <c r="G59" s="8">
        <f>IF(M59=0,_xlfn.IFS(D59=1,_xlfn.XLOOKUP(E59,[1]装备数值!$K$5:$K$19,[1]装备数值!$M$5:$M$19),D59=3,_xlfn.XLOOKUP(E59,[1]装备数值!$K$5:$K$19,[1]装备数值!$Q$5:$Q$19),D59=5,_xlfn.XLOOKUP(E59,[1]装备数值!$K$5:$K$19,[1]装备数值!$U$5:$U$19),D59=2,_xlfn.XLOOKUP(E59,[1]装备数值!$K$5:$K$19,[1]装备数值!$M$24:$M$38),D59=4,_xlfn.XLOOKUP(E59,[1]装备数值!$K$5:$K$19,[1]装备数值!$Q$24:$Q$38),D59=6,_xlfn.XLOOKUP(E59,[1]装备数值!$K$5:$K$19,[1]装备数值!$U$24:$U$38)),_xlfn.IFS(D59=1,_xlfn.XLOOKUP(E59,[1]装备数值!$K$5:$K$19,[1]装备数值!$O$5:$O$19),D59=3,_xlfn.XLOOKUP(E59,[1]装备数值!$K$5:$K$19,[1]装备数值!$S$5:$S$19),D59=5,_xlfn.XLOOKUP(E59,[1]装备数值!$K$5:$K$19,[1]装备数值!$W$5:$W$19),D59=2,_xlfn.XLOOKUP(E59,[1]装备数值!$K$5:$K$19,[1]装备数值!$O$24:$O$38),D59=4,_xlfn.XLOOKUP(E59,[1]装备数值!$K$5:$K$19,[1]装备数值!$S$24:$S$38),D59=6,_xlfn.XLOOKUP(E59,[1]装备数值!$K$5:$K$19,[1]装备数值!$W$24:$W$38)))</f>
        <v>132</v>
      </c>
      <c r="H59" s="2">
        <f>IF(M59=0,_xlfn.IFS(D59=1,_xlfn.XLOOKUP(E59,[1]装备数值!$K$5:$K$19,[1]装备数值!$N$5:$N$19),D59=3,_xlfn.XLOOKUP(E59,[1]装备数值!$K$5:$K$19,[1]装备数值!$R$5:$R$19),D59=5,_xlfn.XLOOKUP(E59,[1]装备数值!$K$5:$K$19,[1]装备数值!$V$5:$V$19),D59=2,_xlfn.XLOOKUP(E59,[1]装备数值!$K$5:$K$19,[1]装备数值!$N$24:$N$38),D59=4,_xlfn.XLOOKUP(E59,[1]装备数值!$K$5:$K$19,[1]装备数值!$R$24:$R$38),D59=6,_xlfn.XLOOKUP(E59,[1]装备数值!$K$5:$K$19,[1]装备数值!$V$24:$V$38)),_xlfn.IFS(D59=1,_xlfn.XLOOKUP(E59,[1]装备数值!$K$5:$K$19,[1]装备数值!$P$5:$P$19),D59=3,_xlfn.XLOOKUP(E59,[1]装备数值!$K$5:$K$19,[1]装备数值!$T$5:$T$19),D59=5,_xlfn.XLOOKUP(E59,[1]装备数值!$K$5:$K$19,[1]装备数值!$X$5:$X$19),D59=2,_xlfn.XLOOKUP(E59,[1]装备数值!$K$5:$K$19,[1]装备数值!$P$24:$P$38),D59=4,_xlfn.XLOOKUP(E59,[1]装备数值!$K$5:$K$19,[1]装备数值!$T$24:$T$38),D59=6,_xlfn.XLOOKUP(E59,[1]装备数值!$K$5:$K$19,[1]装备数值!$X$24:$X$38)))</f>
        <v>12</v>
      </c>
      <c r="I59" s="2" cm="1">
        <f t="array" ref="I59">G59+H59*(_xlfn.SINGLE(_xlfn.XLOOKUP(E59,'equip_quality|装备品质'!$A:$A,'equip_quality|装备品质'!$E:$E-1)))</f>
        <v>2040</v>
      </c>
      <c r="J59" s="3" t="str">
        <f t="shared" si="14"/>
        <v>2;431032|3;431033|4;431034|5;431035|6;431036</v>
      </c>
      <c r="K59" s="3" t="str">
        <f t="shared" si="13"/>
        <v>100340;431032;431033;431034;431035</v>
      </c>
      <c r="L59" s="2">
        <v>100340</v>
      </c>
      <c r="M59" s="2">
        <f>_xlfn.XLOOKUP(ROUNDDOWN(A59/100,0),[1]装备数值!$B:$B,[1]装备数值!$F:$F)</f>
        <v>0</v>
      </c>
      <c r="N59" s="3" t="str">
        <f t="shared" si="8"/>
        <v>equip_103_name</v>
      </c>
      <c r="O59" s="3" t="str">
        <f t="shared" si="9"/>
        <v>icon_equip_103_2</v>
      </c>
      <c r="P59" s="3" t="str">
        <f t="shared" si="10"/>
        <v>equip_103_desc</v>
      </c>
      <c r="Q59" s="3" t="str">
        <f t="shared" si="11"/>
        <v>spine_equip_103_2</v>
      </c>
    </row>
    <row r="60" spans="1:17">
      <c r="A60" s="2">
        <v>10308</v>
      </c>
      <c r="B60" s="3" t="str">
        <f>CONCATENATE(_xlfn.XLOOKUP(ROUNDDOWN(A60/100,0),[1]装备数值!$B:$B,[1]装备数值!$C:$C),"-",_xlfn.XLOOKUP(E60,[1]装备数值!$K$5:$K$19,[1]装备数值!$L$5:$L$19))</f>
        <v>吉他-S阶-1</v>
      </c>
      <c r="C60" s="3">
        <f t="shared" si="4"/>
        <v>103</v>
      </c>
      <c r="D60" s="3">
        <f>_xlfn.XLOOKUP(ROUNDDOWN(A60/100,0),[1]装备数值!$B:$B,[1]装备数值!$E:$E)</f>
        <v>1</v>
      </c>
      <c r="E60" s="2">
        <v>8</v>
      </c>
      <c r="F60" s="2">
        <f>_xlfn.XLOOKUP(ROUNDDOWN(A60/100,0),[1]装备数值!$B:$B,[1]装备数值!$D:$D)</f>
        <v>103010</v>
      </c>
      <c r="G60" s="8">
        <f>IF(M60=0,_xlfn.IFS(D60=1,_xlfn.XLOOKUP(E60,[1]装备数值!$K$5:$K$19,[1]装备数值!$M$5:$M$19),D60=3,_xlfn.XLOOKUP(E60,[1]装备数值!$K$5:$K$19,[1]装备数值!$Q$5:$Q$19),D60=5,_xlfn.XLOOKUP(E60,[1]装备数值!$K$5:$K$19,[1]装备数值!$U$5:$U$19),D60=2,_xlfn.XLOOKUP(E60,[1]装备数值!$K$5:$K$19,[1]装备数值!$M$24:$M$38),D60=4,_xlfn.XLOOKUP(E60,[1]装备数值!$K$5:$K$19,[1]装备数值!$Q$24:$Q$38),D60=6,_xlfn.XLOOKUP(E60,[1]装备数值!$K$5:$K$19,[1]装备数值!$U$24:$U$38)),_xlfn.IFS(D60=1,_xlfn.XLOOKUP(E60,[1]装备数值!$K$5:$K$19,[1]装备数值!$O$5:$O$19),D60=3,_xlfn.XLOOKUP(E60,[1]装备数值!$K$5:$K$19,[1]装备数值!$S$5:$S$19),D60=5,_xlfn.XLOOKUP(E60,[1]装备数值!$K$5:$K$19,[1]装备数值!$W$5:$W$19),D60=2,_xlfn.XLOOKUP(E60,[1]装备数值!$K$5:$K$19,[1]装备数值!$O$24:$O$38),D60=4,_xlfn.XLOOKUP(E60,[1]装备数值!$K$5:$K$19,[1]装备数值!$S$24:$S$38),D60=6,_xlfn.XLOOKUP(E60,[1]装备数值!$K$5:$K$19,[1]装备数值!$W$24:$W$38)))</f>
        <v>154</v>
      </c>
      <c r="H60" s="2">
        <f>IF(M60=0,_xlfn.IFS(D60=1,_xlfn.XLOOKUP(E60,[1]装备数值!$K$5:$K$19,[1]装备数值!$N$5:$N$19),D60=3,_xlfn.XLOOKUP(E60,[1]装备数值!$K$5:$K$19,[1]装备数值!$R$5:$R$19),D60=5,_xlfn.XLOOKUP(E60,[1]装备数值!$K$5:$K$19,[1]装备数值!$V$5:$V$19),D60=2,_xlfn.XLOOKUP(E60,[1]装备数值!$K$5:$K$19,[1]装备数值!$N$24:$N$38),D60=4,_xlfn.XLOOKUP(E60,[1]装备数值!$K$5:$K$19,[1]装备数值!$R$24:$R$38),D60=6,_xlfn.XLOOKUP(E60,[1]装备数值!$K$5:$K$19,[1]装备数值!$V$24:$V$38)),_xlfn.IFS(D60=1,_xlfn.XLOOKUP(E60,[1]装备数值!$K$5:$K$19,[1]装备数值!$P$5:$P$19),D60=3,_xlfn.XLOOKUP(E60,[1]装备数值!$K$5:$K$19,[1]装备数值!$T$5:$T$19),D60=5,_xlfn.XLOOKUP(E60,[1]装备数值!$K$5:$K$19,[1]装备数值!$X$5:$X$19),D60=2,_xlfn.XLOOKUP(E60,[1]装备数值!$K$5:$K$19,[1]装备数值!$P$24:$P$38),D60=4,_xlfn.XLOOKUP(E60,[1]装备数值!$K$5:$K$19,[1]装备数值!$T$24:$T$38),D60=6,_xlfn.XLOOKUP(E60,[1]装备数值!$K$5:$K$19,[1]装备数值!$X$24:$X$38)))</f>
        <v>14</v>
      </c>
      <c r="I60" s="2" cm="1">
        <f t="array" ref="I60">G60+H60*(_xlfn.SINGLE(_xlfn.XLOOKUP(E60,'equip_quality|装备品质'!$A:$A,'equip_quality|装备品质'!$E:$E-1)))</f>
        <v>2380</v>
      </c>
      <c r="J60" s="3" t="str">
        <f t="shared" si="14"/>
        <v>2;431032|3;431033|4;431034|5;431035|6;431036</v>
      </c>
      <c r="K60" s="3" t="str">
        <f t="shared" si="13"/>
        <v>100340;431032;431033;431034;431035</v>
      </c>
      <c r="L60" s="2">
        <v>100340</v>
      </c>
      <c r="M60" s="2">
        <f>_xlfn.XLOOKUP(ROUNDDOWN(A60/100,0),[1]装备数值!$B:$B,[1]装备数值!$F:$F)</f>
        <v>0</v>
      </c>
      <c r="N60" s="3" t="str">
        <f t="shared" si="8"/>
        <v>equip_103_name</v>
      </c>
      <c r="O60" s="3" t="str">
        <f t="shared" si="9"/>
        <v>icon_equip_103_2</v>
      </c>
      <c r="P60" s="3" t="str">
        <f t="shared" si="10"/>
        <v>equip_103_desc</v>
      </c>
      <c r="Q60" s="3" t="str">
        <f t="shared" si="11"/>
        <v>spine_equip_103_2</v>
      </c>
    </row>
    <row r="61" spans="1:17">
      <c r="A61" s="2">
        <v>10309</v>
      </c>
      <c r="B61" s="3" t="str">
        <f>CONCATENATE(_xlfn.XLOOKUP(ROUNDDOWN(A61/100,0),[1]装备数值!$B:$B,[1]装备数值!$C:$C),"-",_xlfn.XLOOKUP(E61,[1]装备数值!$K$5:$K$19,[1]装备数值!$L$5:$L$19))</f>
        <v>吉他-S阶-2</v>
      </c>
      <c r="C61" s="3">
        <f t="shared" si="4"/>
        <v>103</v>
      </c>
      <c r="D61" s="3">
        <f>_xlfn.XLOOKUP(ROUNDDOWN(A61/100,0),[1]装备数值!$B:$B,[1]装备数值!$E:$E)</f>
        <v>1</v>
      </c>
      <c r="E61" s="2">
        <v>9</v>
      </c>
      <c r="F61" s="2">
        <f>_xlfn.XLOOKUP(ROUNDDOWN(A61/100,0),[1]装备数值!$B:$B,[1]装备数值!$D:$D)</f>
        <v>103010</v>
      </c>
      <c r="G61" s="8">
        <f>IF(M61=0,_xlfn.IFS(D61=1,_xlfn.XLOOKUP(E61,[1]装备数值!$K$5:$K$19,[1]装备数值!$M$5:$M$19),D61=3,_xlfn.XLOOKUP(E61,[1]装备数值!$K$5:$K$19,[1]装备数值!$Q$5:$Q$19),D61=5,_xlfn.XLOOKUP(E61,[1]装备数值!$K$5:$K$19,[1]装备数值!$U$5:$U$19),D61=2,_xlfn.XLOOKUP(E61,[1]装备数值!$K$5:$K$19,[1]装备数值!$M$24:$M$38),D61=4,_xlfn.XLOOKUP(E61,[1]装备数值!$K$5:$K$19,[1]装备数值!$Q$24:$Q$38),D61=6,_xlfn.XLOOKUP(E61,[1]装备数值!$K$5:$K$19,[1]装备数值!$U$24:$U$38)),_xlfn.IFS(D61=1,_xlfn.XLOOKUP(E61,[1]装备数值!$K$5:$K$19,[1]装备数值!$O$5:$O$19),D61=3,_xlfn.XLOOKUP(E61,[1]装备数值!$K$5:$K$19,[1]装备数值!$S$5:$S$19),D61=5,_xlfn.XLOOKUP(E61,[1]装备数值!$K$5:$K$19,[1]装备数值!$W$5:$W$19),D61=2,_xlfn.XLOOKUP(E61,[1]装备数值!$K$5:$K$19,[1]装备数值!$O$24:$O$38),D61=4,_xlfn.XLOOKUP(E61,[1]装备数值!$K$5:$K$19,[1]装备数值!$S$24:$S$38),D61=6,_xlfn.XLOOKUP(E61,[1]装备数值!$K$5:$K$19,[1]装备数值!$W$24:$W$38)))</f>
        <v>176</v>
      </c>
      <c r="H61" s="2">
        <f>IF(M61=0,_xlfn.IFS(D61=1,_xlfn.XLOOKUP(E61,[1]装备数值!$K$5:$K$19,[1]装备数值!$N$5:$N$19),D61=3,_xlfn.XLOOKUP(E61,[1]装备数值!$K$5:$K$19,[1]装备数值!$R$5:$R$19),D61=5,_xlfn.XLOOKUP(E61,[1]装备数值!$K$5:$K$19,[1]装备数值!$V$5:$V$19),D61=2,_xlfn.XLOOKUP(E61,[1]装备数值!$K$5:$K$19,[1]装备数值!$N$24:$N$38),D61=4,_xlfn.XLOOKUP(E61,[1]装备数值!$K$5:$K$19,[1]装备数值!$R$24:$R$38),D61=6,_xlfn.XLOOKUP(E61,[1]装备数值!$K$5:$K$19,[1]装备数值!$V$24:$V$38)),_xlfn.IFS(D61=1,_xlfn.XLOOKUP(E61,[1]装备数值!$K$5:$K$19,[1]装备数值!$P$5:$P$19),D61=3,_xlfn.XLOOKUP(E61,[1]装备数值!$K$5:$K$19,[1]装备数值!$T$5:$T$19),D61=5,_xlfn.XLOOKUP(E61,[1]装备数值!$K$5:$K$19,[1]装备数值!$X$5:$X$19),D61=2,_xlfn.XLOOKUP(E61,[1]装备数值!$K$5:$K$19,[1]装备数值!$P$24:$P$38),D61=4,_xlfn.XLOOKUP(E61,[1]装备数值!$K$5:$K$19,[1]装备数值!$T$24:$T$38),D61=6,_xlfn.XLOOKUP(E61,[1]装备数值!$K$5:$K$19,[1]装备数值!$X$24:$X$38)))</f>
        <v>16</v>
      </c>
      <c r="I61" s="2" cm="1">
        <f t="array" ref="I61">G61+H61*(_xlfn.SINGLE(_xlfn.XLOOKUP(E61,'equip_quality|装备品质'!$A:$A,'equip_quality|装备品质'!$E:$E-1)))</f>
        <v>2720</v>
      </c>
      <c r="J61" s="3" t="str">
        <f t="shared" si="14"/>
        <v>2;431032|3;431033|4;431034|5;431035|6;431036</v>
      </c>
      <c r="K61" s="3" t="str">
        <f t="shared" si="13"/>
        <v>100340;431032;431033;431034;431035</v>
      </c>
      <c r="L61" s="2">
        <v>100340</v>
      </c>
      <c r="M61" s="2">
        <f>_xlfn.XLOOKUP(ROUNDDOWN(A61/100,0),[1]装备数值!$B:$B,[1]装备数值!$F:$F)</f>
        <v>0</v>
      </c>
      <c r="N61" s="3" t="str">
        <f t="shared" si="8"/>
        <v>equip_103_name</v>
      </c>
      <c r="O61" s="3" t="str">
        <f t="shared" si="9"/>
        <v>icon_equip_103_2</v>
      </c>
      <c r="P61" s="3" t="str">
        <f t="shared" si="10"/>
        <v>equip_103_desc</v>
      </c>
      <c r="Q61" s="3" t="str">
        <f t="shared" si="11"/>
        <v>spine_equip_103_2</v>
      </c>
    </row>
    <row r="62" spans="1:17">
      <c r="A62" s="2">
        <v>10310</v>
      </c>
      <c r="B62" s="3" t="str">
        <f>CONCATENATE(_xlfn.XLOOKUP(ROUNDDOWN(A62/100,0),[1]装备数值!$B:$B,[1]装备数值!$C:$C),"-",_xlfn.XLOOKUP(E62,[1]装备数值!$K$5:$K$19,[1]装备数值!$L$5:$L$19))</f>
        <v>吉他-S阶-3</v>
      </c>
      <c r="C62" s="3">
        <f t="shared" si="4"/>
        <v>103</v>
      </c>
      <c r="D62" s="3">
        <f>_xlfn.XLOOKUP(ROUNDDOWN(A62/100,0),[1]装备数值!$B:$B,[1]装备数值!$E:$E)</f>
        <v>1</v>
      </c>
      <c r="E62" s="2">
        <v>10</v>
      </c>
      <c r="F62" s="2">
        <f>_xlfn.XLOOKUP(ROUNDDOWN(A62/100,0),[1]装备数值!$B:$B,[1]装备数值!$D:$D)</f>
        <v>103010</v>
      </c>
      <c r="G62" s="8">
        <f>IF(M62=0,_xlfn.IFS(D62=1,_xlfn.XLOOKUP(E62,[1]装备数值!$K$5:$K$19,[1]装备数值!$M$5:$M$19),D62=3,_xlfn.XLOOKUP(E62,[1]装备数值!$K$5:$K$19,[1]装备数值!$Q$5:$Q$19),D62=5,_xlfn.XLOOKUP(E62,[1]装备数值!$K$5:$K$19,[1]装备数值!$U$5:$U$19),D62=2,_xlfn.XLOOKUP(E62,[1]装备数值!$K$5:$K$19,[1]装备数值!$M$24:$M$38),D62=4,_xlfn.XLOOKUP(E62,[1]装备数值!$K$5:$K$19,[1]装备数值!$Q$24:$Q$38),D62=6,_xlfn.XLOOKUP(E62,[1]装备数值!$K$5:$K$19,[1]装备数值!$U$24:$U$38)),_xlfn.IFS(D62=1,_xlfn.XLOOKUP(E62,[1]装备数值!$K$5:$K$19,[1]装备数值!$O$5:$O$19),D62=3,_xlfn.XLOOKUP(E62,[1]装备数值!$K$5:$K$19,[1]装备数值!$S$5:$S$19),D62=5,_xlfn.XLOOKUP(E62,[1]装备数值!$K$5:$K$19,[1]装备数值!$W$5:$W$19),D62=2,_xlfn.XLOOKUP(E62,[1]装备数值!$K$5:$K$19,[1]装备数值!$O$24:$O$38),D62=4,_xlfn.XLOOKUP(E62,[1]装备数值!$K$5:$K$19,[1]装备数值!$S$24:$S$38),D62=6,_xlfn.XLOOKUP(E62,[1]装备数值!$K$5:$K$19,[1]装备数值!$W$24:$W$38)))</f>
        <v>198</v>
      </c>
      <c r="H62" s="2">
        <f>IF(M62=0,_xlfn.IFS(D62=1,_xlfn.XLOOKUP(E62,[1]装备数值!$K$5:$K$19,[1]装备数值!$N$5:$N$19),D62=3,_xlfn.XLOOKUP(E62,[1]装备数值!$K$5:$K$19,[1]装备数值!$R$5:$R$19),D62=5,_xlfn.XLOOKUP(E62,[1]装备数值!$K$5:$K$19,[1]装备数值!$V$5:$V$19),D62=2,_xlfn.XLOOKUP(E62,[1]装备数值!$K$5:$K$19,[1]装备数值!$N$24:$N$38),D62=4,_xlfn.XLOOKUP(E62,[1]装备数值!$K$5:$K$19,[1]装备数值!$R$24:$R$38),D62=6,_xlfn.XLOOKUP(E62,[1]装备数值!$K$5:$K$19,[1]装备数值!$V$24:$V$38)),_xlfn.IFS(D62=1,_xlfn.XLOOKUP(E62,[1]装备数值!$K$5:$K$19,[1]装备数值!$P$5:$P$19),D62=3,_xlfn.XLOOKUP(E62,[1]装备数值!$K$5:$K$19,[1]装备数值!$T$5:$T$19),D62=5,_xlfn.XLOOKUP(E62,[1]装备数值!$K$5:$K$19,[1]装备数值!$X$5:$X$19),D62=2,_xlfn.XLOOKUP(E62,[1]装备数值!$K$5:$K$19,[1]装备数值!$P$24:$P$38),D62=4,_xlfn.XLOOKUP(E62,[1]装备数值!$K$5:$K$19,[1]装备数值!$T$24:$T$38),D62=6,_xlfn.XLOOKUP(E62,[1]装备数值!$K$5:$K$19,[1]装备数值!$X$24:$X$38)))</f>
        <v>18</v>
      </c>
      <c r="I62" s="2" cm="1">
        <f t="array" ref="I62">G62+H62*(_xlfn.SINGLE(_xlfn.XLOOKUP(E62,'equip_quality|装备品质'!$A:$A,'equip_quality|装备品质'!$E:$E-1)))</f>
        <v>3060</v>
      </c>
      <c r="J62" s="3" t="str">
        <f t="shared" si="14"/>
        <v>2;431032|3;431033|4;431034|5;431035|6;431036</v>
      </c>
      <c r="K62" s="3" t="str">
        <f t="shared" si="13"/>
        <v>100340;431032;431033;431034;431035</v>
      </c>
      <c r="L62" s="2">
        <v>100340</v>
      </c>
      <c r="M62" s="2">
        <f>_xlfn.XLOOKUP(ROUNDDOWN(A62/100,0),[1]装备数值!$B:$B,[1]装备数值!$F:$F)</f>
        <v>0</v>
      </c>
      <c r="N62" s="3" t="str">
        <f t="shared" si="8"/>
        <v>equip_103_name</v>
      </c>
      <c r="O62" s="3" t="str">
        <f t="shared" si="9"/>
        <v>icon_equip_103_2</v>
      </c>
      <c r="P62" s="3" t="str">
        <f t="shared" si="10"/>
        <v>equip_103_desc</v>
      </c>
      <c r="Q62" s="3" t="str">
        <f t="shared" si="11"/>
        <v>spine_equip_103_2</v>
      </c>
    </row>
    <row r="63" spans="1:17">
      <c r="A63" s="2">
        <v>10311</v>
      </c>
      <c r="B63" s="3" t="str">
        <f>CONCATENATE(_xlfn.XLOOKUP(ROUNDDOWN(A63/100,0),[1]装备数值!$B:$B,[1]装备数值!$C:$C),"-",_xlfn.XLOOKUP(E63,[1]装备数值!$K$5:$K$19,[1]装备数值!$L$5:$L$19))</f>
        <v>吉他-SS阶-0</v>
      </c>
      <c r="C63" s="3">
        <f t="shared" si="4"/>
        <v>103</v>
      </c>
      <c r="D63" s="3">
        <f>_xlfn.XLOOKUP(ROUNDDOWN(A63/100,0),[1]装备数值!$B:$B,[1]装备数值!$E:$E)</f>
        <v>1</v>
      </c>
      <c r="E63" s="2">
        <v>11</v>
      </c>
      <c r="F63" s="2">
        <f>_xlfn.XLOOKUP(ROUNDDOWN(A63/100,0),[1]装备数值!$B:$B,[1]装备数值!$D:$D)</f>
        <v>103010</v>
      </c>
      <c r="G63" s="8">
        <f>IF(M63=0,_xlfn.IFS(D63=1,_xlfn.XLOOKUP(E63,[1]装备数值!$K$5:$K$19,[1]装备数值!$M$5:$M$19),D63=3,_xlfn.XLOOKUP(E63,[1]装备数值!$K$5:$K$19,[1]装备数值!$Q$5:$Q$19),D63=5,_xlfn.XLOOKUP(E63,[1]装备数值!$K$5:$K$19,[1]装备数值!$U$5:$U$19),D63=2,_xlfn.XLOOKUP(E63,[1]装备数值!$K$5:$K$19,[1]装备数值!$M$24:$M$38),D63=4,_xlfn.XLOOKUP(E63,[1]装备数值!$K$5:$K$19,[1]装备数值!$Q$24:$Q$38),D63=6,_xlfn.XLOOKUP(E63,[1]装备数值!$K$5:$K$19,[1]装备数值!$U$24:$U$38)),_xlfn.IFS(D63=1,_xlfn.XLOOKUP(E63,[1]装备数值!$K$5:$K$19,[1]装备数值!$O$5:$O$19),D63=3,_xlfn.XLOOKUP(E63,[1]装备数值!$K$5:$K$19,[1]装备数值!$S$5:$S$19),D63=5,_xlfn.XLOOKUP(E63,[1]装备数值!$K$5:$K$19,[1]装备数值!$W$5:$W$19),D63=2,_xlfn.XLOOKUP(E63,[1]装备数值!$K$5:$K$19,[1]装备数值!$O$24:$O$38),D63=4,_xlfn.XLOOKUP(E63,[1]装备数值!$K$5:$K$19,[1]装备数值!$S$24:$S$38),D63=6,_xlfn.XLOOKUP(E63,[1]装备数值!$K$5:$K$19,[1]装备数值!$W$24:$W$38)))</f>
        <v>231</v>
      </c>
      <c r="H63" s="2">
        <f>IF(M63=0,_xlfn.IFS(D63=1,_xlfn.XLOOKUP(E63,[1]装备数值!$K$5:$K$19,[1]装备数值!$N$5:$N$19),D63=3,_xlfn.XLOOKUP(E63,[1]装备数值!$K$5:$K$19,[1]装备数值!$R$5:$R$19),D63=5,_xlfn.XLOOKUP(E63,[1]装备数值!$K$5:$K$19,[1]装备数值!$V$5:$V$19),D63=2,_xlfn.XLOOKUP(E63,[1]装备数值!$K$5:$K$19,[1]装备数值!$N$24:$N$38),D63=4,_xlfn.XLOOKUP(E63,[1]装备数值!$K$5:$K$19,[1]装备数值!$R$24:$R$38),D63=6,_xlfn.XLOOKUP(E63,[1]装备数值!$K$5:$K$19,[1]装备数值!$V$24:$V$38)),_xlfn.IFS(D63=1,_xlfn.XLOOKUP(E63,[1]装备数值!$K$5:$K$19,[1]装备数值!$P$5:$P$19),D63=3,_xlfn.XLOOKUP(E63,[1]装备数值!$K$5:$K$19,[1]装备数值!$T$5:$T$19),D63=5,_xlfn.XLOOKUP(E63,[1]装备数值!$K$5:$K$19,[1]装备数值!$X$5:$X$19),D63=2,_xlfn.XLOOKUP(E63,[1]装备数值!$K$5:$K$19,[1]装备数值!$P$24:$P$38),D63=4,_xlfn.XLOOKUP(E63,[1]装备数值!$K$5:$K$19,[1]装备数值!$T$24:$T$38),D63=6,_xlfn.XLOOKUP(E63,[1]装备数值!$K$5:$K$19,[1]装备数值!$X$24:$X$38)))</f>
        <v>21</v>
      </c>
      <c r="I63" s="2" cm="1">
        <f t="array" ref="I63">G63+H63*(_xlfn.SINGLE(_xlfn.XLOOKUP(E63,'equip_quality|装备品质'!$A:$A,'equip_quality|装备品质'!$E:$E-1)))</f>
        <v>3570</v>
      </c>
      <c r="J63" s="3" t="str">
        <f t="shared" si="14"/>
        <v>2;431032|3;431033|4;431034|5;431035|6;431036</v>
      </c>
      <c r="K63" s="3" t="s">
        <v>69</v>
      </c>
      <c r="L63" s="2">
        <v>100340</v>
      </c>
      <c r="M63" s="2">
        <f>_xlfn.XLOOKUP(ROUNDDOWN(A63/100,0),[1]装备数值!$B:$B,[1]装备数值!$F:$F)</f>
        <v>0</v>
      </c>
      <c r="N63" s="3" t="str">
        <f t="shared" si="8"/>
        <v>equip_103_name</v>
      </c>
      <c r="O63" s="3" t="str">
        <f t="shared" si="9"/>
        <v>icon_equip_103_2</v>
      </c>
      <c r="P63" s="3" t="str">
        <f t="shared" si="10"/>
        <v>equip_103_desc</v>
      </c>
      <c r="Q63" s="3" t="str">
        <f t="shared" si="11"/>
        <v>spine_equip_103_2</v>
      </c>
    </row>
    <row r="64" spans="1:17">
      <c r="A64" s="2">
        <v>10312</v>
      </c>
      <c r="B64" s="3" t="str">
        <f>CONCATENATE(_xlfn.XLOOKUP(ROUNDDOWN(A64/100,0),[1]装备数值!$B:$B,[1]装备数值!$C:$C),"-",_xlfn.XLOOKUP(E64,[1]装备数值!$K$5:$K$19,[1]装备数值!$L$5:$L$19))</f>
        <v>吉他-SS阶-1</v>
      </c>
      <c r="C64" s="3">
        <f t="shared" si="4"/>
        <v>103</v>
      </c>
      <c r="D64" s="3">
        <f>_xlfn.XLOOKUP(ROUNDDOWN(A64/100,0),[1]装备数值!$B:$B,[1]装备数值!$E:$E)</f>
        <v>1</v>
      </c>
      <c r="E64" s="2">
        <v>12</v>
      </c>
      <c r="F64" s="2">
        <f>_xlfn.XLOOKUP(ROUNDDOWN(A64/100,0),[1]装备数值!$B:$B,[1]装备数值!$D:$D)</f>
        <v>103010</v>
      </c>
      <c r="G64" s="8">
        <f>IF(M64=0,_xlfn.IFS(D64=1,_xlfn.XLOOKUP(E64,[1]装备数值!$K$5:$K$19,[1]装备数值!$M$5:$M$19),D64=3,_xlfn.XLOOKUP(E64,[1]装备数值!$K$5:$K$19,[1]装备数值!$Q$5:$Q$19),D64=5,_xlfn.XLOOKUP(E64,[1]装备数值!$K$5:$K$19,[1]装备数值!$U$5:$U$19),D64=2,_xlfn.XLOOKUP(E64,[1]装备数值!$K$5:$K$19,[1]装备数值!$M$24:$M$38),D64=4,_xlfn.XLOOKUP(E64,[1]装备数值!$K$5:$K$19,[1]装备数值!$Q$24:$Q$38),D64=6,_xlfn.XLOOKUP(E64,[1]装备数值!$K$5:$K$19,[1]装备数值!$U$24:$U$38)),_xlfn.IFS(D64=1,_xlfn.XLOOKUP(E64,[1]装备数值!$K$5:$K$19,[1]装备数值!$O$5:$O$19),D64=3,_xlfn.XLOOKUP(E64,[1]装备数值!$K$5:$K$19,[1]装备数值!$S$5:$S$19),D64=5,_xlfn.XLOOKUP(E64,[1]装备数值!$K$5:$K$19,[1]装备数值!$W$5:$W$19),D64=2,_xlfn.XLOOKUP(E64,[1]装备数值!$K$5:$K$19,[1]装备数值!$O$24:$O$38),D64=4,_xlfn.XLOOKUP(E64,[1]装备数值!$K$5:$K$19,[1]装备数值!$S$24:$S$38),D64=6,_xlfn.XLOOKUP(E64,[1]装备数值!$K$5:$K$19,[1]装备数值!$W$24:$W$38)))</f>
        <v>285</v>
      </c>
      <c r="H64" s="2">
        <f>IF(M64=0,_xlfn.IFS(D64=1,_xlfn.XLOOKUP(E64,[1]装备数值!$K$5:$K$19,[1]装备数值!$N$5:$N$19),D64=3,_xlfn.XLOOKUP(E64,[1]装备数值!$K$5:$K$19,[1]装备数值!$R$5:$R$19),D64=5,_xlfn.XLOOKUP(E64,[1]装备数值!$K$5:$K$19,[1]装备数值!$V$5:$V$19),D64=2,_xlfn.XLOOKUP(E64,[1]装备数值!$K$5:$K$19,[1]装备数值!$N$24:$N$38),D64=4,_xlfn.XLOOKUP(E64,[1]装备数值!$K$5:$K$19,[1]装备数值!$R$24:$R$38),D64=6,_xlfn.XLOOKUP(E64,[1]装备数值!$K$5:$K$19,[1]装备数值!$V$24:$V$38)),_xlfn.IFS(D64=1,_xlfn.XLOOKUP(E64,[1]装备数值!$K$5:$K$19,[1]装备数值!$P$5:$P$19),D64=3,_xlfn.XLOOKUP(E64,[1]装备数值!$K$5:$K$19,[1]装备数值!$T$5:$T$19),D64=5,_xlfn.XLOOKUP(E64,[1]装备数值!$K$5:$K$19,[1]装备数值!$X$5:$X$19),D64=2,_xlfn.XLOOKUP(E64,[1]装备数值!$K$5:$K$19,[1]装备数值!$P$24:$P$38),D64=4,_xlfn.XLOOKUP(E64,[1]装备数值!$K$5:$K$19,[1]装备数值!$T$24:$T$38),D64=6,_xlfn.XLOOKUP(E64,[1]装备数值!$K$5:$K$19,[1]装备数值!$X$24:$X$38)))</f>
        <v>25</v>
      </c>
      <c r="I64" s="2" cm="1">
        <f t="array" ref="I64">G64+H64*(_xlfn.SINGLE(_xlfn.XLOOKUP(E64,'equip_quality|装备品质'!$A:$A,'equip_quality|装备品质'!$E:$E-1)))</f>
        <v>4260</v>
      </c>
      <c r="J64" s="3" t="str">
        <f t="shared" si="14"/>
        <v>2;431032|3;431033|4;431034|5;431035|6;431036</v>
      </c>
      <c r="K64" s="3" t="s">
        <v>69</v>
      </c>
      <c r="L64" s="2">
        <v>100340</v>
      </c>
      <c r="M64" s="2">
        <f>_xlfn.XLOOKUP(ROUNDDOWN(A64/100,0),[1]装备数值!$B:$B,[1]装备数值!$F:$F)</f>
        <v>0</v>
      </c>
      <c r="N64" s="3" t="str">
        <f t="shared" si="8"/>
        <v>equip_103_name</v>
      </c>
      <c r="O64" s="3" t="str">
        <f t="shared" si="9"/>
        <v>icon_equip_103_2</v>
      </c>
      <c r="P64" s="3" t="str">
        <f t="shared" si="10"/>
        <v>equip_103_desc</v>
      </c>
      <c r="Q64" s="3" t="str">
        <f t="shared" si="11"/>
        <v>spine_equip_103_2</v>
      </c>
    </row>
    <row r="65" spans="1:17">
      <c r="A65" s="2">
        <v>10313</v>
      </c>
      <c r="B65" s="3" t="str">
        <f>CONCATENATE(_xlfn.XLOOKUP(ROUNDDOWN(A65/100,0),[1]装备数值!$B:$B,[1]装备数值!$C:$C),"-",_xlfn.XLOOKUP(E65,[1]装备数值!$K$5:$K$19,[1]装备数值!$L$5:$L$19))</f>
        <v>吉他-SS阶-2</v>
      </c>
      <c r="C65" s="3">
        <f t="shared" si="4"/>
        <v>103</v>
      </c>
      <c r="D65" s="3">
        <f>_xlfn.XLOOKUP(ROUNDDOWN(A65/100,0),[1]装备数值!$B:$B,[1]装备数值!$E:$E)</f>
        <v>1</v>
      </c>
      <c r="E65" s="2">
        <v>13</v>
      </c>
      <c r="F65" s="2">
        <f>_xlfn.XLOOKUP(ROUNDDOWN(A65/100,0),[1]装备数值!$B:$B,[1]装备数值!$D:$D)</f>
        <v>103010</v>
      </c>
      <c r="G65" s="8">
        <f>IF(M65=0,_xlfn.IFS(D65=1,_xlfn.XLOOKUP(E65,[1]装备数值!$K$5:$K$19,[1]装备数值!$M$5:$M$19),D65=3,_xlfn.XLOOKUP(E65,[1]装备数值!$K$5:$K$19,[1]装备数值!$Q$5:$Q$19),D65=5,_xlfn.XLOOKUP(E65,[1]装备数值!$K$5:$K$19,[1]装备数值!$U$5:$U$19),D65=2,_xlfn.XLOOKUP(E65,[1]装备数值!$K$5:$K$19,[1]装备数值!$M$24:$M$38),D65=4,_xlfn.XLOOKUP(E65,[1]装备数值!$K$5:$K$19,[1]装备数值!$Q$24:$Q$38),D65=6,_xlfn.XLOOKUP(E65,[1]装备数值!$K$5:$K$19,[1]装备数值!$U$24:$U$38)),_xlfn.IFS(D65=1,_xlfn.XLOOKUP(E65,[1]装备数值!$K$5:$K$19,[1]装备数值!$O$5:$O$19),D65=3,_xlfn.XLOOKUP(E65,[1]装备数值!$K$5:$K$19,[1]装备数值!$S$5:$S$19),D65=5,_xlfn.XLOOKUP(E65,[1]装备数值!$K$5:$K$19,[1]装备数值!$W$5:$W$19),D65=2,_xlfn.XLOOKUP(E65,[1]装备数值!$K$5:$K$19,[1]装备数值!$O$24:$O$38),D65=4,_xlfn.XLOOKUP(E65,[1]装备数值!$K$5:$K$19,[1]装备数值!$S$24:$S$38),D65=6,_xlfn.XLOOKUP(E65,[1]装备数值!$K$5:$K$19,[1]装备数值!$W$24:$W$38)))</f>
        <v>330</v>
      </c>
      <c r="H65" s="2">
        <f>IF(M65=0,_xlfn.IFS(D65=1,_xlfn.XLOOKUP(E65,[1]装备数值!$K$5:$K$19,[1]装备数值!$N$5:$N$19),D65=3,_xlfn.XLOOKUP(E65,[1]装备数值!$K$5:$K$19,[1]装备数值!$R$5:$R$19),D65=5,_xlfn.XLOOKUP(E65,[1]装备数值!$K$5:$K$19,[1]装备数值!$V$5:$V$19),D65=2,_xlfn.XLOOKUP(E65,[1]装备数值!$K$5:$K$19,[1]装备数值!$N$24:$N$38),D65=4,_xlfn.XLOOKUP(E65,[1]装备数值!$K$5:$K$19,[1]装备数值!$R$24:$R$38),D65=6,_xlfn.XLOOKUP(E65,[1]装备数值!$K$5:$K$19,[1]装备数值!$V$24:$V$38)),_xlfn.IFS(D65=1,_xlfn.XLOOKUP(E65,[1]装备数值!$K$5:$K$19,[1]装备数值!$P$5:$P$19),D65=3,_xlfn.XLOOKUP(E65,[1]装备数值!$K$5:$K$19,[1]装备数值!$T$5:$T$19),D65=5,_xlfn.XLOOKUP(E65,[1]装备数值!$K$5:$K$19,[1]装备数值!$X$5:$X$19),D65=2,_xlfn.XLOOKUP(E65,[1]装备数值!$K$5:$K$19,[1]装备数值!$P$24:$P$38),D65=4,_xlfn.XLOOKUP(E65,[1]装备数值!$K$5:$K$19,[1]装备数值!$T$24:$T$38),D65=6,_xlfn.XLOOKUP(E65,[1]装备数值!$K$5:$K$19,[1]装备数值!$X$24:$X$38)))</f>
        <v>30</v>
      </c>
      <c r="I65" s="2" cm="1">
        <f t="array" ref="I65">G65+H65*(_xlfn.SINGLE(_xlfn.XLOOKUP(E65,'equip_quality|装备品质'!$A:$A,'equip_quality|装备品质'!$E:$E-1)))</f>
        <v>5100</v>
      </c>
      <c r="J65" s="3" t="str">
        <f t="shared" si="14"/>
        <v>2;431032|3;431033|4;431034|5;431035|6;431036</v>
      </c>
      <c r="K65" s="3" t="s">
        <v>69</v>
      </c>
      <c r="L65" s="2">
        <v>100340</v>
      </c>
      <c r="M65" s="2">
        <f>_xlfn.XLOOKUP(ROUNDDOWN(A65/100,0),[1]装备数值!$B:$B,[1]装备数值!$F:$F)</f>
        <v>0</v>
      </c>
      <c r="N65" s="3" t="str">
        <f t="shared" si="8"/>
        <v>equip_103_name</v>
      </c>
      <c r="O65" s="3" t="str">
        <f t="shared" si="9"/>
        <v>icon_equip_103_2</v>
      </c>
      <c r="P65" s="3" t="str">
        <f t="shared" si="10"/>
        <v>equip_103_desc</v>
      </c>
      <c r="Q65" s="3" t="str">
        <f t="shared" si="11"/>
        <v>spine_equip_103_2</v>
      </c>
    </row>
    <row r="66" spans="1:17">
      <c r="A66" s="2">
        <v>10314</v>
      </c>
      <c r="B66" s="3" t="str">
        <f>CONCATENATE(_xlfn.XLOOKUP(ROUNDDOWN(A66/100,0),[1]装备数值!$B:$B,[1]装备数值!$C:$C),"-",_xlfn.XLOOKUP(E66,[1]装备数值!$K$5:$K$19,[1]装备数值!$L$5:$L$19))</f>
        <v>吉他-SS阶-3</v>
      </c>
      <c r="C66" s="3">
        <f t="shared" si="4"/>
        <v>103</v>
      </c>
      <c r="D66" s="3">
        <f>_xlfn.XLOOKUP(ROUNDDOWN(A66/100,0),[1]装备数值!$B:$B,[1]装备数值!$E:$E)</f>
        <v>1</v>
      </c>
      <c r="E66" s="2">
        <v>14</v>
      </c>
      <c r="F66" s="2">
        <f>_xlfn.XLOOKUP(ROUNDDOWN(A66/100,0),[1]装备数值!$B:$B,[1]装备数值!$D:$D)</f>
        <v>103010</v>
      </c>
      <c r="G66" s="8">
        <f>IF(M66=0,_xlfn.IFS(D66=1,_xlfn.XLOOKUP(E66,[1]装备数值!$K$5:$K$19,[1]装备数值!$M$5:$M$19),D66=3,_xlfn.XLOOKUP(E66,[1]装备数值!$K$5:$K$19,[1]装备数值!$Q$5:$Q$19),D66=5,_xlfn.XLOOKUP(E66,[1]装备数值!$K$5:$K$19,[1]装备数值!$U$5:$U$19),D66=2,_xlfn.XLOOKUP(E66,[1]装备数值!$K$5:$K$19,[1]装备数值!$M$24:$M$38),D66=4,_xlfn.XLOOKUP(E66,[1]装备数值!$K$5:$K$19,[1]装备数值!$Q$24:$Q$38),D66=6,_xlfn.XLOOKUP(E66,[1]装备数值!$K$5:$K$19,[1]装备数值!$U$24:$U$38)),_xlfn.IFS(D66=1,_xlfn.XLOOKUP(E66,[1]装备数值!$K$5:$K$19,[1]装备数值!$O$5:$O$19),D66=3,_xlfn.XLOOKUP(E66,[1]装备数值!$K$5:$K$19,[1]装备数值!$S$5:$S$19),D66=5,_xlfn.XLOOKUP(E66,[1]装备数值!$K$5:$K$19,[1]装备数值!$W$5:$W$19),D66=2,_xlfn.XLOOKUP(E66,[1]装备数值!$K$5:$K$19,[1]装备数值!$O$24:$O$38),D66=4,_xlfn.XLOOKUP(E66,[1]装备数值!$K$5:$K$19,[1]装备数值!$S$24:$S$38),D66=6,_xlfn.XLOOKUP(E66,[1]装备数值!$K$5:$K$19,[1]装备数值!$W$24:$W$38)))</f>
        <v>380</v>
      </c>
      <c r="H66" s="2">
        <f>IF(M66=0,_xlfn.IFS(D66=1,_xlfn.XLOOKUP(E66,[1]装备数值!$K$5:$K$19,[1]装备数值!$N$5:$N$19),D66=3,_xlfn.XLOOKUP(E66,[1]装备数值!$K$5:$K$19,[1]装备数值!$R$5:$R$19),D66=5,_xlfn.XLOOKUP(E66,[1]装备数值!$K$5:$K$19,[1]装备数值!$V$5:$V$19),D66=2,_xlfn.XLOOKUP(E66,[1]装备数值!$K$5:$K$19,[1]装备数值!$N$24:$N$38),D66=4,_xlfn.XLOOKUP(E66,[1]装备数值!$K$5:$K$19,[1]装备数值!$R$24:$R$38),D66=6,_xlfn.XLOOKUP(E66,[1]装备数值!$K$5:$K$19,[1]装备数值!$V$24:$V$38)),_xlfn.IFS(D66=1,_xlfn.XLOOKUP(E66,[1]装备数值!$K$5:$K$19,[1]装备数值!$P$5:$P$19),D66=3,_xlfn.XLOOKUP(E66,[1]装备数值!$K$5:$K$19,[1]装备数值!$T$5:$T$19),D66=5,_xlfn.XLOOKUP(E66,[1]装备数值!$K$5:$K$19,[1]装备数值!$X$5:$X$19),D66=2,_xlfn.XLOOKUP(E66,[1]装备数值!$K$5:$K$19,[1]装备数值!$P$24:$P$38),D66=4,_xlfn.XLOOKUP(E66,[1]装备数值!$K$5:$K$19,[1]装备数值!$T$24:$T$38),D66=6,_xlfn.XLOOKUP(E66,[1]装备数值!$K$5:$K$19,[1]装备数值!$X$24:$X$38)))</f>
        <v>35</v>
      </c>
      <c r="I66" s="2" cm="1">
        <f t="array" ref="I66">G66+H66*(_xlfn.SINGLE(_xlfn.XLOOKUP(E66,'equip_quality|装备品质'!$A:$A,'equip_quality|装备品质'!$E:$E-1)))</f>
        <v>5945</v>
      </c>
      <c r="J66" s="3" t="str">
        <f t="shared" si="14"/>
        <v>2;431032|3;431033|4;431034|5;431035|6;431036</v>
      </c>
      <c r="K66" s="3" t="s">
        <v>69</v>
      </c>
      <c r="L66" s="2">
        <v>100340</v>
      </c>
      <c r="M66" s="2">
        <f>_xlfn.XLOOKUP(ROUNDDOWN(A66/100,0),[1]装备数值!$B:$B,[1]装备数值!$F:$F)</f>
        <v>0</v>
      </c>
      <c r="N66" s="3" t="str">
        <f t="shared" si="8"/>
        <v>equip_103_name</v>
      </c>
      <c r="O66" s="3" t="str">
        <f t="shared" si="9"/>
        <v>icon_equip_103_2</v>
      </c>
      <c r="P66" s="3" t="str">
        <f t="shared" si="10"/>
        <v>equip_103_desc</v>
      </c>
      <c r="Q66" s="3" t="str">
        <f t="shared" si="11"/>
        <v>spine_equip_103_2</v>
      </c>
    </row>
    <row r="67" spans="1:17">
      <c r="A67" s="2">
        <v>10315</v>
      </c>
      <c r="B67" s="3" t="str">
        <f>CONCATENATE(_xlfn.XLOOKUP(ROUNDDOWN(A67/100,0),[1]装备数值!$B:$B,[1]装备数值!$C:$C),"-",_xlfn.XLOOKUP(E67,[1]装备数值!$K$5:$K$19,[1]装备数值!$L$5:$L$19))</f>
        <v>吉他-SS阶-4</v>
      </c>
      <c r="C67" s="3">
        <f t="shared" si="4"/>
        <v>103</v>
      </c>
      <c r="D67" s="3">
        <f>_xlfn.XLOOKUP(ROUNDDOWN(A67/100,0),[1]装备数值!$B:$B,[1]装备数值!$E:$E)</f>
        <v>1</v>
      </c>
      <c r="E67" s="2">
        <v>15</v>
      </c>
      <c r="F67" s="2">
        <f>_xlfn.XLOOKUP(ROUNDDOWN(A67/100,0),[1]装备数值!$B:$B,[1]装备数值!$D:$D)</f>
        <v>103010</v>
      </c>
      <c r="G67" s="8">
        <f>IF(M67=0,_xlfn.IFS(D67=1,_xlfn.XLOOKUP(E67,[1]装备数值!$K$5:$K$19,[1]装备数值!$M$5:$M$19),D67=3,_xlfn.XLOOKUP(E67,[1]装备数值!$K$5:$K$19,[1]装备数值!$Q$5:$Q$19),D67=5,_xlfn.XLOOKUP(E67,[1]装备数值!$K$5:$K$19,[1]装备数值!$U$5:$U$19),D67=2,_xlfn.XLOOKUP(E67,[1]装备数值!$K$5:$K$19,[1]装备数值!$M$24:$M$38),D67=4,_xlfn.XLOOKUP(E67,[1]装备数值!$K$5:$K$19,[1]装备数值!$Q$24:$Q$38),D67=6,_xlfn.XLOOKUP(E67,[1]装备数值!$K$5:$K$19,[1]装备数值!$U$24:$U$38)),_xlfn.IFS(D67=1,_xlfn.XLOOKUP(E67,[1]装备数值!$K$5:$K$19,[1]装备数值!$O$5:$O$19),D67=3,_xlfn.XLOOKUP(E67,[1]装备数值!$K$5:$K$19,[1]装备数值!$S$5:$S$19),D67=5,_xlfn.XLOOKUP(E67,[1]装备数值!$K$5:$K$19,[1]装备数值!$W$5:$W$19),D67=2,_xlfn.XLOOKUP(E67,[1]装备数值!$K$5:$K$19,[1]装备数值!$O$24:$O$38),D67=4,_xlfn.XLOOKUP(E67,[1]装备数值!$K$5:$K$19,[1]装备数值!$S$24:$S$38),D67=6,_xlfn.XLOOKUP(E67,[1]装备数值!$K$5:$K$19,[1]装备数值!$W$24:$W$38)))</f>
        <v>450</v>
      </c>
      <c r="H67" s="2">
        <f>IF(M67=0,_xlfn.IFS(D67=1,_xlfn.XLOOKUP(E67,[1]装备数值!$K$5:$K$19,[1]装备数值!$N$5:$N$19),D67=3,_xlfn.XLOOKUP(E67,[1]装备数值!$K$5:$K$19,[1]装备数值!$R$5:$R$19),D67=5,_xlfn.XLOOKUP(E67,[1]装备数值!$K$5:$K$19,[1]装备数值!$V$5:$V$19),D67=2,_xlfn.XLOOKUP(E67,[1]装备数值!$K$5:$K$19,[1]装备数值!$N$24:$N$38),D67=4,_xlfn.XLOOKUP(E67,[1]装备数值!$K$5:$K$19,[1]装备数值!$R$24:$R$38),D67=6,_xlfn.XLOOKUP(E67,[1]装备数值!$K$5:$K$19,[1]装备数值!$V$24:$V$38)),_xlfn.IFS(D67=1,_xlfn.XLOOKUP(E67,[1]装备数值!$K$5:$K$19,[1]装备数值!$P$5:$P$19),D67=3,_xlfn.XLOOKUP(E67,[1]装备数值!$K$5:$K$19,[1]装备数值!$T$5:$T$19),D67=5,_xlfn.XLOOKUP(E67,[1]装备数值!$K$5:$K$19,[1]装备数值!$X$5:$X$19),D67=2,_xlfn.XLOOKUP(E67,[1]装备数值!$K$5:$K$19,[1]装备数值!$P$24:$P$38),D67=4,_xlfn.XLOOKUP(E67,[1]装备数值!$K$5:$K$19,[1]装备数值!$T$24:$T$38),D67=6,_xlfn.XLOOKUP(E67,[1]装备数值!$K$5:$K$19,[1]装备数值!$X$24:$X$38)))</f>
        <v>40</v>
      </c>
      <c r="I67" s="2" cm="1">
        <f t="array" ref="I67">G67+H67*(_xlfn.SINGLE(_xlfn.XLOOKUP(E67,'equip_quality|装备品质'!$A:$A,'equip_quality|装备品质'!$E:$E-1)))</f>
        <v>6810</v>
      </c>
      <c r="J67" s="3" t="str">
        <f t="shared" si="14"/>
        <v>2;431032|3;431033|4;431034|5;431035|6;431036</v>
      </c>
      <c r="K67" s="3" t="s">
        <v>69</v>
      </c>
      <c r="L67" s="2">
        <v>100340</v>
      </c>
      <c r="M67" s="2">
        <f>_xlfn.XLOOKUP(ROUNDDOWN(A67/100,0),[1]装备数值!$B:$B,[1]装备数值!$F:$F)</f>
        <v>0</v>
      </c>
      <c r="N67" s="3" t="str">
        <f t="shared" si="8"/>
        <v>equip_103_name</v>
      </c>
      <c r="O67" s="3" t="str">
        <f t="shared" si="9"/>
        <v>icon_equip_103_2</v>
      </c>
      <c r="P67" s="3" t="str">
        <f t="shared" si="10"/>
        <v>equip_103_desc</v>
      </c>
      <c r="Q67" s="3" t="str">
        <f t="shared" si="11"/>
        <v>spine_equip_103_2</v>
      </c>
    </row>
    <row r="68" spans="1:17">
      <c r="A68" s="2">
        <v>10401</v>
      </c>
      <c r="B68" s="3" t="str">
        <f>CONCATENATE(_xlfn.XLOOKUP(ROUNDDOWN(A68/100,0),[1]装备数值!$B:$B,[1]装备数值!$C:$C),"-",_xlfn.XLOOKUP(E68,[1]装备数值!$K$5:$K$19,[1]装备数值!$L$5:$L$19))</f>
        <v>台球杆-D阶</v>
      </c>
      <c r="C68" s="3">
        <f t="shared" si="4"/>
        <v>104</v>
      </c>
      <c r="D68" s="3">
        <f>_xlfn.XLOOKUP(ROUNDDOWN(A68/100,0),[1]装备数值!$B:$B,[1]装备数值!$E:$E)</f>
        <v>1</v>
      </c>
      <c r="E68" s="2">
        <v>1</v>
      </c>
      <c r="F68" s="2">
        <f>_xlfn.XLOOKUP(ROUNDDOWN(A68/100,0),[1]装备数值!$B:$B,[1]装备数值!$D:$D)</f>
        <v>103010</v>
      </c>
      <c r="G68" s="8">
        <f>IF(M68=0,_xlfn.IFS(D68=1,_xlfn.XLOOKUP(E68,[1]装备数值!$K$5:$K$19,[1]装备数值!$M$5:$M$19),D68=3,_xlfn.XLOOKUP(E68,[1]装备数值!$K$5:$K$19,[1]装备数值!$Q$5:$Q$19),D68=5,_xlfn.XLOOKUP(E68,[1]装备数值!$K$5:$K$19,[1]装备数值!$U$5:$U$19),D68=2,_xlfn.XLOOKUP(E68,[1]装备数值!$K$5:$K$19,[1]装备数值!$M$24:$M$38),D68=4,_xlfn.XLOOKUP(E68,[1]装备数值!$K$5:$K$19,[1]装备数值!$Q$24:$Q$38),D68=6,_xlfn.XLOOKUP(E68,[1]装备数值!$K$5:$K$19,[1]装备数值!$U$24:$U$38)),_xlfn.IFS(D68=1,_xlfn.XLOOKUP(E68,[1]装备数值!$K$5:$K$19,[1]装备数值!$O$5:$O$19),D68=3,_xlfn.XLOOKUP(E68,[1]装备数值!$K$5:$K$19,[1]装备数值!$S$5:$S$19),D68=5,_xlfn.XLOOKUP(E68,[1]装备数值!$K$5:$K$19,[1]装备数值!$W$5:$W$19),D68=2,_xlfn.XLOOKUP(E68,[1]装备数值!$K$5:$K$19,[1]装备数值!$O$24:$O$38),D68=4,_xlfn.XLOOKUP(E68,[1]装备数值!$K$5:$K$19,[1]装备数值!$S$24:$S$38),D68=6,_xlfn.XLOOKUP(E68,[1]装备数值!$K$5:$K$19,[1]装备数值!$W$24:$W$38)))</f>
        <v>10</v>
      </c>
      <c r="H68" s="2">
        <f>IF(M68=0,_xlfn.IFS(D68=1,_xlfn.XLOOKUP(E68,[1]装备数值!$K$5:$K$19,[1]装备数值!$N$5:$N$19),D68=3,_xlfn.XLOOKUP(E68,[1]装备数值!$K$5:$K$19,[1]装备数值!$R$5:$R$19),D68=5,_xlfn.XLOOKUP(E68,[1]装备数值!$K$5:$K$19,[1]装备数值!$V$5:$V$19),D68=2,_xlfn.XLOOKUP(E68,[1]装备数值!$K$5:$K$19,[1]装备数值!$N$24:$N$38),D68=4,_xlfn.XLOOKUP(E68,[1]装备数值!$K$5:$K$19,[1]装备数值!$R$24:$R$38),D68=6,_xlfn.XLOOKUP(E68,[1]装备数值!$K$5:$K$19,[1]装备数值!$V$24:$V$38)),_xlfn.IFS(D68=1,_xlfn.XLOOKUP(E68,[1]装备数值!$K$5:$K$19,[1]装备数值!$P$5:$P$19),D68=3,_xlfn.XLOOKUP(E68,[1]装备数值!$K$5:$K$19,[1]装备数值!$T$5:$T$19),D68=5,_xlfn.XLOOKUP(E68,[1]装备数值!$K$5:$K$19,[1]装备数值!$X$5:$X$19),D68=2,_xlfn.XLOOKUP(E68,[1]装备数值!$K$5:$K$19,[1]装备数值!$P$24:$P$38),D68=4,_xlfn.XLOOKUP(E68,[1]装备数值!$K$5:$K$19,[1]装备数值!$T$24:$T$38),D68=6,_xlfn.XLOOKUP(E68,[1]装备数值!$K$5:$K$19,[1]装备数值!$X$24:$X$38)))</f>
        <v>3</v>
      </c>
      <c r="I68" s="2" cm="1">
        <f t="array" ref="I68">G68+H68*(_xlfn.SINGLE(_xlfn.XLOOKUP(E68,'equip_quality|装备品质'!$A:$A,'equip_quality|装备品质'!$E:$E-1)))</f>
        <v>487</v>
      </c>
      <c r="J68" s="3" t="str">
        <f t="shared" si="14"/>
        <v>2;431042|3;431043|4;431044|5;431045|6;431046</v>
      </c>
      <c r="K68" s="3">
        <v>100410</v>
      </c>
      <c r="L68" s="2">
        <v>100410</v>
      </c>
      <c r="M68" s="2">
        <f>_xlfn.XLOOKUP(ROUNDDOWN(A68/100,0),[1]装备数值!$B:$B,[1]装备数值!$F:$F)</f>
        <v>0</v>
      </c>
      <c r="N68" s="3" t="str">
        <f t="shared" si="8"/>
        <v>equip_104_name</v>
      </c>
      <c r="O68" s="3" t="str">
        <f t="shared" si="9"/>
        <v>icon_equip_104_1</v>
      </c>
      <c r="P68" s="3" t="str">
        <f t="shared" si="10"/>
        <v>equip_104_desc</v>
      </c>
      <c r="Q68" s="3" t="str">
        <f t="shared" si="11"/>
        <v>spine_equip_104_1</v>
      </c>
    </row>
    <row r="69" spans="1:17">
      <c r="A69" s="2">
        <v>10402</v>
      </c>
      <c r="B69" s="3" t="str">
        <f>CONCATENATE(_xlfn.XLOOKUP(ROUNDDOWN(A69/100,0),[1]装备数值!$B:$B,[1]装备数值!$C:$C),"-",_xlfn.XLOOKUP(E69,[1]装备数值!$K$5:$K$19,[1]装备数值!$L$5:$L$19))</f>
        <v>台球杆-C阶</v>
      </c>
      <c r="C69" s="3">
        <f t="shared" si="4"/>
        <v>104</v>
      </c>
      <c r="D69" s="3">
        <f>_xlfn.XLOOKUP(ROUNDDOWN(A69/100,0),[1]装备数值!$B:$B,[1]装备数值!$E:$E)</f>
        <v>1</v>
      </c>
      <c r="E69" s="2">
        <v>2</v>
      </c>
      <c r="F69" s="2">
        <f>_xlfn.XLOOKUP(ROUNDDOWN(A69/100,0),[1]装备数值!$B:$B,[1]装备数值!$D:$D)</f>
        <v>103010</v>
      </c>
      <c r="G69" s="8">
        <f>IF(M69=0,_xlfn.IFS(D69=1,_xlfn.XLOOKUP(E69,[1]装备数值!$K$5:$K$19,[1]装备数值!$M$5:$M$19),D69=3,_xlfn.XLOOKUP(E69,[1]装备数值!$K$5:$K$19,[1]装备数值!$Q$5:$Q$19),D69=5,_xlfn.XLOOKUP(E69,[1]装备数值!$K$5:$K$19,[1]装备数值!$U$5:$U$19),D69=2,_xlfn.XLOOKUP(E69,[1]装备数值!$K$5:$K$19,[1]装备数值!$M$24:$M$38),D69=4,_xlfn.XLOOKUP(E69,[1]装备数值!$K$5:$K$19,[1]装备数值!$Q$24:$Q$38),D69=6,_xlfn.XLOOKUP(E69,[1]装备数值!$K$5:$K$19,[1]装备数值!$U$24:$U$38)),_xlfn.IFS(D69=1,_xlfn.XLOOKUP(E69,[1]装备数值!$K$5:$K$19,[1]装备数值!$O$5:$O$19),D69=3,_xlfn.XLOOKUP(E69,[1]装备数值!$K$5:$K$19,[1]装备数值!$S$5:$S$19),D69=5,_xlfn.XLOOKUP(E69,[1]装备数值!$K$5:$K$19,[1]装备数值!$W$5:$W$19),D69=2,_xlfn.XLOOKUP(E69,[1]装备数值!$K$5:$K$19,[1]装备数值!$O$24:$O$38),D69=4,_xlfn.XLOOKUP(E69,[1]装备数值!$K$5:$K$19,[1]装备数值!$S$24:$S$38),D69=6,_xlfn.XLOOKUP(E69,[1]装备数值!$K$5:$K$19,[1]装备数值!$W$24:$W$38)))</f>
        <v>20</v>
      </c>
      <c r="H69" s="2">
        <f>IF(M69=0,_xlfn.IFS(D69=1,_xlfn.XLOOKUP(E69,[1]装备数值!$K$5:$K$19,[1]装备数值!$N$5:$N$19),D69=3,_xlfn.XLOOKUP(E69,[1]装备数值!$K$5:$K$19,[1]装备数值!$R$5:$R$19),D69=5,_xlfn.XLOOKUP(E69,[1]装备数值!$K$5:$K$19,[1]装备数值!$V$5:$V$19),D69=2,_xlfn.XLOOKUP(E69,[1]装备数值!$K$5:$K$19,[1]装备数值!$N$24:$N$38),D69=4,_xlfn.XLOOKUP(E69,[1]装备数值!$K$5:$K$19,[1]装备数值!$R$24:$R$38),D69=6,_xlfn.XLOOKUP(E69,[1]装备数值!$K$5:$K$19,[1]装备数值!$V$24:$V$38)),_xlfn.IFS(D69=1,_xlfn.XLOOKUP(E69,[1]装备数值!$K$5:$K$19,[1]装备数值!$P$5:$P$19),D69=3,_xlfn.XLOOKUP(E69,[1]装备数值!$K$5:$K$19,[1]装备数值!$T$5:$T$19),D69=5,_xlfn.XLOOKUP(E69,[1]装备数值!$K$5:$K$19,[1]装备数值!$X$5:$X$19),D69=2,_xlfn.XLOOKUP(E69,[1]装备数值!$K$5:$K$19,[1]装备数值!$P$24:$P$38),D69=4,_xlfn.XLOOKUP(E69,[1]装备数值!$K$5:$K$19,[1]装备数值!$T$24:$T$38),D69=6,_xlfn.XLOOKUP(E69,[1]装备数值!$K$5:$K$19,[1]装备数值!$X$24:$X$38)))</f>
        <v>4</v>
      </c>
      <c r="I69" s="2" cm="1">
        <f t="array" ref="I69">G69+H69*(_xlfn.SINGLE(_xlfn.XLOOKUP(E69,'equip_quality|装备品质'!$A:$A,'equip_quality|装备品质'!$E:$E-1)))</f>
        <v>656</v>
      </c>
      <c r="J69" s="3" t="str">
        <f t="shared" si="14"/>
        <v>2;431042|3;431043|4;431044|5;431045|6;431046</v>
      </c>
      <c r="K69" s="3" t="str">
        <f t="shared" ref="K69:K82" si="15">CONCATENATE(IF(L69,CONCATENATE(L69,";"),""),IF(E69&gt;=2,$C69*10+430002,""),IF(E69&gt;=3,CONCATENATE(";",$C69*10+430003),""),IF(E69&gt;=4,CONCATENATE(";",$C69*10+430004),""),IF(E69&gt;=7,CONCATENATE(";",$C69*10+430005),""),IF(E69&gt;=11,CONCATENATE(";",$C69*10+430006),""))</f>
        <v>100410;431042</v>
      </c>
      <c r="L69" s="2">
        <v>100410</v>
      </c>
      <c r="M69" s="2">
        <f>_xlfn.XLOOKUP(ROUNDDOWN(A69/100,0),[1]装备数值!$B:$B,[1]装备数值!$F:$F)</f>
        <v>0</v>
      </c>
      <c r="N69" s="3" t="str">
        <f t="shared" si="8"/>
        <v>equip_104_name</v>
      </c>
      <c r="O69" s="3" t="str">
        <f t="shared" si="9"/>
        <v>icon_equip_104_1</v>
      </c>
      <c r="P69" s="3" t="str">
        <f t="shared" si="10"/>
        <v>equip_104_desc</v>
      </c>
      <c r="Q69" s="3" t="str">
        <f t="shared" si="11"/>
        <v>spine_equip_104_1</v>
      </c>
    </row>
    <row r="70" spans="1:17">
      <c r="A70" s="2">
        <v>10403</v>
      </c>
      <c r="B70" s="3" t="str">
        <f>CONCATENATE(_xlfn.XLOOKUP(ROUNDDOWN(A70/100,0),[1]装备数值!$B:$B,[1]装备数值!$C:$C),"-",_xlfn.XLOOKUP(E70,[1]装备数值!$K$5:$K$19,[1]装备数值!$L$5:$L$19))</f>
        <v>台球杆-B阶</v>
      </c>
      <c r="C70" s="3">
        <f t="shared" si="4"/>
        <v>104</v>
      </c>
      <c r="D70" s="3">
        <f>_xlfn.XLOOKUP(ROUNDDOWN(A70/100,0),[1]装备数值!$B:$B,[1]装备数值!$E:$E)</f>
        <v>1</v>
      </c>
      <c r="E70" s="2">
        <v>3</v>
      </c>
      <c r="F70" s="2">
        <f>_xlfn.XLOOKUP(ROUNDDOWN(A70/100,0),[1]装备数值!$B:$B,[1]装备数值!$D:$D)</f>
        <v>103010</v>
      </c>
      <c r="G70" s="8">
        <f>IF(M70=0,_xlfn.IFS(D70=1,_xlfn.XLOOKUP(E70,[1]装备数值!$K$5:$K$19,[1]装备数值!$M$5:$M$19),D70=3,_xlfn.XLOOKUP(E70,[1]装备数值!$K$5:$K$19,[1]装备数值!$Q$5:$Q$19),D70=5,_xlfn.XLOOKUP(E70,[1]装备数值!$K$5:$K$19,[1]装备数值!$U$5:$U$19),D70=2,_xlfn.XLOOKUP(E70,[1]装备数值!$K$5:$K$19,[1]装备数值!$M$24:$M$38),D70=4,_xlfn.XLOOKUP(E70,[1]装备数值!$K$5:$K$19,[1]装备数值!$Q$24:$Q$38),D70=6,_xlfn.XLOOKUP(E70,[1]装备数值!$K$5:$K$19,[1]装备数值!$U$24:$U$38)),_xlfn.IFS(D70=1,_xlfn.XLOOKUP(E70,[1]装备数值!$K$5:$K$19,[1]装备数值!$O$5:$O$19),D70=3,_xlfn.XLOOKUP(E70,[1]装备数值!$K$5:$K$19,[1]装备数值!$S$5:$S$19),D70=5,_xlfn.XLOOKUP(E70,[1]装备数值!$K$5:$K$19,[1]装备数值!$W$5:$W$19),D70=2,_xlfn.XLOOKUP(E70,[1]装备数值!$K$5:$K$19,[1]装备数值!$O$24:$O$38),D70=4,_xlfn.XLOOKUP(E70,[1]装备数值!$K$5:$K$19,[1]装备数值!$S$24:$S$38),D70=6,_xlfn.XLOOKUP(E70,[1]装备数值!$K$5:$K$19,[1]装备数值!$W$24:$W$38)))</f>
        <v>30</v>
      </c>
      <c r="H70" s="2">
        <f>IF(M70=0,_xlfn.IFS(D70=1,_xlfn.XLOOKUP(E70,[1]装备数值!$K$5:$K$19,[1]装备数值!$N$5:$N$19),D70=3,_xlfn.XLOOKUP(E70,[1]装备数值!$K$5:$K$19,[1]装备数值!$R$5:$R$19),D70=5,_xlfn.XLOOKUP(E70,[1]装备数值!$K$5:$K$19,[1]装备数值!$V$5:$V$19),D70=2,_xlfn.XLOOKUP(E70,[1]装备数值!$K$5:$K$19,[1]装备数值!$N$24:$N$38),D70=4,_xlfn.XLOOKUP(E70,[1]装备数值!$K$5:$K$19,[1]装备数值!$R$24:$R$38),D70=6,_xlfn.XLOOKUP(E70,[1]装备数值!$K$5:$K$19,[1]装备数值!$V$24:$V$38)),_xlfn.IFS(D70=1,_xlfn.XLOOKUP(E70,[1]装备数值!$K$5:$K$19,[1]装备数值!$P$5:$P$19),D70=3,_xlfn.XLOOKUP(E70,[1]装备数值!$K$5:$K$19,[1]装备数值!$T$5:$T$19),D70=5,_xlfn.XLOOKUP(E70,[1]装备数值!$K$5:$K$19,[1]装备数值!$X$5:$X$19),D70=2,_xlfn.XLOOKUP(E70,[1]装备数值!$K$5:$K$19,[1]装备数值!$P$24:$P$38),D70=4,_xlfn.XLOOKUP(E70,[1]装备数值!$K$5:$K$19,[1]装备数值!$T$24:$T$38),D70=6,_xlfn.XLOOKUP(E70,[1]装备数值!$K$5:$K$19,[1]装备数值!$X$24:$X$38)))</f>
        <v>5</v>
      </c>
      <c r="I70" s="2" cm="1">
        <f t="array" ref="I70">G70+H70*(_xlfn.SINGLE(_xlfn.XLOOKUP(E70,'equip_quality|装备品质'!$A:$A,'equip_quality|装备品质'!$E:$E-1)))</f>
        <v>825</v>
      </c>
      <c r="J70" s="3" t="str">
        <f t="shared" si="14"/>
        <v>2;431042|3;431043|4;431044|5;431045|6;431046</v>
      </c>
      <c r="K70" s="3" t="str">
        <f t="shared" si="15"/>
        <v>100410;431042;431043</v>
      </c>
      <c r="L70" s="2">
        <v>100410</v>
      </c>
      <c r="M70" s="2">
        <f>_xlfn.XLOOKUP(ROUNDDOWN(A70/100,0),[1]装备数值!$B:$B,[1]装备数值!$F:$F)</f>
        <v>0</v>
      </c>
      <c r="N70" s="3" t="str">
        <f t="shared" si="8"/>
        <v>equip_104_name</v>
      </c>
      <c r="O70" s="3" t="str">
        <f t="shared" si="9"/>
        <v>icon_equip_104_1</v>
      </c>
      <c r="P70" s="3" t="str">
        <f t="shared" si="10"/>
        <v>equip_104_desc</v>
      </c>
      <c r="Q70" s="3" t="str">
        <f t="shared" si="11"/>
        <v>spine_equip_104_1</v>
      </c>
    </row>
    <row r="71" spans="1:17">
      <c r="A71" s="2">
        <v>10404</v>
      </c>
      <c r="B71" s="3" t="str">
        <f>CONCATENATE(_xlfn.XLOOKUP(ROUNDDOWN(A71/100,0),[1]装备数值!$B:$B,[1]装备数值!$C:$C),"-",_xlfn.XLOOKUP(E71,[1]装备数值!$K$5:$K$19,[1]装备数值!$L$5:$L$19))</f>
        <v>台球杆-A阶-0</v>
      </c>
      <c r="C71" s="3">
        <f t="shared" si="4"/>
        <v>104</v>
      </c>
      <c r="D71" s="3">
        <f>_xlfn.XLOOKUP(ROUNDDOWN(A71/100,0),[1]装备数值!$B:$B,[1]装备数值!$E:$E)</f>
        <v>1</v>
      </c>
      <c r="E71" s="2">
        <v>4</v>
      </c>
      <c r="F71" s="2">
        <f>_xlfn.XLOOKUP(ROUNDDOWN(A71/100,0),[1]装备数值!$B:$B,[1]装备数值!$D:$D)</f>
        <v>103010</v>
      </c>
      <c r="G71" s="8">
        <f>IF(M71=0,_xlfn.IFS(D71=1,_xlfn.XLOOKUP(E71,[1]装备数值!$K$5:$K$19,[1]装备数值!$M$5:$M$19),D71=3,_xlfn.XLOOKUP(E71,[1]装备数值!$K$5:$K$19,[1]装备数值!$Q$5:$Q$19),D71=5,_xlfn.XLOOKUP(E71,[1]装备数值!$K$5:$K$19,[1]装备数值!$U$5:$U$19),D71=2,_xlfn.XLOOKUP(E71,[1]装备数值!$K$5:$K$19,[1]装备数值!$M$24:$M$38),D71=4,_xlfn.XLOOKUP(E71,[1]装备数值!$K$5:$K$19,[1]装备数值!$Q$24:$Q$38),D71=6,_xlfn.XLOOKUP(E71,[1]装备数值!$K$5:$K$19,[1]装备数值!$U$24:$U$38)),_xlfn.IFS(D71=1,_xlfn.XLOOKUP(E71,[1]装备数值!$K$5:$K$19,[1]装备数值!$O$5:$O$19),D71=3,_xlfn.XLOOKUP(E71,[1]装备数值!$K$5:$K$19,[1]装备数值!$S$5:$S$19),D71=5,_xlfn.XLOOKUP(E71,[1]装备数值!$K$5:$K$19,[1]装备数值!$W$5:$W$19),D71=2,_xlfn.XLOOKUP(E71,[1]装备数值!$K$5:$K$19,[1]装备数值!$O$24:$O$38),D71=4,_xlfn.XLOOKUP(E71,[1]装备数值!$K$5:$K$19,[1]装备数值!$S$24:$S$38),D71=6,_xlfn.XLOOKUP(E71,[1]装备数值!$K$5:$K$19,[1]装备数值!$W$24:$W$38)))</f>
        <v>50</v>
      </c>
      <c r="H71" s="2">
        <f>IF(M71=0,_xlfn.IFS(D71=1,_xlfn.XLOOKUP(E71,[1]装备数值!$K$5:$K$19,[1]装备数值!$N$5:$N$19),D71=3,_xlfn.XLOOKUP(E71,[1]装备数值!$K$5:$K$19,[1]装备数值!$R$5:$R$19),D71=5,_xlfn.XLOOKUP(E71,[1]装备数值!$K$5:$K$19,[1]装备数值!$V$5:$V$19),D71=2,_xlfn.XLOOKUP(E71,[1]装备数值!$K$5:$K$19,[1]装备数值!$N$24:$N$38),D71=4,_xlfn.XLOOKUP(E71,[1]装备数值!$K$5:$K$19,[1]装备数值!$R$24:$R$38),D71=6,_xlfn.XLOOKUP(E71,[1]装备数值!$K$5:$K$19,[1]装备数值!$V$24:$V$38)),_xlfn.IFS(D71=1,_xlfn.XLOOKUP(E71,[1]装备数值!$K$5:$K$19,[1]装备数值!$P$5:$P$19),D71=3,_xlfn.XLOOKUP(E71,[1]装备数值!$K$5:$K$19,[1]装备数值!$T$5:$T$19),D71=5,_xlfn.XLOOKUP(E71,[1]装备数值!$K$5:$K$19,[1]装备数值!$X$5:$X$19),D71=2,_xlfn.XLOOKUP(E71,[1]装备数值!$K$5:$K$19,[1]装备数值!$P$24:$P$38),D71=4,_xlfn.XLOOKUP(E71,[1]装备数值!$K$5:$K$19,[1]装备数值!$T$24:$T$38),D71=6,_xlfn.XLOOKUP(E71,[1]装备数值!$K$5:$K$19,[1]装备数值!$X$24:$X$38)))</f>
        <v>9</v>
      </c>
      <c r="I71" s="2" cm="1">
        <f t="array" ref="I71">G71+H71*(_xlfn.SINGLE(_xlfn.XLOOKUP(E71,'equip_quality|装备品质'!$A:$A,'equip_quality|装备品质'!$E:$E-1)))</f>
        <v>1481</v>
      </c>
      <c r="J71" s="3" t="str">
        <f t="shared" si="14"/>
        <v>2;431042|3;431043|4;431044|5;431045|6;431046</v>
      </c>
      <c r="K71" s="3" t="str">
        <f t="shared" si="15"/>
        <v>100440;431042;431043;431044</v>
      </c>
      <c r="L71" s="2">
        <v>100440</v>
      </c>
      <c r="M71" s="2">
        <f>_xlfn.XLOOKUP(ROUNDDOWN(A71/100,0),[1]装备数值!$B:$B,[1]装备数值!$F:$F)</f>
        <v>0</v>
      </c>
      <c r="N71" s="3" t="str">
        <f t="shared" si="8"/>
        <v>equip_104_name</v>
      </c>
      <c r="O71" s="3" t="str">
        <f t="shared" si="9"/>
        <v>icon_equip_104_2</v>
      </c>
      <c r="P71" s="3" t="str">
        <f t="shared" si="10"/>
        <v>equip_104_desc</v>
      </c>
      <c r="Q71" s="3" t="str">
        <f t="shared" si="11"/>
        <v>spine_equip_104_2</v>
      </c>
    </row>
    <row r="72" spans="1:17">
      <c r="A72" s="2">
        <v>10405</v>
      </c>
      <c r="B72" s="3" t="str">
        <f>CONCATENATE(_xlfn.XLOOKUP(ROUNDDOWN(A72/100,0),[1]装备数值!$B:$B,[1]装备数值!$C:$C),"-",_xlfn.XLOOKUP(E72,[1]装备数值!$K$5:$K$19,[1]装备数值!$L$5:$L$19))</f>
        <v>台球杆-A阶-1</v>
      </c>
      <c r="C72" s="3">
        <f t="shared" si="4"/>
        <v>104</v>
      </c>
      <c r="D72" s="3">
        <f>_xlfn.XLOOKUP(ROUNDDOWN(A72/100,0),[1]装备数值!$B:$B,[1]装备数值!$E:$E)</f>
        <v>1</v>
      </c>
      <c r="E72" s="2">
        <v>5</v>
      </c>
      <c r="F72" s="2">
        <f>_xlfn.XLOOKUP(ROUNDDOWN(A72/100,0),[1]装备数值!$B:$B,[1]装备数值!$D:$D)</f>
        <v>103010</v>
      </c>
      <c r="G72" s="8">
        <f>IF(M72=0,_xlfn.IFS(D72=1,_xlfn.XLOOKUP(E72,[1]装备数值!$K$5:$K$19,[1]装备数值!$M$5:$M$19),D72=3,_xlfn.XLOOKUP(E72,[1]装备数值!$K$5:$K$19,[1]装备数值!$Q$5:$Q$19),D72=5,_xlfn.XLOOKUP(E72,[1]装备数值!$K$5:$K$19,[1]装备数值!$U$5:$U$19),D72=2,_xlfn.XLOOKUP(E72,[1]装备数值!$K$5:$K$19,[1]装备数值!$M$24:$M$38),D72=4,_xlfn.XLOOKUP(E72,[1]装备数值!$K$5:$K$19,[1]装备数值!$Q$24:$Q$38),D72=6,_xlfn.XLOOKUP(E72,[1]装备数值!$K$5:$K$19,[1]装备数值!$U$24:$U$38)),_xlfn.IFS(D72=1,_xlfn.XLOOKUP(E72,[1]装备数值!$K$5:$K$19,[1]装备数值!$O$5:$O$19),D72=3,_xlfn.XLOOKUP(E72,[1]装备数值!$K$5:$K$19,[1]装备数值!$S$5:$S$19),D72=5,_xlfn.XLOOKUP(E72,[1]装备数值!$K$5:$K$19,[1]装备数值!$W$5:$W$19),D72=2,_xlfn.XLOOKUP(E72,[1]装备数值!$K$5:$K$19,[1]装备数值!$O$24:$O$38),D72=4,_xlfn.XLOOKUP(E72,[1]装备数值!$K$5:$K$19,[1]装备数值!$S$24:$S$38),D72=6,_xlfn.XLOOKUP(E72,[1]装备数值!$K$5:$K$19,[1]装备数值!$W$24:$W$38)))</f>
        <v>60</v>
      </c>
      <c r="H72" s="2">
        <f>IF(M72=0,_xlfn.IFS(D72=1,_xlfn.XLOOKUP(E72,[1]装备数值!$K$5:$K$19,[1]装备数值!$N$5:$N$19),D72=3,_xlfn.XLOOKUP(E72,[1]装备数值!$K$5:$K$19,[1]装备数值!$R$5:$R$19),D72=5,_xlfn.XLOOKUP(E72,[1]装备数值!$K$5:$K$19,[1]装备数值!$V$5:$V$19),D72=2,_xlfn.XLOOKUP(E72,[1]装备数值!$K$5:$K$19,[1]装备数值!$N$24:$N$38),D72=4,_xlfn.XLOOKUP(E72,[1]装备数值!$K$5:$K$19,[1]装备数值!$R$24:$R$38),D72=6,_xlfn.XLOOKUP(E72,[1]装备数值!$K$5:$K$19,[1]装备数值!$V$24:$V$38)),_xlfn.IFS(D72=1,_xlfn.XLOOKUP(E72,[1]装备数值!$K$5:$K$19,[1]装备数值!$P$5:$P$19),D72=3,_xlfn.XLOOKUP(E72,[1]装备数值!$K$5:$K$19,[1]装备数值!$T$5:$T$19),D72=5,_xlfn.XLOOKUP(E72,[1]装备数值!$K$5:$K$19,[1]装备数值!$X$5:$X$19),D72=2,_xlfn.XLOOKUP(E72,[1]装备数值!$K$5:$K$19,[1]装备数值!$P$24:$P$38),D72=4,_xlfn.XLOOKUP(E72,[1]装备数值!$K$5:$K$19,[1]装备数值!$T$24:$T$38),D72=6,_xlfn.XLOOKUP(E72,[1]装备数值!$K$5:$K$19,[1]装备数值!$X$24:$X$38)))</f>
        <v>10</v>
      </c>
      <c r="I72" s="2" cm="1">
        <f t="array" ref="I72">G72+H72*(_xlfn.SINGLE(_xlfn.XLOOKUP(E72,'equip_quality|装备品质'!$A:$A,'equip_quality|装备品质'!$E:$E-1)))</f>
        <v>1650</v>
      </c>
      <c r="J72" s="3" t="str">
        <f t="shared" si="14"/>
        <v>2;431042|3;431043|4;431044|5;431045|6;431046</v>
      </c>
      <c r="K72" s="3" t="str">
        <f t="shared" si="15"/>
        <v>100440;431042;431043;431044</v>
      </c>
      <c r="L72" s="2">
        <v>100440</v>
      </c>
      <c r="M72" s="2">
        <f>_xlfn.XLOOKUP(ROUNDDOWN(A72/100,0),[1]装备数值!$B:$B,[1]装备数值!$F:$F)</f>
        <v>0</v>
      </c>
      <c r="N72" s="3" t="str">
        <f t="shared" si="8"/>
        <v>equip_104_name</v>
      </c>
      <c r="O72" s="3" t="str">
        <f t="shared" si="9"/>
        <v>icon_equip_104_2</v>
      </c>
      <c r="P72" s="3" t="str">
        <f t="shared" si="10"/>
        <v>equip_104_desc</v>
      </c>
      <c r="Q72" s="3" t="str">
        <f t="shared" si="11"/>
        <v>spine_equip_104_2</v>
      </c>
    </row>
    <row r="73" spans="1:17">
      <c r="A73" s="2">
        <v>10406</v>
      </c>
      <c r="B73" s="3" t="str">
        <f>CONCATENATE(_xlfn.XLOOKUP(ROUNDDOWN(A73/100,0),[1]装备数值!$B:$B,[1]装备数值!$C:$C),"-",_xlfn.XLOOKUP(E73,[1]装备数值!$K$5:$K$19,[1]装备数值!$L$5:$L$19))</f>
        <v>台球杆-A阶-2</v>
      </c>
      <c r="C73" s="3">
        <f t="shared" si="4"/>
        <v>104</v>
      </c>
      <c r="D73" s="3">
        <f>_xlfn.XLOOKUP(ROUNDDOWN(A73/100,0),[1]装备数值!$B:$B,[1]装备数值!$E:$E)</f>
        <v>1</v>
      </c>
      <c r="E73" s="2">
        <v>6</v>
      </c>
      <c r="F73" s="2">
        <f>_xlfn.XLOOKUP(ROUNDDOWN(A73/100,0),[1]装备数值!$B:$B,[1]装备数值!$D:$D)</f>
        <v>103010</v>
      </c>
      <c r="G73" s="8">
        <f>IF(M73=0,_xlfn.IFS(D73=1,_xlfn.XLOOKUP(E73,[1]装备数值!$K$5:$K$19,[1]装备数值!$M$5:$M$19),D73=3,_xlfn.XLOOKUP(E73,[1]装备数值!$K$5:$K$19,[1]装备数值!$Q$5:$Q$19),D73=5,_xlfn.XLOOKUP(E73,[1]装备数值!$K$5:$K$19,[1]装备数值!$U$5:$U$19),D73=2,_xlfn.XLOOKUP(E73,[1]装备数值!$K$5:$K$19,[1]装备数值!$M$24:$M$38),D73=4,_xlfn.XLOOKUP(E73,[1]装备数值!$K$5:$K$19,[1]装备数值!$Q$24:$Q$38),D73=6,_xlfn.XLOOKUP(E73,[1]装备数值!$K$5:$K$19,[1]装备数值!$U$24:$U$38)),_xlfn.IFS(D73=1,_xlfn.XLOOKUP(E73,[1]装备数值!$K$5:$K$19,[1]装备数值!$O$5:$O$19),D73=3,_xlfn.XLOOKUP(E73,[1]装备数值!$K$5:$K$19,[1]装备数值!$S$5:$S$19),D73=5,_xlfn.XLOOKUP(E73,[1]装备数值!$K$5:$K$19,[1]装备数值!$W$5:$W$19),D73=2,_xlfn.XLOOKUP(E73,[1]装备数值!$K$5:$K$19,[1]装备数值!$O$24:$O$38),D73=4,_xlfn.XLOOKUP(E73,[1]装备数值!$K$5:$K$19,[1]装备数值!$S$24:$S$38),D73=6,_xlfn.XLOOKUP(E73,[1]装备数值!$K$5:$K$19,[1]装备数值!$W$24:$W$38)))</f>
        <v>70</v>
      </c>
      <c r="H73" s="2">
        <f>IF(M73=0,_xlfn.IFS(D73=1,_xlfn.XLOOKUP(E73,[1]装备数值!$K$5:$K$19,[1]装备数值!$N$5:$N$19),D73=3,_xlfn.XLOOKUP(E73,[1]装备数值!$K$5:$K$19,[1]装备数值!$R$5:$R$19),D73=5,_xlfn.XLOOKUP(E73,[1]装备数值!$K$5:$K$19,[1]装备数值!$V$5:$V$19),D73=2,_xlfn.XLOOKUP(E73,[1]装备数值!$K$5:$K$19,[1]装备数值!$N$24:$N$38),D73=4,_xlfn.XLOOKUP(E73,[1]装备数值!$K$5:$K$19,[1]装备数值!$R$24:$R$38),D73=6,_xlfn.XLOOKUP(E73,[1]装备数值!$K$5:$K$19,[1]装备数值!$V$24:$V$38)),_xlfn.IFS(D73=1,_xlfn.XLOOKUP(E73,[1]装备数值!$K$5:$K$19,[1]装备数值!$P$5:$P$19),D73=3,_xlfn.XLOOKUP(E73,[1]装备数值!$K$5:$K$19,[1]装备数值!$T$5:$T$19),D73=5,_xlfn.XLOOKUP(E73,[1]装备数值!$K$5:$K$19,[1]装备数值!$X$5:$X$19),D73=2,_xlfn.XLOOKUP(E73,[1]装备数值!$K$5:$K$19,[1]装备数值!$P$24:$P$38),D73=4,_xlfn.XLOOKUP(E73,[1]装备数值!$K$5:$K$19,[1]装备数值!$T$24:$T$38),D73=6,_xlfn.XLOOKUP(E73,[1]装备数值!$K$5:$K$19,[1]装备数值!$X$24:$X$38)))</f>
        <v>11</v>
      </c>
      <c r="I73" s="2" cm="1">
        <f t="array" ref="I73">G73+H73*(_xlfn.SINGLE(_xlfn.XLOOKUP(E73,'equip_quality|装备品质'!$A:$A,'equip_quality|装备品质'!$E:$E-1)))</f>
        <v>1819</v>
      </c>
      <c r="J73" s="3" t="str">
        <f t="shared" si="14"/>
        <v>2;431042|3;431043|4;431044|5;431045|6;431046</v>
      </c>
      <c r="K73" s="3" t="str">
        <f t="shared" si="15"/>
        <v>100440;431042;431043;431044</v>
      </c>
      <c r="L73" s="2">
        <v>100440</v>
      </c>
      <c r="M73" s="2">
        <f>_xlfn.XLOOKUP(ROUNDDOWN(A73/100,0),[1]装备数值!$B:$B,[1]装备数值!$F:$F)</f>
        <v>0</v>
      </c>
      <c r="N73" s="3" t="str">
        <f t="shared" si="8"/>
        <v>equip_104_name</v>
      </c>
      <c r="O73" s="3" t="str">
        <f t="shared" si="9"/>
        <v>icon_equip_104_2</v>
      </c>
      <c r="P73" s="3" t="str">
        <f t="shared" si="10"/>
        <v>equip_104_desc</v>
      </c>
      <c r="Q73" s="3" t="str">
        <f t="shared" si="11"/>
        <v>spine_equip_104_2</v>
      </c>
    </row>
    <row r="74" spans="1:17">
      <c r="A74" s="2">
        <v>10407</v>
      </c>
      <c r="B74" s="3" t="str">
        <f>CONCATENATE(_xlfn.XLOOKUP(ROUNDDOWN(A74/100,0),[1]装备数值!$B:$B,[1]装备数值!$C:$C),"-",_xlfn.XLOOKUP(E74,[1]装备数值!$K$5:$K$19,[1]装备数值!$L$5:$L$19))</f>
        <v>台球杆-S阶-0</v>
      </c>
      <c r="C74" s="3">
        <f t="shared" si="4"/>
        <v>104</v>
      </c>
      <c r="D74" s="3">
        <f>_xlfn.XLOOKUP(ROUNDDOWN(A74/100,0),[1]装备数值!$B:$B,[1]装备数值!$E:$E)</f>
        <v>1</v>
      </c>
      <c r="E74" s="2">
        <v>7</v>
      </c>
      <c r="F74" s="2">
        <f>_xlfn.XLOOKUP(ROUNDDOWN(A74/100,0),[1]装备数值!$B:$B,[1]装备数值!$D:$D)</f>
        <v>103010</v>
      </c>
      <c r="G74" s="8">
        <f>IF(M74=0,_xlfn.IFS(D74=1,_xlfn.XLOOKUP(E74,[1]装备数值!$K$5:$K$19,[1]装备数值!$M$5:$M$19),D74=3,_xlfn.XLOOKUP(E74,[1]装备数值!$K$5:$K$19,[1]装备数值!$Q$5:$Q$19),D74=5,_xlfn.XLOOKUP(E74,[1]装备数值!$K$5:$K$19,[1]装备数值!$U$5:$U$19),D74=2,_xlfn.XLOOKUP(E74,[1]装备数值!$K$5:$K$19,[1]装备数值!$M$24:$M$38),D74=4,_xlfn.XLOOKUP(E74,[1]装备数值!$K$5:$K$19,[1]装备数值!$Q$24:$Q$38),D74=6,_xlfn.XLOOKUP(E74,[1]装备数值!$K$5:$K$19,[1]装备数值!$U$24:$U$38)),_xlfn.IFS(D74=1,_xlfn.XLOOKUP(E74,[1]装备数值!$K$5:$K$19,[1]装备数值!$O$5:$O$19),D74=3,_xlfn.XLOOKUP(E74,[1]装备数值!$K$5:$K$19,[1]装备数值!$S$5:$S$19),D74=5,_xlfn.XLOOKUP(E74,[1]装备数值!$K$5:$K$19,[1]装备数值!$W$5:$W$19),D74=2,_xlfn.XLOOKUP(E74,[1]装备数值!$K$5:$K$19,[1]装备数值!$O$24:$O$38),D74=4,_xlfn.XLOOKUP(E74,[1]装备数值!$K$5:$K$19,[1]装备数值!$S$24:$S$38),D74=6,_xlfn.XLOOKUP(E74,[1]装备数值!$K$5:$K$19,[1]装备数值!$W$24:$W$38)))</f>
        <v>132</v>
      </c>
      <c r="H74" s="2">
        <f>IF(M74=0,_xlfn.IFS(D74=1,_xlfn.XLOOKUP(E74,[1]装备数值!$K$5:$K$19,[1]装备数值!$N$5:$N$19),D74=3,_xlfn.XLOOKUP(E74,[1]装备数值!$K$5:$K$19,[1]装备数值!$R$5:$R$19),D74=5,_xlfn.XLOOKUP(E74,[1]装备数值!$K$5:$K$19,[1]装备数值!$V$5:$V$19),D74=2,_xlfn.XLOOKUP(E74,[1]装备数值!$K$5:$K$19,[1]装备数值!$N$24:$N$38),D74=4,_xlfn.XLOOKUP(E74,[1]装备数值!$K$5:$K$19,[1]装备数值!$R$24:$R$38),D74=6,_xlfn.XLOOKUP(E74,[1]装备数值!$K$5:$K$19,[1]装备数值!$V$24:$V$38)),_xlfn.IFS(D74=1,_xlfn.XLOOKUP(E74,[1]装备数值!$K$5:$K$19,[1]装备数值!$P$5:$P$19),D74=3,_xlfn.XLOOKUP(E74,[1]装备数值!$K$5:$K$19,[1]装备数值!$T$5:$T$19),D74=5,_xlfn.XLOOKUP(E74,[1]装备数值!$K$5:$K$19,[1]装备数值!$X$5:$X$19),D74=2,_xlfn.XLOOKUP(E74,[1]装备数值!$K$5:$K$19,[1]装备数值!$P$24:$P$38),D74=4,_xlfn.XLOOKUP(E74,[1]装备数值!$K$5:$K$19,[1]装备数值!$T$24:$T$38),D74=6,_xlfn.XLOOKUP(E74,[1]装备数值!$K$5:$K$19,[1]装备数值!$X$24:$X$38)))</f>
        <v>12</v>
      </c>
      <c r="I74" s="2" cm="1">
        <f t="array" ref="I74">G74+H74*(_xlfn.SINGLE(_xlfn.XLOOKUP(E74,'equip_quality|装备品质'!$A:$A,'equip_quality|装备品质'!$E:$E-1)))</f>
        <v>2040</v>
      </c>
      <c r="J74" s="3" t="str">
        <f t="shared" si="14"/>
        <v>2;431042|3;431043|4;431044|5;431045|6;431046</v>
      </c>
      <c r="K74" s="3" t="str">
        <f t="shared" si="15"/>
        <v>100440;431042;431043;431044;431045</v>
      </c>
      <c r="L74" s="2">
        <v>100440</v>
      </c>
      <c r="M74" s="2">
        <f>_xlfn.XLOOKUP(ROUNDDOWN(A74/100,0),[1]装备数值!$B:$B,[1]装备数值!$F:$F)</f>
        <v>0</v>
      </c>
      <c r="N74" s="3" t="str">
        <f t="shared" si="8"/>
        <v>equip_104_name</v>
      </c>
      <c r="O74" s="3" t="str">
        <f t="shared" si="9"/>
        <v>icon_equip_104_2</v>
      </c>
      <c r="P74" s="3" t="str">
        <f t="shared" si="10"/>
        <v>equip_104_desc</v>
      </c>
      <c r="Q74" s="3" t="str">
        <f t="shared" si="11"/>
        <v>spine_equip_104_2</v>
      </c>
    </row>
    <row r="75" spans="1:17">
      <c r="A75" s="2">
        <v>10408</v>
      </c>
      <c r="B75" s="3" t="str">
        <f>CONCATENATE(_xlfn.XLOOKUP(ROUNDDOWN(A75/100,0),[1]装备数值!$B:$B,[1]装备数值!$C:$C),"-",_xlfn.XLOOKUP(E75,[1]装备数值!$K$5:$K$19,[1]装备数值!$L$5:$L$19))</f>
        <v>台球杆-S阶-1</v>
      </c>
      <c r="C75" s="3">
        <f t="shared" si="4"/>
        <v>104</v>
      </c>
      <c r="D75" s="3">
        <f>_xlfn.XLOOKUP(ROUNDDOWN(A75/100,0),[1]装备数值!$B:$B,[1]装备数值!$E:$E)</f>
        <v>1</v>
      </c>
      <c r="E75" s="2">
        <v>8</v>
      </c>
      <c r="F75" s="2">
        <f>_xlfn.XLOOKUP(ROUNDDOWN(A75/100,0),[1]装备数值!$B:$B,[1]装备数值!$D:$D)</f>
        <v>103010</v>
      </c>
      <c r="G75" s="8">
        <f>IF(M75=0,_xlfn.IFS(D75=1,_xlfn.XLOOKUP(E75,[1]装备数值!$K$5:$K$19,[1]装备数值!$M$5:$M$19),D75=3,_xlfn.XLOOKUP(E75,[1]装备数值!$K$5:$K$19,[1]装备数值!$Q$5:$Q$19),D75=5,_xlfn.XLOOKUP(E75,[1]装备数值!$K$5:$K$19,[1]装备数值!$U$5:$U$19),D75=2,_xlfn.XLOOKUP(E75,[1]装备数值!$K$5:$K$19,[1]装备数值!$M$24:$M$38),D75=4,_xlfn.XLOOKUP(E75,[1]装备数值!$K$5:$K$19,[1]装备数值!$Q$24:$Q$38),D75=6,_xlfn.XLOOKUP(E75,[1]装备数值!$K$5:$K$19,[1]装备数值!$U$24:$U$38)),_xlfn.IFS(D75=1,_xlfn.XLOOKUP(E75,[1]装备数值!$K$5:$K$19,[1]装备数值!$O$5:$O$19),D75=3,_xlfn.XLOOKUP(E75,[1]装备数值!$K$5:$K$19,[1]装备数值!$S$5:$S$19),D75=5,_xlfn.XLOOKUP(E75,[1]装备数值!$K$5:$K$19,[1]装备数值!$W$5:$W$19),D75=2,_xlfn.XLOOKUP(E75,[1]装备数值!$K$5:$K$19,[1]装备数值!$O$24:$O$38),D75=4,_xlfn.XLOOKUP(E75,[1]装备数值!$K$5:$K$19,[1]装备数值!$S$24:$S$38),D75=6,_xlfn.XLOOKUP(E75,[1]装备数值!$K$5:$K$19,[1]装备数值!$W$24:$W$38)))</f>
        <v>154</v>
      </c>
      <c r="H75" s="2">
        <f>IF(M75=0,_xlfn.IFS(D75=1,_xlfn.XLOOKUP(E75,[1]装备数值!$K$5:$K$19,[1]装备数值!$N$5:$N$19),D75=3,_xlfn.XLOOKUP(E75,[1]装备数值!$K$5:$K$19,[1]装备数值!$R$5:$R$19),D75=5,_xlfn.XLOOKUP(E75,[1]装备数值!$K$5:$K$19,[1]装备数值!$V$5:$V$19),D75=2,_xlfn.XLOOKUP(E75,[1]装备数值!$K$5:$K$19,[1]装备数值!$N$24:$N$38),D75=4,_xlfn.XLOOKUP(E75,[1]装备数值!$K$5:$K$19,[1]装备数值!$R$24:$R$38),D75=6,_xlfn.XLOOKUP(E75,[1]装备数值!$K$5:$K$19,[1]装备数值!$V$24:$V$38)),_xlfn.IFS(D75=1,_xlfn.XLOOKUP(E75,[1]装备数值!$K$5:$K$19,[1]装备数值!$P$5:$P$19),D75=3,_xlfn.XLOOKUP(E75,[1]装备数值!$K$5:$K$19,[1]装备数值!$T$5:$T$19),D75=5,_xlfn.XLOOKUP(E75,[1]装备数值!$K$5:$K$19,[1]装备数值!$X$5:$X$19),D75=2,_xlfn.XLOOKUP(E75,[1]装备数值!$K$5:$K$19,[1]装备数值!$P$24:$P$38),D75=4,_xlfn.XLOOKUP(E75,[1]装备数值!$K$5:$K$19,[1]装备数值!$T$24:$T$38),D75=6,_xlfn.XLOOKUP(E75,[1]装备数值!$K$5:$K$19,[1]装备数值!$X$24:$X$38)))</f>
        <v>14</v>
      </c>
      <c r="I75" s="2" cm="1">
        <f t="array" ref="I75">G75+H75*(_xlfn.SINGLE(_xlfn.XLOOKUP(E75,'equip_quality|装备品质'!$A:$A,'equip_quality|装备品质'!$E:$E-1)))</f>
        <v>2380</v>
      </c>
      <c r="J75" s="3" t="str">
        <f t="shared" si="14"/>
        <v>2;431042|3;431043|4;431044|5;431045|6;431046</v>
      </c>
      <c r="K75" s="3" t="str">
        <f t="shared" si="15"/>
        <v>100440;431042;431043;431044;431045</v>
      </c>
      <c r="L75" s="2">
        <v>100440</v>
      </c>
      <c r="M75" s="2">
        <f>_xlfn.XLOOKUP(ROUNDDOWN(A75/100,0),[1]装备数值!$B:$B,[1]装备数值!$F:$F)</f>
        <v>0</v>
      </c>
      <c r="N75" s="3" t="str">
        <f t="shared" si="8"/>
        <v>equip_104_name</v>
      </c>
      <c r="O75" s="3" t="str">
        <f t="shared" si="9"/>
        <v>icon_equip_104_2</v>
      </c>
      <c r="P75" s="3" t="str">
        <f t="shared" si="10"/>
        <v>equip_104_desc</v>
      </c>
      <c r="Q75" s="3" t="str">
        <f t="shared" si="11"/>
        <v>spine_equip_104_2</v>
      </c>
    </row>
    <row r="76" spans="1:17">
      <c r="A76" s="2">
        <v>10409</v>
      </c>
      <c r="B76" s="3" t="str">
        <f>CONCATENATE(_xlfn.XLOOKUP(ROUNDDOWN(A76/100,0),[1]装备数值!$B:$B,[1]装备数值!$C:$C),"-",_xlfn.XLOOKUP(E76,[1]装备数值!$K$5:$K$19,[1]装备数值!$L$5:$L$19))</f>
        <v>台球杆-S阶-2</v>
      </c>
      <c r="C76" s="3">
        <f t="shared" si="4"/>
        <v>104</v>
      </c>
      <c r="D76" s="3">
        <f>_xlfn.XLOOKUP(ROUNDDOWN(A76/100,0),[1]装备数值!$B:$B,[1]装备数值!$E:$E)</f>
        <v>1</v>
      </c>
      <c r="E76" s="2">
        <v>9</v>
      </c>
      <c r="F76" s="2">
        <f>_xlfn.XLOOKUP(ROUNDDOWN(A76/100,0),[1]装备数值!$B:$B,[1]装备数值!$D:$D)</f>
        <v>103010</v>
      </c>
      <c r="G76" s="8">
        <f>IF(M76=0,_xlfn.IFS(D76=1,_xlfn.XLOOKUP(E76,[1]装备数值!$K$5:$K$19,[1]装备数值!$M$5:$M$19),D76=3,_xlfn.XLOOKUP(E76,[1]装备数值!$K$5:$K$19,[1]装备数值!$Q$5:$Q$19),D76=5,_xlfn.XLOOKUP(E76,[1]装备数值!$K$5:$K$19,[1]装备数值!$U$5:$U$19),D76=2,_xlfn.XLOOKUP(E76,[1]装备数值!$K$5:$K$19,[1]装备数值!$M$24:$M$38),D76=4,_xlfn.XLOOKUP(E76,[1]装备数值!$K$5:$K$19,[1]装备数值!$Q$24:$Q$38),D76=6,_xlfn.XLOOKUP(E76,[1]装备数值!$K$5:$K$19,[1]装备数值!$U$24:$U$38)),_xlfn.IFS(D76=1,_xlfn.XLOOKUP(E76,[1]装备数值!$K$5:$K$19,[1]装备数值!$O$5:$O$19),D76=3,_xlfn.XLOOKUP(E76,[1]装备数值!$K$5:$K$19,[1]装备数值!$S$5:$S$19),D76=5,_xlfn.XLOOKUP(E76,[1]装备数值!$K$5:$K$19,[1]装备数值!$W$5:$W$19),D76=2,_xlfn.XLOOKUP(E76,[1]装备数值!$K$5:$K$19,[1]装备数值!$O$24:$O$38),D76=4,_xlfn.XLOOKUP(E76,[1]装备数值!$K$5:$K$19,[1]装备数值!$S$24:$S$38),D76=6,_xlfn.XLOOKUP(E76,[1]装备数值!$K$5:$K$19,[1]装备数值!$W$24:$W$38)))</f>
        <v>176</v>
      </c>
      <c r="H76" s="2">
        <f>IF(M76=0,_xlfn.IFS(D76=1,_xlfn.XLOOKUP(E76,[1]装备数值!$K$5:$K$19,[1]装备数值!$N$5:$N$19),D76=3,_xlfn.XLOOKUP(E76,[1]装备数值!$K$5:$K$19,[1]装备数值!$R$5:$R$19),D76=5,_xlfn.XLOOKUP(E76,[1]装备数值!$K$5:$K$19,[1]装备数值!$V$5:$V$19),D76=2,_xlfn.XLOOKUP(E76,[1]装备数值!$K$5:$K$19,[1]装备数值!$N$24:$N$38),D76=4,_xlfn.XLOOKUP(E76,[1]装备数值!$K$5:$K$19,[1]装备数值!$R$24:$R$38),D76=6,_xlfn.XLOOKUP(E76,[1]装备数值!$K$5:$K$19,[1]装备数值!$V$24:$V$38)),_xlfn.IFS(D76=1,_xlfn.XLOOKUP(E76,[1]装备数值!$K$5:$K$19,[1]装备数值!$P$5:$P$19),D76=3,_xlfn.XLOOKUP(E76,[1]装备数值!$K$5:$K$19,[1]装备数值!$T$5:$T$19),D76=5,_xlfn.XLOOKUP(E76,[1]装备数值!$K$5:$K$19,[1]装备数值!$X$5:$X$19),D76=2,_xlfn.XLOOKUP(E76,[1]装备数值!$K$5:$K$19,[1]装备数值!$P$24:$P$38),D76=4,_xlfn.XLOOKUP(E76,[1]装备数值!$K$5:$K$19,[1]装备数值!$T$24:$T$38),D76=6,_xlfn.XLOOKUP(E76,[1]装备数值!$K$5:$K$19,[1]装备数值!$X$24:$X$38)))</f>
        <v>16</v>
      </c>
      <c r="I76" s="2" cm="1">
        <f t="array" ref="I76">G76+H76*(_xlfn.SINGLE(_xlfn.XLOOKUP(E76,'equip_quality|装备品质'!$A:$A,'equip_quality|装备品质'!$E:$E-1)))</f>
        <v>2720</v>
      </c>
      <c r="J76" s="3" t="str">
        <f t="shared" si="14"/>
        <v>2;431042|3;431043|4;431044|5;431045|6;431046</v>
      </c>
      <c r="K76" s="3" t="str">
        <f t="shared" si="15"/>
        <v>100440;431042;431043;431044;431045</v>
      </c>
      <c r="L76" s="2">
        <v>100440</v>
      </c>
      <c r="M76" s="2">
        <f>_xlfn.XLOOKUP(ROUNDDOWN(A76/100,0),[1]装备数值!$B:$B,[1]装备数值!$F:$F)</f>
        <v>0</v>
      </c>
      <c r="N76" s="3" t="str">
        <f t="shared" si="8"/>
        <v>equip_104_name</v>
      </c>
      <c r="O76" s="3" t="str">
        <f t="shared" si="9"/>
        <v>icon_equip_104_2</v>
      </c>
      <c r="P76" s="3" t="str">
        <f t="shared" si="10"/>
        <v>equip_104_desc</v>
      </c>
      <c r="Q76" s="3" t="str">
        <f t="shared" si="11"/>
        <v>spine_equip_104_2</v>
      </c>
    </row>
    <row r="77" spans="1:17">
      <c r="A77" s="2">
        <v>10410</v>
      </c>
      <c r="B77" s="3" t="str">
        <f>CONCATENATE(_xlfn.XLOOKUP(ROUNDDOWN(A77/100,0),[1]装备数值!$B:$B,[1]装备数值!$C:$C),"-",_xlfn.XLOOKUP(E77,[1]装备数值!$K$5:$K$19,[1]装备数值!$L$5:$L$19))</f>
        <v>台球杆-S阶-3</v>
      </c>
      <c r="C77" s="3">
        <f t="shared" si="4"/>
        <v>104</v>
      </c>
      <c r="D77" s="3">
        <f>_xlfn.XLOOKUP(ROUNDDOWN(A77/100,0),[1]装备数值!$B:$B,[1]装备数值!$E:$E)</f>
        <v>1</v>
      </c>
      <c r="E77" s="2">
        <v>10</v>
      </c>
      <c r="F77" s="2">
        <f>_xlfn.XLOOKUP(ROUNDDOWN(A77/100,0),[1]装备数值!$B:$B,[1]装备数值!$D:$D)</f>
        <v>103010</v>
      </c>
      <c r="G77" s="8">
        <f>IF(M77=0,_xlfn.IFS(D77=1,_xlfn.XLOOKUP(E77,[1]装备数值!$K$5:$K$19,[1]装备数值!$M$5:$M$19),D77=3,_xlfn.XLOOKUP(E77,[1]装备数值!$K$5:$K$19,[1]装备数值!$Q$5:$Q$19),D77=5,_xlfn.XLOOKUP(E77,[1]装备数值!$K$5:$K$19,[1]装备数值!$U$5:$U$19),D77=2,_xlfn.XLOOKUP(E77,[1]装备数值!$K$5:$K$19,[1]装备数值!$M$24:$M$38),D77=4,_xlfn.XLOOKUP(E77,[1]装备数值!$K$5:$K$19,[1]装备数值!$Q$24:$Q$38),D77=6,_xlfn.XLOOKUP(E77,[1]装备数值!$K$5:$K$19,[1]装备数值!$U$24:$U$38)),_xlfn.IFS(D77=1,_xlfn.XLOOKUP(E77,[1]装备数值!$K$5:$K$19,[1]装备数值!$O$5:$O$19),D77=3,_xlfn.XLOOKUP(E77,[1]装备数值!$K$5:$K$19,[1]装备数值!$S$5:$S$19),D77=5,_xlfn.XLOOKUP(E77,[1]装备数值!$K$5:$K$19,[1]装备数值!$W$5:$W$19),D77=2,_xlfn.XLOOKUP(E77,[1]装备数值!$K$5:$K$19,[1]装备数值!$O$24:$O$38),D77=4,_xlfn.XLOOKUP(E77,[1]装备数值!$K$5:$K$19,[1]装备数值!$S$24:$S$38),D77=6,_xlfn.XLOOKUP(E77,[1]装备数值!$K$5:$K$19,[1]装备数值!$W$24:$W$38)))</f>
        <v>198</v>
      </c>
      <c r="H77" s="2">
        <f>IF(M77=0,_xlfn.IFS(D77=1,_xlfn.XLOOKUP(E77,[1]装备数值!$K$5:$K$19,[1]装备数值!$N$5:$N$19),D77=3,_xlfn.XLOOKUP(E77,[1]装备数值!$K$5:$K$19,[1]装备数值!$R$5:$R$19),D77=5,_xlfn.XLOOKUP(E77,[1]装备数值!$K$5:$K$19,[1]装备数值!$V$5:$V$19),D77=2,_xlfn.XLOOKUP(E77,[1]装备数值!$K$5:$K$19,[1]装备数值!$N$24:$N$38),D77=4,_xlfn.XLOOKUP(E77,[1]装备数值!$K$5:$K$19,[1]装备数值!$R$24:$R$38),D77=6,_xlfn.XLOOKUP(E77,[1]装备数值!$K$5:$K$19,[1]装备数值!$V$24:$V$38)),_xlfn.IFS(D77=1,_xlfn.XLOOKUP(E77,[1]装备数值!$K$5:$K$19,[1]装备数值!$P$5:$P$19),D77=3,_xlfn.XLOOKUP(E77,[1]装备数值!$K$5:$K$19,[1]装备数值!$T$5:$T$19),D77=5,_xlfn.XLOOKUP(E77,[1]装备数值!$K$5:$K$19,[1]装备数值!$X$5:$X$19),D77=2,_xlfn.XLOOKUP(E77,[1]装备数值!$K$5:$K$19,[1]装备数值!$P$24:$P$38),D77=4,_xlfn.XLOOKUP(E77,[1]装备数值!$K$5:$K$19,[1]装备数值!$T$24:$T$38),D77=6,_xlfn.XLOOKUP(E77,[1]装备数值!$K$5:$K$19,[1]装备数值!$X$24:$X$38)))</f>
        <v>18</v>
      </c>
      <c r="I77" s="2" cm="1">
        <f t="array" ref="I77">G77+H77*(_xlfn.SINGLE(_xlfn.XLOOKUP(E77,'equip_quality|装备品质'!$A:$A,'equip_quality|装备品质'!$E:$E-1)))</f>
        <v>3060</v>
      </c>
      <c r="J77" s="3" t="str">
        <f t="shared" si="14"/>
        <v>2;431042|3;431043|4;431044|5;431045|6;431046</v>
      </c>
      <c r="K77" s="3" t="str">
        <f t="shared" si="15"/>
        <v>100440;431042;431043;431044;431045</v>
      </c>
      <c r="L77" s="2">
        <v>100440</v>
      </c>
      <c r="M77" s="2">
        <f>_xlfn.XLOOKUP(ROUNDDOWN(A77/100,0),[1]装备数值!$B:$B,[1]装备数值!$F:$F)</f>
        <v>0</v>
      </c>
      <c r="N77" s="3" t="str">
        <f t="shared" si="8"/>
        <v>equip_104_name</v>
      </c>
      <c r="O77" s="3" t="str">
        <f t="shared" si="9"/>
        <v>icon_equip_104_2</v>
      </c>
      <c r="P77" s="3" t="str">
        <f t="shared" si="10"/>
        <v>equip_104_desc</v>
      </c>
      <c r="Q77" s="3" t="str">
        <f t="shared" si="11"/>
        <v>spine_equip_104_2</v>
      </c>
    </row>
    <row r="78" spans="1:17">
      <c r="A78" s="2">
        <v>10411</v>
      </c>
      <c r="B78" s="3" t="str">
        <f>CONCATENATE(_xlfn.XLOOKUP(ROUNDDOWN(A78/100,0),[1]装备数值!$B:$B,[1]装备数值!$C:$C),"-",_xlfn.XLOOKUP(E78,[1]装备数值!$K$5:$K$19,[1]装备数值!$L$5:$L$19))</f>
        <v>台球杆-SS阶-0</v>
      </c>
      <c r="C78" s="3">
        <f t="shared" si="4"/>
        <v>104</v>
      </c>
      <c r="D78" s="3">
        <f>_xlfn.XLOOKUP(ROUNDDOWN(A78/100,0),[1]装备数值!$B:$B,[1]装备数值!$E:$E)</f>
        <v>1</v>
      </c>
      <c r="E78" s="2">
        <v>11</v>
      </c>
      <c r="F78" s="2">
        <f>_xlfn.XLOOKUP(ROUNDDOWN(A78/100,0),[1]装备数值!$B:$B,[1]装备数值!$D:$D)</f>
        <v>103010</v>
      </c>
      <c r="G78" s="8">
        <f>IF(M78=0,_xlfn.IFS(D78=1,_xlfn.XLOOKUP(E78,[1]装备数值!$K$5:$K$19,[1]装备数值!$M$5:$M$19),D78=3,_xlfn.XLOOKUP(E78,[1]装备数值!$K$5:$K$19,[1]装备数值!$Q$5:$Q$19),D78=5,_xlfn.XLOOKUP(E78,[1]装备数值!$K$5:$K$19,[1]装备数值!$U$5:$U$19),D78=2,_xlfn.XLOOKUP(E78,[1]装备数值!$K$5:$K$19,[1]装备数值!$M$24:$M$38),D78=4,_xlfn.XLOOKUP(E78,[1]装备数值!$K$5:$K$19,[1]装备数值!$Q$24:$Q$38),D78=6,_xlfn.XLOOKUP(E78,[1]装备数值!$K$5:$K$19,[1]装备数值!$U$24:$U$38)),_xlfn.IFS(D78=1,_xlfn.XLOOKUP(E78,[1]装备数值!$K$5:$K$19,[1]装备数值!$O$5:$O$19),D78=3,_xlfn.XLOOKUP(E78,[1]装备数值!$K$5:$K$19,[1]装备数值!$S$5:$S$19),D78=5,_xlfn.XLOOKUP(E78,[1]装备数值!$K$5:$K$19,[1]装备数值!$W$5:$W$19),D78=2,_xlfn.XLOOKUP(E78,[1]装备数值!$K$5:$K$19,[1]装备数值!$O$24:$O$38),D78=4,_xlfn.XLOOKUP(E78,[1]装备数值!$K$5:$K$19,[1]装备数值!$S$24:$S$38),D78=6,_xlfn.XLOOKUP(E78,[1]装备数值!$K$5:$K$19,[1]装备数值!$W$24:$W$38)))</f>
        <v>231</v>
      </c>
      <c r="H78" s="2">
        <f>IF(M78=0,_xlfn.IFS(D78=1,_xlfn.XLOOKUP(E78,[1]装备数值!$K$5:$K$19,[1]装备数值!$N$5:$N$19),D78=3,_xlfn.XLOOKUP(E78,[1]装备数值!$K$5:$K$19,[1]装备数值!$R$5:$R$19),D78=5,_xlfn.XLOOKUP(E78,[1]装备数值!$K$5:$K$19,[1]装备数值!$V$5:$V$19),D78=2,_xlfn.XLOOKUP(E78,[1]装备数值!$K$5:$K$19,[1]装备数值!$N$24:$N$38),D78=4,_xlfn.XLOOKUP(E78,[1]装备数值!$K$5:$K$19,[1]装备数值!$R$24:$R$38),D78=6,_xlfn.XLOOKUP(E78,[1]装备数值!$K$5:$K$19,[1]装备数值!$V$24:$V$38)),_xlfn.IFS(D78=1,_xlfn.XLOOKUP(E78,[1]装备数值!$K$5:$K$19,[1]装备数值!$P$5:$P$19),D78=3,_xlfn.XLOOKUP(E78,[1]装备数值!$K$5:$K$19,[1]装备数值!$T$5:$T$19),D78=5,_xlfn.XLOOKUP(E78,[1]装备数值!$K$5:$K$19,[1]装备数值!$X$5:$X$19),D78=2,_xlfn.XLOOKUP(E78,[1]装备数值!$K$5:$K$19,[1]装备数值!$P$24:$P$38),D78=4,_xlfn.XLOOKUP(E78,[1]装备数值!$K$5:$K$19,[1]装备数值!$T$24:$T$38),D78=6,_xlfn.XLOOKUP(E78,[1]装备数值!$K$5:$K$19,[1]装备数值!$X$24:$X$38)))</f>
        <v>21</v>
      </c>
      <c r="I78" s="2" cm="1">
        <f t="array" ref="I78">G78+H78*(_xlfn.SINGLE(_xlfn.XLOOKUP(E78,'equip_quality|装备品质'!$A:$A,'equip_quality|装备品质'!$E:$E-1)))</f>
        <v>3570</v>
      </c>
      <c r="J78" s="3" t="str">
        <f t="shared" si="14"/>
        <v>2;431042|3;431043|4;431044|5;431045|6;431046</v>
      </c>
      <c r="K78" s="3" t="str">
        <f t="shared" si="15"/>
        <v>100440;431042;431043;431044;431045;431046</v>
      </c>
      <c r="L78" s="2">
        <v>100440</v>
      </c>
      <c r="M78" s="2">
        <f>_xlfn.XLOOKUP(ROUNDDOWN(A78/100,0),[1]装备数值!$B:$B,[1]装备数值!$F:$F)</f>
        <v>0</v>
      </c>
      <c r="N78" s="3" t="str">
        <f t="shared" si="8"/>
        <v>equip_104_name</v>
      </c>
      <c r="O78" s="3" t="str">
        <f t="shared" si="9"/>
        <v>icon_equip_104_2</v>
      </c>
      <c r="P78" s="3" t="str">
        <f t="shared" si="10"/>
        <v>equip_104_desc</v>
      </c>
      <c r="Q78" s="3" t="str">
        <f t="shared" si="11"/>
        <v>spine_equip_104_2</v>
      </c>
    </row>
    <row r="79" spans="1:17">
      <c r="A79" s="2">
        <v>10412</v>
      </c>
      <c r="B79" s="3" t="str">
        <f>CONCATENATE(_xlfn.XLOOKUP(ROUNDDOWN(A79/100,0),[1]装备数值!$B:$B,[1]装备数值!$C:$C),"-",_xlfn.XLOOKUP(E79,[1]装备数值!$K$5:$K$19,[1]装备数值!$L$5:$L$19))</f>
        <v>台球杆-SS阶-1</v>
      </c>
      <c r="C79" s="3">
        <f t="shared" si="4"/>
        <v>104</v>
      </c>
      <c r="D79" s="3">
        <f>_xlfn.XLOOKUP(ROUNDDOWN(A79/100,0),[1]装备数值!$B:$B,[1]装备数值!$E:$E)</f>
        <v>1</v>
      </c>
      <c r="E79" s="2">
        <v>12</v>
      </c>
      <c r="F79" s="2">
        <f>_xlfn.XLOOKUP(ROUNDDOWN(A79/100,0),[1]装备数值!$B:$B,[1]装备数值!$D:$D)</f>
        <v>103010</v>
      </c>
      <c r="G79" s="8">
        <f>IF(M79=0,_xlfn.IFS(D79=1,_xlfn.XLOOKUP(E79,[1]装备数值!$K$5:$K$19,[1]装备数值!$M$5:$M$19),D79=3,_xlfn.XLOOKUP(E79,[1]装备数值!$K$5:$K$19,[1]装备数值!$Q$5:$Q$19),D79=5,_xlfn.XLOOKUP(E79,[1]装备数值!$K$5:$K$19,[1]装备数值!$U$5:$U$19),D79=2,_xlfn.XLOOKUP(E79,[1]装备数值!$K$5:$K$19,[1]装备数值!$M$24:$M$38),D79=4,_xlfn.XLOOKUP(E79,[1]装备数值!$K$5:$K$19,[1]装备数值!$Q$24:$Q$38),D79=6,_xlfn.XLOOKUP(E79,[1]装备数值!$K$5:$K$19,[1]装备数值!$U$24:$U$38)),_xlfn.IFS(D79=1,_xlfn.XLOOKUP(E79,[1]装备数值!$K$5:$K$19,[1]装备数值!$O$5:$O$19),D79=3,_xlfn.XLOOKUP(E79,[1]装备数值!$K$5:$K$19,[1]装备数值!$S$5:$S$19),D79=5,_xlfn.XLOOKUP(E79,[1]装备数值!$K$5:$K$19,[1]装备数值!$W$5:$W$19),D79=2,_xlfn.XLOOKUP(E79,[1]装备数值!$K$5:$K$19,[1]装备数值!$O$24:$O$38),D79=4,_xlfn.XLOOKUP(E79,[1]装备数值!$K$5:$K$19,[1]装备数值!$S$24:$S$38),D79=6,_xlfn.XLOOKUP(E79,[1]装备数值!$K$5:$K$19,[1]装备数值!$W$24:$W$38)))</f>
        <v>285</v>
      </c>
      <c r="H79" s="2">
        <f>IF(M79=0,_xlfn.IFS(D79=1,_xlfn.XLOOKUP(E79,[1]装备数值!$K$5:$K$19,[1]装备数值!$N$5:$N$19),D79=3,_xlfn.XLOOKUP(E79,[1]装备数值!$K$5:$K$19,[1]装备数值!$R$5:$R$19),D79=5,_xlfn.XLOOKUP(E79,[1]装备数值!$K$5:$K$19,[1]装备数值!$V$5:$V$19),D79=2,_xlfn.XLOOKUP(E79,[1]装备数值!$K$5:$K$19,[1]装备数值!$N$24:$N$38),D79=4,_xlfn.XLOOKUP(E79,[1]装备数值!$K$5:$K$19,[1]装备数值!$R$24:$R$38),D79=6,_xlfn.XLOOKUP(E79,[1]装备数值!$K$5:$K$19,[1]装备数值!$V$24:$V$38)),_xlfn.IFS(D79=1,_xlfn.XLOOKUP(E79,[1]装备数值!$K$5:$K$19,[1]装备数值!$P$5:$P$19),D79=3,_xlfn.XLOOKUP(E79,[1]装备数值!$K$5:$K$19,[1]装备数值!$T$5:$T$19),D79=5,_xlfn.XLOOKUP(E79,[1]装备数值!$K$5:$K$19,[1]装备数值!$X$5:$X$19),D79=2,_xlfn.XLOOKUP(E79,[1]装备数值!$K$5:$K$19,[1]装备数值!$P$24:$P$38),D79=4,_xlfn.XLOOKUP(E79,[1]装备数值!$K$5:$K$19,[1]装备数值!$T$24:$T$38),D79=6,_xlfn.XLOOKUP(E79,[1]装备数值!$K$5:$K$19,[1]装备数值!$X$24:$X$38)))</f>
        <v>25</v>
      </c>
      <c r="I79" s="2" cm="1">
        <f t="array" ref="I79">G79+H79*(_xlfn.SINGLE(_xlfn.XLOOKUP(E79,'equip_quality|装备品质'!$A:$A,'equip_quality|装备品质'!$E:$E-1)))</f>
        <v>4260</v>
      </c>
      <c r="J79" s="3" t="str">
        <f t="shared" si="14"/>
        <v>2;431042|3;431043|4;431044|5;431045|6;431046</v>
      </c>
      <c r="K79" s="3" t="str">
        <f t="shared" si="15"/>
        <v>100440;431042;431043;431044;431045;431046</v>
      </c>
      <c r="L79" s="2">
        <v>100440</v>
      </c>
      <c r="M79" s="2">
        <f>_xlfn.XLOOKUP(ROUNDDOWN(A79/100,0),[1]装备数值!$B:$B,[1]装备数值!$F:$F)</f>
        <v>0</v>
      </c>
      <c r="N79" s="3" t="str">
        <f t="shared" si="8"/>
        <v>equip_104_name</v>
      </c>
      <c r="O79" s="3" t="str">
        <f t="shared" si="9"/>
        <v>icon_equip_104_2</v>
      </c>
      <c r="P79" s="3" t="str">
        <f t="shared" si="10"/>
        <v>equip_104_desc</v>
      </c>
      <c r="Q79" s="3" t="str">
        <f t="shared" si="11"/>
        <v>spine_equip_104_2</v>
      </c>
    </row>
    <row r="80" spans="1:17">
      <c r="A80" s="2">
        <v>10413</v>
      </c>
      <c r="B80" s="3" t="str">
        <f>CONCATENATE(_xlfn.XLOOKUP(ROUNDDOWN(A80/100,0),[1]装备数值!$B:$B,[1]装备数值!$C:$C),"-",_xlfn.XLOOKUP(E80,[1]装备数值!$K$5:$K$19,[1]装备数值!$L$5:$L$19))</f>
        <v>台球杆-SS阶-2</v>
      </c>
      <c r="C80" s="3">
        <f t="shared" si="4"/>
        <v>104</v>
      </c>
      <c r="D80" s="3">
        <f>_xlfn.XLOOKUP(ROUNDDOWN(A80/100,0),[1]装备数值!$B:$B,[1]装备数值!$E:$E)</f>
        <v>1</v>
      </c>
      <c r="E80" s="2">
        <v>13</v>
      </c>
      <c r="F80" s="2">
        <f>_xlfn.XLOOKUP(ROUNDDOWN(A80/100,0),[1]装备数值!$B:$B,[1]装备数值!$D:$D)</f>
        <v>103010</v>
      </c>
      <c r="G80" s="8">
        <f>IF(M80=0,_xlfn.IFS(D80=1,_xlfn.XLOOKUP(E80,[1]装备数值!$K$5:$K$19,[1]装备数值!$M$5:$M$19),D80=3,_xlfn.XLOOKUP(E80,[1]装备数值!$K$5:$K$19,[1]装备数值!$Q$5:$Q$19),D80=5,_xlfn.XLOOKUP(E80,[1]装备数值!$K$5:$K$19,[1]装备数值!$U$5:$U$19),D80=2,_xlfn.XLOOKUP(E80,[1]装备数值!$K$5:$K$19,[1]装备数值!$M$24:$M$38),D80=4,_xlfn.XLOOKUP(E80,[1]装备数值!$K$5:$K$19,[1]装备数值!$Q$24:$Q$38),D80=6,_xlfn.XLOOKUP(E80,[1]装备数值!$K$5:$K$19,[1]装备数值!$U$24:$U$38)),_xlfn.IFS(D80=1,_xlfn.XLOOKUP(E80,[1]装备数值!$K$5:$K$19,[1]装备数值!$O$5:$O$19),D80=3,_xlfn.XLOOKUP(E80,[1]装备数值!$K$5:$K$19,[1]装备数值!$S$5:$S$19),D80=5,_xlfn.XLOOKUP(E80,[1]装备数值!$K$5:$K$19,[1]装备数值!$W$5:$W$19),D80=2,_xlfn.XLOOKUP(E80,[1]装备数值!$K$5:$K$19,[1]装备数值!$O$24:$O$38),D80=4,_xlfn.XLOOKUP(E80,[1]装备数值!$K$5:$K$19,[1]装备数值!$S$24:$S$38),D80=6,_xlfn.XLOOKUP(E80,[1]装备数值!$K$5:$K$19,[1]装备数值!$W$24:$W$38)))</f>
        <v>330</v>
      </c>
      <c r="H80" s="2">
        <f>IF(M80=0,_xlfn.IFS(D80=1,_xlfn.XLOOKUP(E80,[1]装备数值!$K$5:$K$19,[1]装备数值!$N$5:$N$19),D80=3,_xlfn.XLOOKUP(E80,[1]装备数值!$K$5:$K$19,[1]装备数值!$R$5:$R$19),D80=5,_xlfn.XLOOKUP(E80,[1]装备数值!$K$5:$K$19,[1]装备数值!$V$5:$V$19),D80=2,_xlfn.XLOOKUP(E80,[1]装备数值!$K$5:$K$19,[1]装备数值!$N$24:$N$38),D80=4,_xlfn.XLOOKUP(E80,[1]装备数值!$K$5:$K$19,[1]装备数值!$R$24:$R$38),D80=6,_xlfn.XLOOKUP(E80,[1]装备数值!$K$5:$K$19,[1]装备数值!$V$24:$V$38)),_xlfn.IFS(D80=1,_xlfn.XLOOKUP(E80,[1]装备数值!$K$5:$K$19,[1]装备数值!$P$5:$P$19),D80=3,_xlfn.XLOOKUP(E80,[1]装备数值!$K$5:$K$19,[1]装备数值!$T$5:$T$19),D80=5,_xlfn.XLOOKUP(E80,[1]装备数值!$K$5:$K$19,[1]装备数值!$X$5:$X$19),D80=2,_xlfn.XLOOKUP(E80,[1]装备数值!$K$5:$K$19,[1]装备数值!$P$24:$P$38),D80=4,_xlfn.XLOOKUP(E80,[1]装备数值!$K$5:$K$19,[1]装备数值!$T$24:$T$38),D80=6,_xlfn.XLOOKUP(E80,[1]装备数值!$K$5:$K$19,[1]装备数值!$X$24:$X$38)))</f>
        <v>30</v>
      </c>
      <c r="I80" s="2" cm="1">
        <f t="array" ref="I80">G80+H80*(_xlfn.SINGLE(_xlfn.XLOOKUP(E80,'equip_quality|装备品质'!$A:$A,'equip_quality|装备品质'!$E:$E-1)))</f>
        <v>5100</v>
      </c>
      <c r="J80" s="3" t="str">
        <f t="shared" si="14"/>
        <v>2;431042|3;431043|4;431044|5;431045|6;431046</v>
      </c>
      <c r="K80" s="3" t="str">
        <f t="shared" si="15"/>
        <v>100440;431042;431043;431044;431045;431046</v>
      </c>
      <c r="L80" s="2">
        <v>100440</v>
      </c>
      <c r="M80" s="2">
        <f>_xlfn.XLOOKUP(ROUNDDOWN(A80/100,0),[1]装备数值!$B:$B,[1]装备数值!$F:$F)</f>
        <v>0</v>
      </c>
      <c r="N80" s="3" t="str">
        <f t="shared" si="8"/>
        <v>equip_104_name</v>
      </c>
      <c r="O80" s="3" t="str">
        <f t="shared" si="9"/>
        <v>icon_equip_104_2</v>
      </c>
      <c r="P80" s="3" t="str">
        <f t="shared" si="10"/>
        <v>equip_104_desc</v>
      </c>
      <c r="Q80" s="3" t="str">
        <f t="shared" si="11"/>
        <v>spine_equip_104_2</v>
      </c>
    </row>
    <row r="81" spans="1:17">
      <c r="A81" s="2">
        <v>10414</v>
      </c>
      <c r="B81" s="3" t="str">
        <f>CONCATENATE(_xlfn.XLOOKUP(ROUNDDOWN(A81/100,0),[1]装备数值!$B:$B,[1]装备数值!$C:$C),"-",_xlfn.XLOOKUP(E81,[1]装备数值!$K$5:$K$19,[1]装备数值!$L$5:$L$19))</f>
        <v>台球杆-SS阶-3</v>
      </c>
      <c r="C81" s="3">
        <f t="shared" si="4"/>
        <v>104</v>
      </c>
      <c r="D81" s="3">
        <f>_xlfn.XLOOKUP(ROUNDDOWN(A81/100,0),[1]装备数值!$B:$B,[1]装备数值!$E:$E)</f>
        <v>1</v>
      </c>
      <c r="E81" s="2">
        <v>14</v>
      </c>
      <c r="F81" s="2">
        <f>_xlfn.XLOOKUP(ROUNDDOWN(A81/100,0),[1]装备数值!$B:$B,[1]装备数值!$D:$D)</f>
        <v>103010</v>
      </c>
      <c r="G81" s="8">
        <f>IF(M81=0,_xlfn.IFS(D81=1,_xlfn.XLOOKUP(E81,[1]装备数值!$K$5:$K$19,[1]装备数值!$M$5:$M$19),D81=3,_xlfn.XLOOKUP(E81,[1]装备数值!$K$5:$K$19,[1]装备数值!$Q$5:$Q$19),D81=5,_xlfn.XLOOKUP(E81,[1]装备数值!$K$5:$K$19,[1]装备数值!$U$5:$U$19),D81=2,_xlfn.XLOOKUP(E81,[1]装备数值!$K$5:$K$19,[1]装备数值!$M$24:$M$38),D81=4,_xlfn.XLOOKUP(E81,[1]装备数值!$K$5:$K$19,[1]装备数值!$Q$24:$Q$38),D81=6,_xlfn.XLOOKUP(E81,[1]装备数值!$K$5:$K$19,[1]装备数值!$U$24:$U$38)),_xlfn.IFS(D81=1,_xlfn.XLOOKUP(E81,[1]装备数值!$K$5:$K$19,[1]装备数值!$O$5:$O$19),D81=3,_xlfn.XLOOKUP(E81,[1]装备数值!$K$5:$K$19,[1]装备数值!$S$5:$S$19),D81=5,_xlfn.XLOOKUP(E81,[1]装备数值!$K$5:$K$19,[1]装备数值!$W$5:$W$19),D81=2,_xlfn.XLOOKUP(E81,[1]装备数值!$K$5:$K$19,[1]装备数值!$O$24:$O$38),D81=4,_xlfn.XLOOKUP(E81,[1]装备数值!$K$5:$K$19,[1]装备数值!$S$24:$S$38),D81=6,_xlfn.XLOOKUP(E81,[1]装备数值!$K$5:$K$19,[1]装备数值!$W$24:$W$38)))</f>
        <v>380</v>
      </c>
      <c r="H81" s="2">
        <f>IF(M81=0,_xlfn.IFS(D81=1,_xlfn.XLOOKUP(E81,[1]装备数值!$K$5:$K$19,[1]装备数值!$N$5:$N$19),D81=3,_xlfn.XLOOKUP(E81,[1]装备数值!$K$5:$K$19,[1]装备数值!$R$5:$R$19),D81=5,_xlfn.XLOOKUP(E81,[1]装备数值!$K$5:$K$19,[1]装备数值!$V$5:$V$19),D81=2,_xlfn.XLOOKUP(E81,[1]装备数值!$K$5:$K$19,[1]装备数值!$N$24:$N$38),D81=4,_xlfn.XLOOKUP(E81,[1]装备数值!$K$5:$K$19,[1]装备数值!$R$24:$R$38),D81=6,_xlfn.XLOOKUP(E81,[1]装备数值!$K$5:$K$19,[1]装备数值!$V$24:$V$38)),_xlfn.IFS(D81=1,_xlfn.XLOOKUP(E81,[1]装备数值!$K$5:$K$19,[1]装备数值!$P$5:$P$19),D81=3,_xlfn.XLOOKUP(E81,[1]装备数值!$K$5:$K$19,[1]装备数值!$T$5:$T$19),D81=5,_xlfn.XLOOKUP(E81,[1]装备数值!$K$5:$K$19,[1]装备数值!$X$5:$X$19),D81=2,_xlfn.XLOOKUP(E81,[1]装备数值!$K$5:$K$19,[1]装备数值!$P$24:$P$38),D81=4,_xlfn.XLOOKUP(E81,[1]装备数值!$K$5:$K$19,[1]装备数值!$T$24:$T$38),D81=6,_xlfn.XLOOKUP(E81,[1]装备数值!$K$5:$K$19,[1]装备数值!$X$24:$X$38)))</f>
        <v>35</v>
      </c>
      <c r="I81" s="2" cm="1">
        <f t="array" ref="I81">G81+H81*(_xlfn.SINGLE(_xlfn.XLOOKUP(E81,'equip_quality|装备品质'!$A:$A,'equip_quality|装备品质'!$E:$E-1)))</f>
        <v>5945</v>
      </c>
      <c r="J81" s="3" t="str">
        <f t="shared" si="14"/>
        <v>2;431042|3;431043|4;431044|5;431045|6;431046</v>
      </c>
      <c r="K81" s="3" t="str">
        <f t="shared" si="15"/>
        <v>100440;431042;431043;431044;431045;431046</v>
      </c>
      <c r="L81" s="2">
        <v>100440</v>
      </c>
      <c r="M81" s="2">
        <f>_xlfn.XLOOKUP(ROUNDDOWN(A81/100,0),[1]装备数值!$B:$B,[1]装备数值!$F:$F)</f>
        <v>0</v>
      </c>
      <c r="N81" s="3" t="str">
        <f t="shared" si="8"/>
        <v>equip_104_name</v>
      </c>
      <c r="O81" s="3" t="str">
        <f t="shared" si="9"/>
        <v>icon_equip_104_2</v>
      </c>
      <c r="P81" s="3" t="str">
        <f t="shared" si="10"/>
        <v>equip_104_desc</v>
      </c>
      <c r="Q81" s="3" t="str">
        <f t="shared" si="11"/>
        <v>spine_equip_104_2</v>
      </c>
    </row>
    <row r="82" spans="1:17">
      <c r="A82" s="2">
        <v>10415</v>
      </c>
      <c r="B82" s="3" t="str">
        <f>CONCATENATE(_xlfn.XLOOKUP(ROUNDDOWN(A82/100,0),[1]装备数值!$B:$B,[1]装备数值!$C:$C),"-",_xlfn.XLOOKUP(E82,[1]装备数值!$K$5:$K$19,[1]装备数值!$L$5:$L$19))</f>
        <v>台球杆-SS阶-4</v>
      </c>
      <c r="C82" s="3">
        <f t="shared" si="4"/>
        <v>104</v>
      </c>
      <c r="D82" s="3">
        <f>_xlfn.XLOOKUP(ROUNDDOWN(A82/100,0),[1]装备数值!$B:$B,[1]装备数值!$E:$E)</f>
        <v>1</v>
      </c>
      <c r="E82" s="2">
        <v>15</v>
      </c>
      <c r="F82" s="2">
        <f>_xlfn.XLOOKUP(ROUNDDOWN(A82/100,0),[1]装备数值!$B:$B,[1]装备数值!$D:$D)</f>
        <v>103010</v>
      </c>
      <c r="G82" s="8">
        <f>IF(M82=0,_xlfn.IFS(D82=1,_xlfn.XLOOKUP(E82,[1]装备数值!$K$5:$K$19,[1]装备数值!$M$5:$M$19),D82=3,_xlfn.XLOOKUP(E82,[1]装备数值!$K$5:$K$19,[1]装备数值!$Q$5:$Q$19),D82=5,_xlfn.XLOOKUP(E82,[1]装备数值!$K$5:$K$19,[1]装备数值!$U$5:$U$19),D82=2,_xlfn.XLOOKUP(E82,[1]装备数值!$K$5:$K$19,[1]装备数值!$M$24:$M$38),D82=4,_xlfn.XLOOKUP(E82,[1]装备数值!$K$5:$K$19,[1]装备数值!$Q$24:$Q$38),D82=6,_xlfn.XLOOKUP(E82,[1]装备数值!$K$5:$K$19,[1]装备数值!$U$24:$U$38)),_xlfn.IFS(D82=1,_xlfn.XLOOKUP(E82,[1]装备数值!$K$5:$K$19,[1]装备数值!$O$5:$O$19),D82=3,_xlfn.XLOOKUP(E82,[1]装备数值!$K$5:$K$19,[1]装备数值!$S$5:$S$19),D82=5,_xlfn.XLOOKUP(E82,[1]装备数值!$K$5:$K$19,[1]装备数值!$W$5:$W$19),D82=2,_xlfn.XLOOKUP(E82,[1]装备数值!$K$5:$K$19,[1]装备数值!$O$24:$O$38),D82=4,_xlfn.XLOOKUP(E82,[1]装备数值!$K$5:$K$19,[1]装备数值!$S$24:$S$38),D82=6,_xlfn.XLOOKUP(E82,[1]装备数值!$K$5:$K$19,[1]装备数值!$W$24:$W$38)))</f>
        <v>450</v>
      </c>
      <c r="H82" s="2">
        <f>IF(M82=0,_xlfn.IFS(D82=1,_xlfn.XLOOKUP(E82,[1]装备数值!$K$5:$K$19,[1]装备数值!$N$5:$N$19),D82=3,_xlfn.XLOOKUP(E82,[1]装备数值!$K$5:$K$19,[1]装备数值!$R$5:$R$19),D82=5,_xlfn.XLOOKUP(E82,[1]装备数值!$K$5:$K$19,[1]装备数值!$V$5:$V$19),D82=2,_xlfn.XLOOKUP(E82,[1]装备数值!$K$5:$K$19,[1]装备数值!$N$24:$N$38),D82=4,_xlfn.XLOOKUP(E82,[1]装备数值!$K$5:$K$19,[1]装备数值!$R$24:$R$38),D82=6,_xlfn.XLOOKUP(E82,[1]装备数值!$K$5:$K$19,[1]装备数值!$V$24:$V$38)),_xlfn.IFS(D82=1,_xlfn.XLOOKUP(E82,[1]装备数值!$K$5:$K$19,[1]装备数值!$P$5:$P$19),D82=3,_xlfn.XLOOKUP(E82,[1]装备数值!$K$5:$K$19,[1]装备数值!$T$5:$T$19),D82=5,_xlfn.XLOOKUP(E82,[1]装备数值!$K$5:$K$19,[1]装备数值!$X$5:$X$19),D82=2,_xlfn.XLOOKUP(E82,[1]装备数值!$K$5:$K$19,[1]装备数值!$P$24:$P$38),D82=4,_xlfn.XLOOKUP(E82,[1]装备数值!$K$5:$K$19,[1]装备数值!$T$24:$T$38),D82=6,_xlfn.XLOOKUP(E82,[1]装备数值!$K$5:$K$19,[1]装备数值!$X$24:$X$38)))</f>
        <v>40</v>
      </c>
      <c r="I82" s="2" cm="1">
        <f t="array" ref="I82">G82+H82*(_xlfn.SINGLE(_xlfn.XLOOKUP(E82,'equip_quality|装备品质'!$A:$A,'equip_quality|装备品质'!$E:$E-1)))</f>
        <v>6810</v>
      </c>
      <c r="J82" s="3" t="str">
        <f t="shared" si="14"/>
        <v>2;431042|3;431043|4;431044|5;431045|6;431046</v>
      </c>
      <c r="K82" s="3" t="str">
        <f t="shared" si="15"/>
        <v>100440;431042;431043;431044;431045;431046</v>
      </c>
      <c r="L82" s="2">
        <v>100440</v>
      </c>
      <c r="M82" s="2">
        <f>_xlfn.XLOOKUP(ROUNDDOWN(A82/100,0),[1]装备数值!$B:$B,[1]装备数值!$F:$F)</f>
        <v>0</v>
      </c>
      <c r="N82" s="3" t="str">
        <f t="shared" si="8"/>
        <v>equip_104_name</v>
      </c>
      <c r="O82" s="3" t="str">
        <f t="shared" si="9"/>
        <v>icon_equip_104_2</v>
      </c>
      <c r="P82" s="3" t="str">
        <f t="shared" si="10"/>
        <v>equip_104_desc</v>
      </c>
      <c r="Q82" s="3" t="str">
        <f t="shared" si="11"/>
        <v>spine_equip_104_2</v>
      </c>
    </row>
    <row r="83" spans="1:17">
      <c r="A83" s="2">
        <v>10501</v>
      </c>
      <c r="B83" s="3" t="str">
        <f>CONCATENATE(_xlfn.XLOOKUP(ROUNDDOWN(A83/100,0),[1]装备数值!$B:$B,[1]装备数值!$C:$C),"-",_xlfn.XLOOKUP(E83,[1]装备数值!$K$5:$K$19,[1]装备数值!$L$5:$L$19))</f>
        <v>平底锅-D阶</v>
      </c>
      <c r="C83" s="3">
        <f t="shared" si="4"/>
        <v>105</v>
      </c>
      <c r="D83" s="3">
        <f>_xlfn.XLOOKUP(ROUNDDOWN(A83/100,0),[1]装备数值!$B:$B,[1]装备数值!$E:$E)</f>
        <v>1</v>
      </c>
      <c r="E83" s="2">
        <v>1</v>
      </c>
      <c r="F83" s="2">
        <f>_xlfn.XLOOKUP(ROUNDDOWN(A83/100,0),[1]装备数值!$B:$B,[1]装备数值!$D:$D)</f>
        <v>103010</v>
      </c>
      <c r="G83" s="8">
        <f>IF(M83=0,_xlfn.IFS(D83=1,_xlfn.XLOOKUP(E83,[1]装备数值!$K$5:$K$19,[1]装备数值!$M$5:$M$19),D83=3,_xlfn.XLOOKUP(E83,[1]装备数值!$K$5:$K$19,[1]装备数值!$Q$5:$Q$19),D83=5,_xlfn.XLOOKUP(E83,[1]装备数值!$K$5:$K$19,[1]装备数值!$U$5:$U$19),D83=2,_xlfn.XLOOKUP(E83,[1]装备数值!$K$5:$K$19,[1]装备数值!$M$24:$M$38),D83=4,_xlfn.XLOOKUP(E83,[1]装备数值!$K$5:$K$19,[1]装备数值!$Q$24:$Q$38),D83=6,_xlfn.XLOOKUP(E83,[1]装备数值!$K$5:$K$19,[1]装备数值!$U$24:$U$38)),_xlfn.IFS(D83=1,_xlfn.XLOOKUP(E83,[1]装备数值!$K$5:$K$19,[1]装备数值!$O$5:$O$19),D83=3,_xlfn.XLOOKUP(E83,[1]装备数值!$K$5:$K$19,[1]装备数值!$S$5:$S$19),D83=5,_xlfn.XLOOKUP(E83,[1]装备数值!$K$5:$K$19,[1]装备数值!$W$5:$W$19),D83=2,_xlfn.XLOOKUP(E83,[1]装备数值!$K$5:$K$19,[1]装备数值!$O$24:$O$38),D83=4,_xlfn.XLOOKUP(E83,[1]装备数值!$K$5:$K$19,[1]装备数值!$S$24:$S$38),D83=6,_xlfn.XLOOKUP(E83,[1]装备数值!$K$5:$K$19,[1]装备数值!$W$24:$W$38)))</f>
        <v>10</v>
      </c>
      <c r="H83" s="2">
        <f>IF(M83=0,_xlfn.IFS(D83=1,_xlfn.XLOOKUP(E83,[1]装备数值!$K$5:$K$19,[1]装备数值!$N$5:$N$19),D83=3,_xlfn.XLOOKUP(E83,[1]装备数值!$K$5:$K$19,[1]装备数值!$R$5:$R$19),D83=5,_xlfn.XLOOKUP(E83,[1]装备数值!$K$5:$K$19,[1]装备数值!$V$5:$V$19),D83=2,_xlfn.XLOOKUP(E83,[1]装备数值!$K$5:$K$19,[1]装备数值!$N$24:$N$38),D83=4,_xlfn.XLOOKUP(E83,[1]装备数值!$K$5:$K$19,[1]装备数值!$R$24:$R$38),D83=6,_xlfn.XLOOKUP(E83,[1]装备数值!$K$5:$K$19,[1]装备数值!$V$24:$V$38)),_xlfn.IFS(D83=1,_xlfn.XLOOKUP(E83,[1]装备数值!$K$5:$K$19,[1]装备数值!$P$5:$P$19),D83=3,_xlfn.XLOOKUP(E83,[1]装备数值!$K$5:$K$19,[1]装备数值!$T$5:$T$19),D83=5,_xlfn.XLOOKUP(E83,[1]装备数值!$K$5:$K$19,[1]装备数值!$X$5:$X$19),D83=2,_xlfn.XLOOKUP(E83,[1]装备数值!$K$5:$K$19,[1]装备数值!$P$24:$P$38),D83=4,_xlfn.XLOOKUP(E83,[1]装备数值!$K$5:$K$19,[1]装备数值!$T$24:$T$38),D83=6,_xlfn.XLOOKUP(E83,[1]装备数值!$K$5:$K$19,[1]装备数值!$X$24:$X$38)))</f>
        <v>3</v>
      </c>
      <c r="I83" s="2" cm="1">
        <f t="array" ref="I83">G83+H83*(_xlfn.SINGLE(_xlfn.XLOOKUP(E83,'equip_quality|装备品质'!$A:$A,'equip_quality|装备品质'!$E:$E-1)))</f>
        <v>487</v>
      </c>
      <c r="J83" s="3" t="str">
        <f t="shared" si="14"/>
        <v>2;431052|3;431053|4;431054|5;431055|6;431056</v>
      </c>
      <c r="K83" s="3">
        <v>100510</v>
      </c>
      <c r="L83" s="2">
        <v>100510</v>
      </c>
      <c r="M83" s="2">
        <f>_xlfn.XLOOKUP(ROUNDDOWN(A83/100,0),[1]装备数值!$B:$B,[1]装备数值!$F:$F)</f>
        <v>0</v>
      </c>
      <c r="N83" s="3" t="str">
        <f t="shared" si="8"/>
        <v>equip_105_name</v>
      </c>
      <c r="O83" s="3" t="str">
        <f t="shared" si="9"/>
        <v>icon_equip_105_1</v>
      </c>
      <c r="P83" s="3" t="str">
        <f t="shared" si="10"/>
        <v>equip_105_desc</v>
      </c>
      <c r="Q83" s="3" t="str">
        <f t="shared" si="11"/>
        <v>spine_equip_105_1</v>
      </c>
    </row>
    <row r="84" spans="1:17">
      <c r="A84" s="2">
        <v>10502</v>
      </c>
      <c r="B84" s="3" t="str">
        <f>CONCATENATE(_xlfn.XLOOKUP(ROUNDDOWN(A84/100,0),[1]装备数值!$B:$B,[1]装备数值!$C:$C),"-",_xlfn.XLOOKUP(E84,[1]装备数值!$K$5:$K$19,[1]装备数值!$L$5:$L$19))</f>
        <v>平底锅-C阶</v>
      </c>
      <c r="C84" s="3">
        <f t="shared" si="4"/>
        <v>105</v>
      </c>
      <c r="D84" s="3">
        <f>_xlfn.XLOOKUP(ROUNDDOWN(A84/100,0),[1]装备数值!$B:$B,[1]装备数值!$E:$E)</f>
        <v>1</v>
      </c>
      <c r="E84" s="2">
        <v>2</v>
      </c>
      <c r="F84" s="2">
        <f>_xlfn.XLOOKUP(ROUNDDOWN(A84/100,0),[1]装备数值!$B:$B,[1]装备数值!$D:$D)</f>
        <v>103010</v>
      </c>
      <c r="G84" s="8">
        <f>IF(M84=0,_xlfn.IFS(D84=1,_xlfn.XLOOKUP(E84,[1]装备数值!$K$5:$K$19,[1]装备数值!$M$5:$M$19),D84=3,_xlfn.XLOOKUP(E84,[1]装备数值!$K$5:$K$19,[1]装备数值!$Q$5:$Q$19),D84=5,_xlfn.XLOOKUP(E84,[1]装备数值!$K$5:$K$19,[1]装备数值!$U$5:$U$19),D84=2,_xlfn.XLOOKUP(E84,[1]装备数值!$K$5:$K$19,[1]装备数值!$M$24:$M$38),D84=4,_xlfn.XLOOKUP(E84,[1]装备数值!$K$5:$K$19,[1]装备数值!$Q$24:$Q$38),D84=6,_xlfn.XLOOKUP(E84,[1]装备数值!$K$5:$K$19,[1]装备数值!$U$24:$U$38)),_xlfn.IFS(D84=1,_xlfn.XLOOKUP(E84,[1]装备数值!$K$5:$K$19,[1]装备数值!$O$5:$O$19),D84=3,_xlfn.XLOOKUP(E84,[1]装备数值!$K$5:$K$19,[1]装备数值!$S$5:$S$19),D84=5,_xlfn.XLOOKUP(E84,[1]装备数值!$K$5:$K$19,[1]装备数值!$W$5:$W$19),D84=2,_xlfn.XLOOKUP(E84,[1]装备数值!$K$5:$K$19,[1]装备数值!$O$24:$O$38),D84=4,_xlfn.XLOOKUP(E84,[1]装备数值!$K$5:$K$19,[1]装备数值!$S$24:$S$38),D84=6,_xlfn.XLOOKUP(E84,[1]装备数值!$K$5:$K$19,[1]装备数值!$W$24:$W$38)))</f>
        <v>20</v>
      </c>
      <c r="H84" s="2">
        <f>IF(M84=0,_xlfn.IFS(D84=1,_xlfn.XLOOKUP(E84,[1]装备数值!$K$5:$K$19,[1]装备数值!$N$5:$N$19),D84=3,_xlfn.XLOOKUP(E84,[1]装备数值!$K$5:$K$19,[1]装备数值!$R$5:$R$19),D84=5,_xlfn.XLOOKUP(E84,[1]装备数值!$K$5:$K$19,[1]装备数值!$V$5:$V$19),D84=2,_xlfn.XLOOKUP(E84,[1]装备数值!$K$5:$K$19,[1]装备数值!$N$24:$N$38),D84=4,_xlfn.XLOOKUP(E84,[1]装备数值!$K$5:$K$19,[1]装备数值!$R$24:$R$38),D84=6,_xlfn.XLOOKUP(E84,[1]装备数值!$K$5:$K$19,[1]装备数值!$V$24:$V$38)),_xlfn.IFS(D84=1,_xlfn.XLOOKUP(E84,[1]装备数值!$K$5:$K$19,[1]装备数值!$P$5:$P$19),D84=3,_xlfn.XLOOKUP(E84,[1]装备数值!$K$5:$K$19,[1]装备数值!$T$5:$T$19),D84=5,_xlfn.XLOOKUP(E84,[1]装备数值!$K$5:$K$19,[1]装备数值!$X$5:$X$19),D84=2,_xlfn.XLOOKUP(E84,[1]装备数值!$K$5:$K$19,[1]装备数值!$P$24:$P$38),D84=4,_xlfn.XLOOKUP(E84,[1]装备数值!$K$5:$K$19,[1]装备数值!$T$24:$T$38),D84=6,_xlfn.XLOOKUP(E84,[1]装备数值!$K$5:$K$19,[1]装备数值!$X$24:$X$38)))</f>
        <v>4</v>
      </c>
      <c r="I84" s="2" cm="1">
        <f t="array" ref="I84">G84+H84*(_xlfn.SINGLE(_xlfn.XLOOKUP(E84,'equip_quality|装备品质'!$A:$A,'equip_quality|装备品质'!$E:$E-1)))</f>
        <v>656</v>
      </c>
      <c r="J84" s="3" t="str">
        <f t="shared" si="14"/>
        <v>2;431052|3;431053|4;431054|5;431055|6;431056</v>
      </c>
      <c r="K84" s="3" t="str">
        <f t="shared" ref="K84:K109" si="16">CONCATENATE(IF(L84,CONCATENATE(L84,";"),""),IF(E84&gt;=2,$C84*10+430002,""),IF(E84&gt;=3,CONCATENATE(";",$C84*10+430003),""),IF(E84&gt;=4,CONCATENATE(";",$C84*10+430004),""),IF(E84&gt;=7,CONCATENATE(";",$C84*10+430005),""),IF(E84&gt;=11,CONCATENATE(";",$C84*10+430006),""))</f>
        <v>100510;431052</v>
      </c>
      <c r="L84" s="2">
        <v>100510</v>
      </c>
      <c r="M84" s="2">
        <f>_xlfn.XLOOKUP(ROUNDDOWN(A84/100,0),[1]装备数值!$B:$B,[1]装备数值!$F:$F)</f>
        <v>0</v>
      </c>
      <c r="N84" s="3" t="str">
        <f t="shared" si="8"/>
        <v>equip_105_name</v>
      </c>
      <c r="O84" s="3" t="str">
        <f t="shared" si="9"/>
        <v>icon_equip_105_1</v>
      </c>
      <c r="P84" s="3" t="str">
        <f t="shared" si="10"/>
        <v>equip_105_desc</v>
      </c>
      <c r="Q84" s="3" t="str">
        <f t="shared" si="11"/>
        <v>spine_equip_105_1</v>
      </c>
    </row>
    <row r="85" spans="1:17">
      <c r="A85" s="2">
        <v>10503</v>
      </c>
      <c r="B85" s="3" t="str">
        <f>CONCATENATE(_xlfn.XLOOKUP(ROUNDDOWN(A85/100,0),[1]装备数值!$B:$B,[1]装备数值!$C:$C),"-",_xlfn.XLOOKUP(E85,[1]装备数值!$K$5:$K$19,[1]装备数值!$L$5:$L$19))</f>
        <v>平底锅-B阶</v>
      </c>
      <c r="C85" s="3">
        <f t="shared" si="4"/>
        <v>105</v>
      </c>
      <c r="D85" s="3">
        <f>_xlfn.XLOOKUP(ROUNDDOWN(A85/100,0),[1]装备数值!$B:$B,[1]装备数值!$E:$E)</f>
        <v>1</v>
      </c>
      <c r="E85" s="2">
        <v>3</v>
      </c>
      <c r="F85" s="2">
        <f>_xlfn.XLOOKUP(ROUNDDOWN(A85/100,0),[1]装备数值!$B:$B,[1]装备数值!$D:$D)</f>
        <v>103010</v>
      </c>
      <c r="G85" s="8">
        <f>IF(M85=0,_xlfn.IFS(D85=1,_xlfn.XLOOKUP(E85,[1]装备数值!$K$5:$K$19,[1]装备数值!$M$5:$M$19),D85=3,_xlfn.XLOOKUP(E85,[1]装备数值!$K$5:$K$19,[1]装备数值!$Q$5:$Q$19),D85=5,_xlfn.XLOOKUP(E85,[1]装备数值!$K$5:$K$19,[1]装备数值!$U$5:$U$19),D85=2,_xlfn.XLOOKUP(E85,[1]装备数值!$K$5:$K$19,[1]装备数值!$M$24:$M$38),D85=4,_xlfn.XLOOKUP(E85,[1]装备数值!$K$5:$K$19,[1]装备数值!$Q$24:$Q$38),D85=6,_xlfn.XLOOKUP(E85,[1]装备数值!$K$5:$K$19,[1]装备数值!$U$24:$U$38)),_xlfn.IFS(D85=1,_xlfn.XLOOKUP(E85,[1]装备数值!$K$5:$K$19,[1]装备数值!$O$5:$O$19),D85=3,_xlfn.XLOOKUP(E85,[1]装备数值!$K$5:$K$19,[1]装备数值!$S$5:$S$19),D85=5,_xlfn.XLOOKUP(E85,[1]装备数值!$K$5:$K$19,[1]装备数值!$W$5:$W$19),D85=2,_xlfn.XLOOKUP(E85,[1]装备数值!$K$5:$K$19,[1]装备数值!$O$24:$O$38),D85=4,_xlfn.XLOOKUP(E85,[1]装备数值!$K$5:$K$19,[1]装备数值!$S$24:$S$38),D85=6,_xlfn.XLOOKUP(E85,[1]装备数值!$K$5:$K$19,[1]装备数值!$W$24:$W$38)))</f>
        <v>30</v>
      </c>
      <c r="H85" s="2">
        <f>IF(M85=0,_xlfn.IFS(D85=1,_xlfn.XLOOKUP(E85,[1]装备数值!$K$5:$K$19,[1]装备数值!$N$5:$N$19),D85=3,_xlfn.XLOOKUP(E85,[1]装备数值!$K$5:$K$19,[1]装备数值!$R$5:$R$19),D85=5,_xlfn.XLOOKUP(E85,[1]装备数值!$K$5:$K$19,[1]装备数值!$V$5:$V$19),D85=2,_xlfn.XLOOKUP(E85,[1]装备数值!$K$5:$K$19,[1]装备数值!$N$24:$N$38),D85=4,_xlfn.XLOOKUP(E85,[1]装备数值!$K$5:$K$19,[1]装备数值!$R$24:$R$38),D85=6,_xlfn.XLOOKUP(E85,[1]装备数值!$K$5:$K$19,[1]装备数值!$V$24:$V$38)),_xlfn.IFS(D85=1,_xlfn.XLOOKUP(E85,[1]装备数值!$K$5:$K$19,[1]装备数值!$P$5:$P$19),D85=3,_xlfn.XLOOKUP(E85,[1]装备数值!$K$5:$K$19,[1]装备数值!$T$5:$T$19),D85=5,_xlfn.XLOOKUP(E85,[1]装备数值!$K$5:$K$19,[1]装备数值!$X$5:$X$19),D85=2,_xlfn.XLOOKUP(E85,[1]装备数值!$K$5:$K$19,[1]装备数值!$P$24:$P$38),D85=4,_xlfn.XLOOKUP(E85,[1]装备数值!$K$5:$K$19,[1]装备数值!$T$24:$T$38),D85=6,_xlfn.XLOOKUP(E85,[1]装备数值!$K$5:$K$19,[1]装备数值!$X$24:$X$38)))</f>
        <v>5</v>
      </c>
      <c r="I85" s="2" cm="1">
        <f t="array" ref="I85">G85+H85*(_xlfn.SINGLE(_xlfn.XLOOKUP(E85,'equip_quality|装备品质'!$A:$A,'equip_quality|装备品质'!$E:$E-1)))</f>
        <v>825</v>
      </c>
      <c r="J85" s="3" t="str">
        <f t="shared" si="14"/>
        <v>2;431052|3;431053|4;431054|5;431055|6;431056</v>
      </c>
      <c r="K85" s="3" t="str">
        <f t="shared" si="16"/>
        <v>100530;431052;431053</v>
      </c>
      <c r="L85" s="2">
        <v>100530</v>
      </c>
      <c r="M85" s="2">
        <f>_xlfn.XLOOKUP(ROUNDDOWN(A85/100,0),[1]装备数值!$B:$B,[1]装备数值!$F:$F)</f>
        <v>0</v>
      </c>
      <c r="N85" s="3" t="str">
        <f t="shared" si="8"/>
        <v>equip_105_name</v>
      </c>
      <c r="O85" s="3" t="str">
        <f t="shared" si="9"/>
        <v>icon_equip_105_1</v>
      </c>
      <c r="P85" s="3" t="str">
        <f t="shared" si="10"/>
        <v>equip_105_desc</v>
      </c>
      <c r="Q85" s="3" t="str">
        <f t="shared" si="11"/>
        <v>spine_equip_105_1</v>
      </c>
    </row>
    <row r="86" spans="1:17">
      <c r="A86" s="2">
        <v>10504</v>
      </c>
      <c r="B86" s="3" t="str">
        <f>CONCATENATE(_xlfn.XLOOKUP(ROUNDDOWN(A86/100,0),[1]装备数值!$B:$B,[1]装备数值!$C:$C),"-",_xlfn.XLOOKUP(E86,[1]装备数值!$K$5:$K$19,[1]装备数值!$L$5:$L$19))</f>
        <v>平底锅-A阶-0</v>
      </c>
      <c r="C86" s="3">
        <f t="shared" si="4"/>
        <v>105</v>
      </c>
      <c r="D86" s="3">
        <f>_xlfn.XLOOKUP(ROUNDDOWN(A86/100,0),[1]装备数值!$B:$B,[1]装备数值!$E:$E)</f>
        <v>1</v>
      </c>
      <c r="E86" s="2">
        <v>4</v>
      </c>
      <c r="F86" s="2">
        <f>_xlfn.XLOOKUP(ROUNDDOWN(A86/100,0),[1]装备数值!$B:$B,[1]装备数值!$D:$D)</f>
        <v>103010</v>
      </c>
      <c r="G86" s="8">
        <f>IF(M86=0,_xlfn.IFS(D86=1,_xlfn.XLOOKUP(E86,[1]装备数值!$K$5:$K$19,[1]装备数值!$M$5:$M$19),D86=3,_xlfn.XLOOKUP(E86,[1]装备数值!$K$5:$K$19,[1]装备数值!$Q$5:$Q$19),D86=5,_xlfn.XLOOKUP(E86,[1]装备数值!$K$5:$K$19,[1]装备数值!$U$5:$U$19),D86=2,_xlfn.XLOOKUP(E86,[1]装备数值!$K$5:$K$19,[1]装备数值!$M$24:$M$38),D86=4,_xlfn.XLOOKUP(E86,[1]装备数值!$K$5:$K$19,[1]装备数值!$Q$24:$Q$38),D86=6,_xlfn.XLOOKUP(E86,[1]装备数值!$K$5:$K$19,[1]装备数值!$U$24:$U$38)),_xlfn.IFS(D86=1,_xlfn.XLOOKUP(E86,[1]装备数值!$K$5:$K$19,[1]装备数值!$O$5:$O$19),D86=3,_xlfn.XLOOKUP(E86,[1]装备数值!$K$5:$K$19,[1]装备数值!$S$5:$S$19),D86=5,_xlfn.XLOOKUP(E86,[1]装备数值!$K$5:$K$19,[1]装备数值!$W$5:$W$19),D86=2,_xlfn.XLOOKUP(E86,[1]装备数值!$K$5:$K$19,[1]装备数值!$O$24:$O$38),D86=4,_xlfn.XLOOKUP(E86,[1]装备数值!$K$5:$K$19,[1]装备数值!$S$24:$S$38),D86=6,_xlfn.XLOOKUP(E86,[1]装备数值!$K$5:$K$19,[1]装备数值!$W$24:$W$38)))</f>
        <v>50</v>
      </c>
      <c r="H86" s="2">
        <f>IF(M86=0,_xlfn.IFS(D86=1,_xlfn.XLOOKUP(E86,[1]装备数值!$K$5:$K$19,[1]装备数值!$N$5:$N$19),D86=3,_xlfn.XLOOKUP(E86,[1]装备数值!$K$5:$K$19,[1]装备数值!$R$5:$R$19),D86=5,_xlfn.XLOOKUP(E86,[1]装备数值!$K$5:$K$19,[1]装备数值!$V$5:$V$19),D86=2,_xlfn.XLOOKUP(E86,[1]装备数值!$K$5:$K$19,[1]装备数值!$N$24:$N$38),D86=4,_xlfn.XLOOKUP(E86,[1]装备数值!$K$5:$K$19,[1]装备数值!$R$24:$R$38),D86=6,_xlfn.XLOOKUP(E86,[1]装备数值!$K$5:$K$19,[1]装备数值!$V$24:$V$38)),_xlfn.IFS(D86=1,_xlfn.XLOOKUP(E86,[1]装备数值!$K$5:$K$19,[1]装备数值!$P$5:$P$19),D86=3,_xlfn.XLOOKUP(E86,[1]装备数值!$K$5:$K$19,[1]装备数值!$T$5:$T$19),D86=5,_xlfn.XLOOKUP(E86,[1]装备数值!$K$5:$K$19,[1]装备数值!$X$5:$X$19),D86=2,_xlfn.XLOOKUP(E86,[1]装备数值!$K$5:$K$19,[1]装备数值!$P$24:$P$38),D86=4,_xlfn.XLOOKUP(E86,[1]装备数值!$K$5:$K$19,[1]装备数值!$T$24:$T$38),D86=6,_xlfn.XLOOKUP(E86,[1]装备数值!$K$5:$K$19,[1]装备数值!$X$24:$X$38)))</f>
        <v>9</v>
      </c>
      <c r="I86" s="2" cm="1">
        <f t="array" ref="I86">G86+H86*(_xlfn.SINGLE(_xlfn.XLOOKUP(E86,'equip_quality|装备品质'!$A:$A,'equip_quality|装备品质'!$E:$E-1)))</f>
        <v>1481</v>
      </c>
      <c r="J86" s="3" t="str">
        <f t="shared" si="14"/>
        <v>2;431052|3;431053|4;431054|5;431055|6;431056</v>
      </c>
      <c r="K86" s="3" t="str">
        <f t="shared" si="16"/>
        <v>100540;431052;431053;431054</v>
      </c>
      <c r="L86" s="2">
        <v>100540</v>
      </c>
      <c r="M86" s="2">
        <f>_xlfn.XLOOKUP(ROUNDDOWN(A86/100,0),[1]装备数值!$B:$B,[1]装备数值!$F:$F)</f>
        <v>0</v>
      </c>
      <c r="N86" s="3" t="str">
        <f t="shared" si="8"/>
        <v>equip_105_name</v>
      </c>
      <c r="O86" s="3" t="str">
        <f t="shared" si="9"/>
        <v>icon_equip_105_2</v>
      </c>
      <c r="P86" s="3" t="str">
        <f t="shared" si="10"/>
        <v>equip_105_desc</v>
      </c>
      <c r="Q86" s="3" t="str">
        <f t="shared" si="11"/>
        <v>spine_equip_105_2</v>
      </c>
    </row>
    <row r="87" spans="1:17">
      <c r="A87" s="2">
        <v>10505</v>
      </c>
      <c r="B87" s="3" t="str">
        <f>CONCATENATE(_xlfn.XLOOKUP(ROUNDDOWN(A87/100,0),[1]装备数值!$B:$B,[1]装备数值!$C:$C),"-",_xlfn.XLOOKUP(E87,[1]装备数值!$K$5:$K$19,[1]装备数值!$L$5:$L$19))</f>
        <v>平底锅-A阶-1</v>
      </c>
      <c r="C87" s="3">
        <f t="shared" si="4"/>
        <v>105</v>
      </c>
      <c r="D87" s="3">
        <f>_xlfn.XLOOKUP(ROUNDDOWN(A87/100,0),[1]装备数值!$B:$B,[1]装备数值!$E:$E)</f>
        <v>1</v>
      </c>
      <c r="E87" s="2">
        <v>5</v>
      </c>
      <c r="F87" s="2">
        <f>_xlfn.XLOOKUP(ROUNDDOWN(A87/100,0),[1]装备数值!$B:$B,[1]装备数值!$D:$D)</f>
        <v>103010</v>
      </c>
      <c r="G87" s="8">
        <f>IF(M87=0,_xlfn.IFS(D87=1,_xlfn.XLOOKUP(E87,[1]装备数值!$K$5:$K$19,[1]装备数值!$M$5:$M$19),D87=3,_xlfn.XLOOKUP(E87,[1]装备数值!$K$5:$K$19,[1]装备数值!$Q$5:$Q$19),D87=5,_xlfn.XLOOKUP(E87,[1]装备数值!$K$5:$K$19,[1]装备数值!$U$5:$U$19),D87=2,_xlfn.XLOOKUP(E87,[1]装备数值!$K$5:$K$19,[1]装备数值!$M$24:$M$38),D87=4,_xlfn.XLOOKUP(E87,[1]装备数值!$K$5:$K$19,[1]装备数值!$Q$24:$Q$38),D87=6,_xlfn.XLOOKUP(E87,[1]装备数值!$K$5:$K$19,[1]装备数值!$U$24:$U$38)),_xlfn.IFS(D87=1,_xlfn.XLOOKUP(E87,[1]装备数值!$K$5:$K$19,[1]装备数值!$O$5:$O$19),D87=3,_xlfn.XLOOKUP(E87,[1]装备数值!$K$5:$K$19,[1]装备数值!$S$5:$S$19),D87=5,_xlfn.XLOOKUP(E87,[1]装备数值!$K$5:$K$19,[1]装备数值!$W$5:$W$19),D87=2,_xlfn.XLOOKUP(E87,[1]装备数值!$K$5:$K$19,[1]装备数值!$O$24:$O$38),D87=4,_xlfn.XLOOKUP(E87,[1]装备数值!$K$5:$K$19,[1]装备数值!$S$24:$S$38),D87=6,_xlfn.XLOOKUP(E87,[1]装备数值!$K$5:$K$19,[1]装备数值!$W$24:$W$38)))</f>
        <v>60</v>
      </c>
      <c r="H87" s="2">
        <f>IF(M87=0,_xlfn.IFS(D87=1,_xlfn.XLOOKUP(E87,[1]装备数值!$K$5:$K$19,[1]装备数值!$N$5:$N$19),D87=3,_xlfn.XLOOKUP(E87,[1]装备数值!$K$5:$K$19,[1]装备数值!$R$5:$R$19),D87=5,_xlfn.XLOOKUP(E87,[1]装备数值!$K$5:$K$19,[1]装备数值!$V$5:$V$19),D87=2,_xlfn.XLOOKUP(E87,[1]装备数值!$K$5:$K$19,[1]装备数值!$N$24:$N$38),D87=4,_xlfn.XLOOKUP(E87,[1]装备数值!$K$5:$K$19,[1]装备数值!$R$24:$R$38),D87=6,_xlfn.XLOOKUP(E87,[1]装备数值!$K$5:$K$19,[1]装备数值!$V$24:$V$38)),_xlfn.IFS(D87=1,_xlfn.XLOOKUP(E87,[1]装备数值!$K$5:$K$19,[1]装备数值!$P$5:$P$19),D87=3,_xlfn.XLOOKUP(E87,[1]装备数值!$K$5:$K$19,[1]装备数值!$T$5:$T$19),D87=5,_xlfn.XLOOKUP(E87,[1]装备数值!$K$5:$K$19,[1]装备数值!$X$5:$X$19),D87=2,_xlfn.XLOOKUP(E87,[1]装备数值!$K$5:$K$19,[1]装备数值!$P$24:$P$38),D87=4,_xlfn.XLOOKUP(E87,[1]装备数值!$K$5:$K$19,[1]装备数值!$T$24:$T$38),D87=6,_xlfn.XLOOKUP(E87,[1]装备数值!$K$5:$K$19,[1]装备数值!$X$24:$X$38)))</f>
        <v>10</v>
      </c>
      <c r="I87" s="2" cm="1">
        <f t="array" ref="I87">G87+H87*(_xlfn.SINGLE(_xlfn.XLOOKUP(E87,'equip_quality|装备品质'!$A:$A,'equip_quality|装备品质'!$E:$E-1)))</f>
        <v>1650</v>
      </c>
      <c r="J87" s="3" t="str">
        <f t="shared" si="14"/>
        <v>2;431052|3;431053|4;431054|5;431055|6;431056</v>
      </c>
      <c r="K87" s="3" t="str">
        <f t="shared" si="16"/>
        <v>100540;431052;431053;431054</v>
      </c>
      <c r="L87" s="2">
        <v>100540</v>
      </c>
      <c r="M87" s="2">
        <f>_xlfn.XLOOKUP(ROUNDDOWN(A87/100,0),[1]装备数值!$B:$B,[1]装备数值!$F:$F)</f>
        <v>0</v>
      </c>
      <c r="N87" s="3" t="str">
        <f t="shared" si="8"/>
        <v>equip_105_name</v>
      </c>
      <c r="O87" s="3" t="str">
        <f t="shared" si="9"/>
        <v>icon_equip_105_2</v>
      </c>
      <c r="P87" s="3" t="str">
        <f t="shared" si="10"/>
        <v>equip_105_desc</v>
      </c>
      <c r="Q87" s="3" t="str">
        <f t="shared" si="11"/>
        <v>spine_equip_105_2</v>
      </c>
    </row>
    <row r="88" spans="1:17">
      <c r="A88" s="2">
        <v>10506</v>
      </c>
      <c r="B88" s="3" t="str">
        <f>CONCATENATE(_xlfn.XLOOKUP(ROUNDDOWN(A88/100,0),[1]装备数值!$B:$B,[1]装备数值!$C:$C),"-",_xlfn.XLOOKUP(E88,[1]装备数值!$K$5:$K$19,[1]装备数值!$L$5:$L$19))</f>
        <v>平底锅-A阶-2</v>
      </c>
      <c r="C88" s="3">
        <f t="shared" ref="C88:C151" si="17">ROUNDDOWN(A88/100,0)</f>
        <v>105</v>
      </c>
      <c r="D88" s="3">
        <f>_xlfn.XLOOKUP(ROUNDDOWN(A88/100,0),[1]装备数值!$B:$B,[1]装备数值!$E:$E)</f>
        <v>1</v>
      </c>
      <c r="E88" s="2">
        <v>6</v>
      </c>
      <c r="F88" s="2">
        <f>_xlfn.XLOOKUP(ROUNDDOWN(A88/100,0),[1]装备数值!$B:$B,[1]装备数值!$D:$D)</f>
        <v>103010</v>
      </c>
      <c r="G88" s="8">
        <f>IF(M88=0,_xlfn.IFS(D88=1,_xlfn.XLOOKUP(E88,[1]装备数值!$K$5:$K$19,[1]装备数值!$M$5:$M$19),D88=3,_xlfn.XLOOKUP(E88,[1]装备数值!$K$5:$K$19,[1]装备数值!$Q$5:$Q$19),D88=5,_xlfn.XLOOKUP(E88,[1]装备数值!$K$5:$K$19,[1]装备数值!$U$5:$U$19),D88=2,_xlfn.XLOOKUP(E88,[1]装备数值!$K$5:$K$19,[1]装备数值!$M$24:$M$38),D88=4,_xlfn.XLOOKUP(E88,[1]装备数值!$K$5:$K$19,[1]装备数值!$Q$24:$Q$38),D88=6,_xlfn.XLOOKUP(E88,[1]装备数值!$K$5:$K$19,[1]装备数值!$U$24:$U$38)),_xlfn.IFS(D88=1,_xlfn.XLOOKUP(E88,[1]装备数值!$K$5:$K$19,[1]装备数值!$O$5:$O$19),D88=3,_xlfn.XLOOKUP(E88,[1]装备数值!$K$5:$K$19,[1]装备数值!$S$5:$S$19),D88=5,_xlfn.XLOOKUP(E88,[1]装备数值!$K$5:$K$19,[1]装备数值!$W$5:$W$19),D88=2,_xlfn.XLOOKUP(E88,[1]装备数值!$K$5:$K$19,[1]装备数值!$O$24:$O$38),D88=4,_xlfn.XLOOKUP(E88,[1]装备数值!$K$5:$K$19,[1]装备数值!$S$24:$S$38),D88=6,_xlfn.XLOOKUP(E88,[1]装备数值!$K$5:$K$19,[1]装备数值!$W$24:$W$38)))</f>
        <v>70</v>
      </c>
      <c r="H88" s="2">
        <f>IF(M88=0,_xlfn.IFS(D88=1,_xlfn.XLOOKUP(E88,[1]装备数值!$K$5:$K$19,[1]装备数值!$N$5:$N$19),D88=3,_xlfn.XLOOKUP(E88,[1]装备数值!$K$5:$K$19,[1]装备数值!$R$5:$R$19),D88=5,_xlfn.XLOOKUP(E88,[1]装备数值!$K$5:$K$19,[1]装备数值!$V$5:$V$19),D88=2,_xlfn.XLOOKUP(E88,[1]装备数值!$K$5:$K$19,[1]装备数值!$N$24:$N$38),D88=4,_xlfn.XLOOKUP(E88,[1]装备数值!$K$5:$K$19,[1]装备数值!$R$24:$R$38),D88=6,_xlfn.XLOOKUP(E88,[1]装备数值!$K$5:$K$19,[1]装备数值!$V$24:$V$38)),_xlfn.IFS(D88=1,_xlfn.XLOOKUP(E88,[1]装备数值!$K$5:$K$19,[1]装备数值!$P$5:$P$19),D88=3,_xlfn.XLOOKUP(E88,[1]装备数值!$K$5:$K$19,[1]装备数值!$T$5:$T$19),D88=5,_xlfn.XLOOKUP(E88,[1]装备数值!$K$5:$K$19,[1]装备数值!$X$5:$X$19),D88=2,_xlfn.XLOOKUP(E88,[1]装备数值!$K$5:$K$19,[1]装备数值!$P$24:$P$38),D88=4,_xlfn.XLOOKUP(E88,[1]装备数值!$K$5:$K$19,[1]装备数值!$T$24:$T$38),D88=6,_xlfn.XLOOKUP(E88,[1]装备数值!$K$5:$K$19,[1]装备数值!$X$24:$X$38)))</f>
        <v>11</v>
      </c>
      <c r="I88" s="2" cm="1">
        <f t="array" ref="I88">G88+H88*(_xlfn.SINGLE(_xlfn.XLOOKUP(E88,'equip_quality|装备品质'!$A:$A,'equip_quality|装备品质'!$E:$E-1)))</f>
        <v>1819</v>
      </c>
      <c r="J88" s="3" t="str">
        <f t="shared" ref="J88:J109" si="18">CONCATENATE("2;",ROUNDDOWN(A88/100,0)*10+430002,"|3;",ROUNDDOWN(A88/100,0)*10+430003,"|4;",ROUNDDOWN(A88/100,0)*10+430004,"|5;",ROUNDDOWN(A88/100,0)*10+430005,"|6;",ROUNDDOWN(A88/100,0)*10+430006)</f>
        <v>2;431052|3;431053|4;431054|5;431055|6;431056</v>
      </c>
      <c r="K88" s="3" t="str">
        <f t="shared" si="16"/>
        <v>100540;431052;431053;431054</v>
      </c>
      <c r="L88" s="2">
        <v>100540</v>
      </c>
      <c r="M88" s="2">
        <f>_xlfn.XLOOKUP(ROUNDDOWN(A88/100,0),[1]装备数值!$B:$B,[1]装备数值!$F:$F)</f>
        <v>0</v>
      </c>
      <c r="N88" s="3" t="str">
        <f t="shared" ref="N88:N151" si="19">CONCATENATE("equip_",ROUNDDOWN(A88/100,0),"_name")</f>
        <v>equip_105_name</v>
      </c>
      <c r="O88" s="3" t="str">
        <f t="shared" ref="O88:O151" si="20">CONCATENATE("icon_equip_",ROUNDDOWN(A88/100,0),IF(_xlfn.NUMBERVALUE(MID(ROUNDDOWN(A88/100,0),2,1))&lt;5,CONCATENATE(IF(E88&lt;4,"_1","_2")),""))</f>
        <v>icon_equip_105_2</v>
      </c>
      <c r="P88" s="3" t="str">
        <f t="shared" ref="P88:P151" si="21">CONCATENATE("equip_",ROUNDDOWN(A88/100,0),"_desc")</f>
        <v>equip_105_desc</v>
      </c>
      <c r="Q88" s="3" t="str">
        <f t="shared" ref="Q88:Q151" si="22">CONCATENATE("spine_equip_",ROUNDDOWN(A88/100,0),IF(_xlfn.NUMBERVALUE(MID(ROUNDDOWN(A88/100,0),2,1))&lt;5,CONCATENATE(IF(E88&lt;4,"_1","_2")),""))</f>
        <v>spine_equip_105_2</v>
      </c>
    </row>
    <row r="89" spans="1:17">
      <c r="A89" s="2">
        <v>10507</v>
      </c>
      <c r="B89" s="3" t="str">
        <f>CONCATENATE(_xlfn.XLOOKUP(ROUNDDOWN(A89/100,0),[1]装备数值!$B:$B,[1]装备数值!$C:$C),"-",_xlfn.XLOOKUP(E89,[1]装备数值!$K$5:$K$19,[1]装备数值!$L$5:$L$19))</f>
        <v>平底锅-S阶-0</v>
      </c>
      <c r="C89" s="3">
        <f t="shared" si="17"/>
        <v>105</v>
      </c>
      <c r="D89" s="3">
        <f>_xlfn.XLOOKUP(ROUNDDOWN(A89/100,0),[1]装备数值!$B:$B,[1]装备数值!$E:$E)</f>
        <v>1</v>
      </c>
      <c r="E89" s="2">
        <v>7</v>
      </c>
      <c r="F89" s="2">
        <f>_xlfn.XLOOKUP(ROUNDDOWN(A89/100,0),[1]装备数值!$B:$B,[1]装备数值!$D:$D)</f>
        <v>103010</v>
      </c>
      <c r="G89" s="8">
        <f>IF(M89=0,_xlfn.IFS(D89=1,_xlfn.XLOOKUP(E89,[1]装备数值!$K$5:$K$19,[1]装备数值!$M$5:$M$19),D89=3,_xlfn.XLOOKUP(E89,[1]装备数值!$K$5:$K$19,[1]装备数值!$Q$5:$Q$19),D89=5,_xlfn.XLOOKUP(E89,[1]装备数值!$K$5:$K$19,[1]装备数值!$U$5:$U$19),D89=2,_xlfn.XLOOKUP(E89,[1]装备数值!$K$5:$K$19,[1]装备数值!$M$24:$M$38),D89=4,_xlfn.XLOOKUP(E89,[1]装备数值!$K$5:$K$19,[1]装备数值!$Q$24:$Q$38),D89=6,_xlfn.XLOOKUP(E89,[1]装备数值!$K$5:$K$19,[1]装备数值!$U$24:$U$38)),_xlfn.IFS(D89=1,_xlfn.XLOOKUP(E89,[1]装备数值!$K$5:$K$19,[1]装备数值!$O$5:$O$19),D89=3,_xlfn.XLOOKUP(E89,[1]装备数值!$K$5:$K$19,[1]装备数值!$S$5:$S$19),D89=5,_xlfn.XLOOKUP(E89,[1]装备数值!$K$5:$K$19,[1]装备数值!$W$5:$W$19),D89=2,_xlfn.XLOOKUP(E89,[1]装备数值!$K$5:$K$19,[1]装备数值!$O$24:$O$38),D89=4,_xlfn.XLOOKUP(E89,[1]装备数值!$K$5:$K$19,[1]装备数值!$S$24:$S$38),D89=6,_xlfn.XLOOKUP(E89,[1]装备数值!$K$5:$K$19,[1]装备数值!$W$24:$W$38)))</f>
        <v>132</v>
      </c>
      <c r="H89" s="2">
        <f>IF(M89=0,_xlfn.IFS(D89=1,_xlfn.XLOOKUP(E89,[1]装备数值!$K$5:$K$19,[1]装备数值!$N$5:$N$19),D89=3,_xlfn.XLOOKUP(E89,[1]装备数值!$K$5:$K$19,[1]装备数值!$R$5:$R$19),D89=5,_xlfn.XLOOKUP(E89,[1]装备数值!$K$5:$K$19,[1]装备数值!$V$5:$V$19),D89=2,_xlfn.XLOOKUP(E89,[1]装备数值!$K$5:$K$19,[1]装备数值!$N$24:$N$38),D89=4,_xlfn.XLOOKUP(E89,[1]装备数值!$K$5:$K$19,[1]装备数值!$R$24:$R$38),D89=6,_xlfn.XLOOKUP(E89,[1]装备数值!$K$5:$K$19,[1]装备数值!$V$24:$V$38)),_xlfn.IFS(D89=1,_xlfn.XLOOKUP(E89,[1]装备数值!$K$5:$K$19,[1]装备数值!$P$5:$P$19),D89=3,_xlfn.XLOOKUP(E89,[1]装备数值!$K$5:$K$19,[1]装备数值!$T$5:$T$19),D89=5,_xlfn.XLOOKUP(E89,[1]装备数值!$K$5:$K$19,[1]装备数值!$X$5:$X$19),D89=2,_xlfn.XLOOKUP(E89,[1]装备数值!$K$5:$K$19,[1]装备数值!$P$24:$P$38),D89=4,_xlfn.XLOOKUP(E89,[1]装备数值!$K$5:$K$19,[1]装备数值!$T$24:$T$38),D89=6,_xlfn.XLOOKUP(E89,[1]装备数值!$K$5:$K$19,[1]装备数值!$X$24:$X$38)))</f>
        <v>12</v>
      </c>
      <c r="I89" s="2" cm="1">
        <f t="array" ref="I89">G89+H89*(_xlfn.SINGLE(_xlfn.XLOOKUP(E89,'equip_quality|装备品质'!$A:$A,'equip_quality|装备品质'!$E:$E-1)))</f>
        <v>2040</v>
      </c>
      <c r="J89" s="3" t="str">
        <f t="shared" si="18"/>
        <v>2;431052|3;431053|4;431054|5;431055|6;431056</v>
      </c>
      <c r="K89" s="3" t="str">
        <f t="shared" si="16"/>
        <v>100540;431052;431053;431054;431055</v>
      </c>
      <c r="L89" s="2">
        <v>100540</v>
      </c>
      <c r="M89" s="2">
        <f>_xlfn.XLOOKUP(ROUNDDOWN(A89/100,0),[1]装备数值!$B:$B,[1]装备数值!$F:$F)</f>
        <v>0</v>
      </c>
      <c r="N89" s="3" t="str">
        <f t="shared" si="19"/>
        <v>equip_105_name</v>
      </c>
      <c r="O89" s="3" t="str">
        <f t="shared" si="20"/>
        <v>icon_equip_105_2</v>
      </c>
      <c r="P89" s="3" t="str">
        <f t="shared" si="21"/>
        <v>equip_105_desc</v>
      </c>
      <c r="Q89" s="3" t="str">
        <f t="shared" si="22"/>
        <v>spine_equip_105_2</v>
      </c>
    </row>
    <row r="90" spans="1:17">
      <c r="A90" s="2">
        <v>10508</v>
      </c>
      <c r="B90" s="3" t="str">
        <f>CONCATENATE(_xlfn.XLOOKUP(ROUNDDOWN(A90/100,0),[1]装备数值!$B:$B,[1]装备数值!$C:$C),"-",_xlfn.XLOOKUP(E90,[1]装备数值!$K$5:$K$19,[1]装备数值!$L$5:$L$19))</f>
        <v>平底锅-S阶-1</v>
      </c>
      <c r="C90" s="3">
        <f t="shared" si="17"/>
        <v>105</v>
      </c>
      <c r="D90" s="3">
        <f>_xlfn.XLOOKUP(ROUNDDOWN(A90/100,0),[1]装备数值!$B:$B,[1]装备数值!$E:$E)</f>
        <v>1</v>
      </c>
      <c r="E90" s="2">
        <v>8</v>
      </c>
      <c r="F90" s="2">
        <f>_xlfn.XLOOKUP(ROUNDDOWN(A90/100,0),[1]装备数值!$B:$B,[1]装备数值!$D:$D)</f>
        <v>103010</v>
      </c>
      <c r="G90" s="8">
        <f>IF(M90=0,_xlfn.IFS(D90=1,_xlfn.XLOOKUP(E90,[1]装备数值!$K$5:$K$19,[1]装备数值!$M$5:$M$19),D90=3,_xlfn.XLOOKUP(E90,[1]装备数值!$K$5:$K$19,[1]装备数值!$Q$5:$Q$19),D90=5,_xlfn.XLOOKUP(E90,[1]装备数值!$K$5:$K$19,[1]装备数值!$U$5:$U$19),D90=2,_xlfn.XLOOKUP(E90,[1]装备数值!$K$5:$K$19,[1]装备数值!$M$24:$M$38),D90=4,_xlfn.XLOOKUP(E90,[1]装备数值!$K$5:$K$19,[1]装备数值!$Q$24:$Q$38),D90=6,_xlfn.XLOOKUP(E90,[1]装备数值!$K$5:$K$19,[1]装备数值!$U$24:$U$38)),_xlfn.IFS(D90=1,_xlfn.XLOOKUP(E90,[1]装备数值!$K$5:$K$19,[1]装备数值!$O$5:$O$19),D90=3,_xlfn.XLOOKUP(E90,[1]装备数值!$K$5:$K$19,[1]装备数值!$S$5:$S$19),D90=5,_xlfn.XLOOKUP(E90,[1]装备数值!$K$5:$K$19,[1]装备数值!$W$5:$W$19),D90=2,_xlfn.XLOOKUP(E90,[1]装备数值!$K$5:$K$19,[1]装备数值!$O$24:$O$38),D90=4,_xlfn.XLOOKUP(E90,[1]装备数值!$K$5:$K$19,[1]装备数值!$S$24:$S$38),D90=6,_xlfn.XLOOKUP(E90,[1]装备数值!$K$5:$K$19,[1]装备数值!$W$24:$W$38)))</f>
        <v>154</v>
      </c>
      <c r="H90" s="2">
        <f>IF(M90=0,_xlfn.IFS(D90=1,_xlfn.XLOOKUP(E90,[1]装备数值!$K$5:$K$19,[1]装备数值!$N$5:$N$19),D90=3,_xlfn.XLOOKUP(E90,[1]装备数值!$K$5:$K$19,[1]装备数值!$R$5:$R$19),D90=5,_xlfn.XLOOKUP(E90,[1]装备数值!$K$5:$K$19,[1]装备数值!$V$5:$V$19),D90=2,_xlfn.XLOOKUP(E90,[1]装备数值!$K$5:$K$19,[1]装备数值!$N$24:$N$38),D90=4,_xlfn.XLOOKUP(E90,[1]装备数值!$K$5:$K$19,[1]装备数值!$R$24:$R$38),D90=6,_xlfn.XLOOKUP(E90,[1]装备数值!$K$5:$K$19,[1]装备数值!$V$24:$V$38)),_xlfn.IFS(D90=1,_xlfn.XLOOKUP(E90,[1]装备数值!$K$5:$K$19,[1]装备数值!$P$5:$P$19),D90=3,_xlfn.XLOOKUP(E90,[1]装备数值!$K$5:$K$19,[1]装备数值!$T$5:$T$19),D90=5,_xlfn.XLOOKUP(E90,[1]装备数值!$K$5:$K$19,[1]装备数值!$X$5:$X$19),D90=2,_xlfn.XLOOKUP(E90,[1]装备数值!$K$5:$K$19,[1]装备数值!$P$24:$P$38),D90=4,_xlfn.XLOOKUP(E90,[1]装备数值!$K$5:$K$19,[1]装备数值!$T$24:$T$38),D90=6,_xlfn.XLOOKUP(E90,[1]装备数值!$K$5:$K$19,[1]装备数值!$X$24:$X$38)))</f>
        <v>14</v>
      </c>
      <c r="I90" s="2" cm="1">
        <f t="array" ref="I90">G90+H90*(_xlfn.SINGLE(_xlfn.XLOOKUP(E90,'equip_quality|装备品质'!$A:$A,'equip_quality|装备品质'!$E:$E-1)))</f>
        <v>2380</v>
      </c>
      <c r="J90" s="3" t="str">
        <f t="shared" si="18"/>
        <v>2;431052|3;431053|4;431054|5;431055|6;431056</v>
      </c>
      <c r="K90" s="3" t="str">
        <f t="shared" si="16"/>
        <v>100540;431052;431053;431054;431055</v>
      </c>
      <c r="L90" s="2">
        <v>100540</v>
      </c>
      <c r="M90" s="2">
        <f>_xlfn.XLOOKUP(ROUNDDOWN(A90/100,0),[1]装备数值!$B:$B,[1]装备数值!$F:$F)</f>
        <v>0</v>
      </c>
      <c r="N90" s="3" t="str">
        <f t="shared" si="19"/>
        <v>equip_105_name</v>
      </c>
      <c r="O90" s="3" t="str">
        <f t="shared" si="20"/>
        <v>icon_equip_105_2</v>
      </c>
      <c r="P90" s="3" t="str">
        <f t="shared" si="21"/>
        <v>equip_105_desc</v>
      </c>
      <c r="Q90" s="3" t="str">
        <f t="shared" si="22"/>
        <v>spine_equip_105_2</v>
      </c>
    </row>
    <row r="91" spans="1:17">
      <c r="A91" s="2">
        <v>10509</v>
      </c>
      <c r="B91" s="3" t="str">
        <f>CONCATENATE(_xlfn.XLOOKUP(ROUNDDOWN(A91/100,0),[1]装备数值!$B:$B,[1]装备数值!$C:$C),"-",_xlfn.XLOOKUP(E91,[1]装备数值!$K$5:$K$19,[1]装备数值!$L$5:$L$19))</f>
        <v>平底锅-S阶-2</v>
      </c>
      <c r="C91" s="3">
        <f t="shared" si="17"/>
        <v>105</v>
      </c>
      <c r="D91" s="3">
        <f>_xlfn.XLOOKUP(ROUNDDOWN(A91/100,0),[1]装备数值!$B:$B,[1]装备数值!$E:$E)</f>
        <v>1</v>
      </c>
      <c r="E91" s="2">
        <v>9</v>
      </c>
      <c r="F91" s="2">
        <f>_xlfn.XLOOKUP(ROUNDDOWN(A91/100,0),[1]装备数值!$B:$B,[1]装备数值!$D:$D)</f>
        <v>103010</v>
      </c>
      <c r="G91" s="8">
        <f>IF(M91=0,_xlfn.IFS(D91=1,_xlfn.XLOOKUP(E91,[1]装备数值!$K$5:$K$19,[1]装备数值!$M$5:$M$19),D91=3,_xlfn.XLOOKUP(E91,[1]装备数值!$K$5:$K$19,[1]装备数值!$Q$5:$Q$19),D91=5,_xlfn.XLOOKUP(E91,[1]装备数值!$K$5:$K$19,[1]装备数值!$U$5:$U$19),D91=2,_xlfn.XLOOKUP(E91,[1]装备数值!$K$5:$K$19,[1]装备数值!$M$24:$M$38),D91=4,_xlfn.XLOOKUP(E91,[1]装备数值!$K$5:$K$19,[1]装备数值!$Q$24:$Q$38),D91=6,_xlfn.XLOOKUP(E91,[1]装备数值!$K$5:$K$19,[1]装备数值!$U$24:$U$38)),_xlfn.IFS(D91=1,_xlfn.XLOOKUP(E91,[1]装备数值!$K$5:$K$19,[1]装备数值!$O$5:$O$19),D91=3,_xlfn.XLOOKUP(E91,[1]装备数值!$K$5:$K$19,[1]装备数值!$S$5:$S$19),D91=5,_xlfn.XLOOKUP(E91,[1]装备数值!$K$5:$K$19,[1]装备数值!$W$5:$W$19),D91=2,_xlfn.XLOOKUP(E91,[1]装备数值!$K$5:$K$19,[1]装备数值!$O$24:$O$38),D91=4,_xlfn.XLOOKUP(E91,[1]装备数值!$K$5:$K$19,[1]装备数值!$S$24:$S$38),D91=6,_xlfn.XLOOKUP(E91,[1]装备数值!$K$5:$K$19,[1]装备数值!$W$24:$W$38)))</f>
        <v>176</v>
      </c>
      <c r="H91" s="2">
        <f>IF(M91=0,_xlfn.IFS(D91=1,_xlfn.XLOOKUP(E91,[1]装备数值!$K$5:$K$19,[1]装备数值!$N$5:$N$19),D91=3,_xlfn.XLOOKUP(E91,[1]装备数值!$K$5:$K$19,[1]装备数值!$R$5:$R$19),D91=5,_xlfn.XLOOKUP(E91,[1]装备数值!$K$5:$K$19,[1]装备数值!$V$5:$V$19),D91=2,_xlfn.XLOOKUP(E91,[1]装备数值!$K$5:$K$19,[1]装备数值!$N$24:$N$38),D91=4,_xlfn.XLOOKUP(E91,[1]装备数值!$K$5:$K$19,[1]装备数值!$R$24:$R$38),D91=6,_xlfn.XLOOKUP(E91,[1]装备数值!$K$5:$K$19,[1]装备数值!$V$24:$V$38)),_xlfn.IFS(D91=1,_xlfn.XLOOKUP(E91,[1]装备数值!$K$5:$K$19,[1]装备数值!$P$5:$P$19),D91=3,_xlfn.XLOOKUP(E91,[1]装备数值!$K$5:$K$19,[1]装备数值!$T$5:$T$19),D91=5,_xlfn.XLOOKUP(E91,[1]装备数值!$K$5:$K$19,[1]装备数值!$X$5:$X$19),D91=2,_xlfn.XLOOKUP(E91,[1]装备数值!$K$5:$K$19,[1]装备数值!$P$24:$P$38),D91=4,_xlfn.XLOOKUP(E91,[1]装备数值!$K$5:$K$19,[1]装备数值!$T$24:$T$38),D91=6,_xlfn.XLOOKUP(E91,[1]装备数值!$K$5:$K$19,[1]装备数值!$X$24:$X$38)))</f>
        <v>16</v>
      </c>
      <c r="I91" s="2" cm="1">
        <f t="array" ref="I91">G91+H91*(_xlfn.SINGLE(_xlfn.XLOOKUP(E91,'equip_quality|装备品质'!$A:$A,'equip_quality|装备品质'!$E:$E-1)))</f>
        <v>2720</v>
      </c>
      <c r="J91" s="3" t="str">
        <f t="shared" si="18"/>
        <v>2;431052|3;431053|4;431054|5;431055|6;431056</v>
      </c>
      <c r="K91" s="3" t="str">
        <f t="shared" si="16"/>
        <v>100540;431052;431053;431054;431055</v>
      </c>
      <c r="L91" s="2">
        <v>100540</v>
      </c>
      <c r="M91" s="2">
        <f>_xlfn.XLOOKUP(ROUNDDOWN(A91/100,0),[1]装备数值!$B:$B,[1]装备数值!$F:$F)</f>
        <v>0</v>
      </c>
      <c r="N91" s="3" t="str">
        <f t="shared" si="19"/>
        <v>equip_105_name</v>
      </c>
      <c r="O91" s="3" t="str">
        <f t="shared" si="20"/>
        <v>icon_equip_105_2</v>
      </c>
      <c r="P91" s="3" t="str">
        <f t="shared" si="21"/>
        <v>equip_105_desc</v>
      </c>
      <c r="Q91" s="3" t="str">
        <f t="shared" si="22"/>
        <v>spine_equip_105_2</v>
      </c>
    </row>
    <row r="92" spans="1:17">
      <c r="A92" s="2">
        <v>10510</v>
      </c>
      <c r="B92" s="3" t="str">
        <f>CONCATENATE(_xlfn.XLOOKUP(ROUNDDOWN(A92/100,0),[1]装备数值!$B:$B,[1]装备数值!$C:$C),"-",_xlfn.XLOOKUP(E92,[1]装备数值!$K$5:$K$19,[1]装备数值!$L$5:$L$19))</f>
        <v>平底锅-S阶-3</v>
      </c>
      <c r="C92" s="3">
        <f t="shared" si="17"/>
        <v>105</v>
      </c>
      <c r="D92" s="3">
        <f>_xlfn.XLOOKUP(ROUNDDOWN(A92/100,0),[1]装备数值!$B:$B,[1]装备数值!$E:$E)</f>
        <v>1</v>
      </c>
      <c r="E92" s="2">
        <v>10</v>
      </c>
      <c r="F92" s="2">
        <f>_xlfn.XLOOKUP(ROUNDDOWN(A92/100,0),[1]装备数值!$B:$B,[1]装备数值!$D:$D)</f>
        <v>103010</v>
      </c>
      <c r="G92" s="8">
        <f>IF(M92=0,_xlfn.IFS(D92=1,_xlfn.XLOOKUP(E92,[1]装备数值!$K$5:$K$19,[1]装备数值!$M$5:$M$19),D92=3,_xlfn.XLOOKUP(E92,[1]装备数值!$K$5:$K$19,[1]装备数值!$Q$5:$Q$19),D92=5,_xlfn.XLOOKUP(E92,[1]装备数值!$K$5:$K$19,[1]装备数值!$U$5:$U$19),D92=2,_xlfn.XLOOKUP(E92,[1]装备数值!$K$5:$K$19,[1]装备数值!$M$24:$M$38),D92=4,_xlfn.XLOOKUP(E92,[1]装备数值!$K$5:$K$19,[1]装备数值!$Q$24:$Q$38),D92=6,_xlfn.XLOOKUP(E92,[1]装备数值!$K$5:$K$19,[1]装备数值!$U$24:$U$38)),_xlfn.IFS(D92=1,_xlfn.XLOOKUP(E92,[1]装备数值!$K$5:$K$19,[1]装备数值!$O$5:$O$19),D92=3,_xlfn.XLOOKUP(E92,[1]装备数值!$K$5:$K$19,[1]装备数值!$S$5:$S$19),D92=5,_xlfn.XLOOKUP(E92,[1]装备数值!$K$5:$K$19,[1]装备数值!$W$5:$W$19),D92=2,_xlfn.XLOOKUP(E92,[1]装备数值!$K$5:$K$19,[1]装备数值!$O$24:$O$38),D92=4,_xlfn.XLOOKUP(E92,[1]装备数值!$K$5:$K$19,[1]装备数值!$S$24:$S$38),D92=6,_xlfn.XLOOKUP(E92,[1]装备数值!$K$5:$K$19,[1]装备数值!$W$24:$W$38)))</f>
        <v>198</v>
      </c>
      <c r="H92" s="2">
        <f>IF(M92=0,_xlfn.IFS(D92=1,_xlfn.XLOOKUP(E92,[1]装备数值!$K$5:$K$19,[1]装备数值!$N$5:$N$19),D92=3,_xlfn.XLOOKUP(E92,[1]装备数值!$K$5:$K$19,[1]装备数值!$R$5:$R$19),D92=5,_xlfn.XLOOKUP(E92,[1]装备数值!$K$5:$K$19,[1]装备数值!$V$5:$V$19),D92=2,_xlfn.XLOOKUP(E92,[1]装备数值!$K$5:$K$19,[1]装备数值!$N$24:$N$38),D92=4,_xlfn.XLOOKUP(E92,[1]装备数值!$K$5:$K$19,[1]装备数值!$R$24:$R$38),D92=6,_xlfn.XLOOKUP(E92,[1]装备数值!$K$5:$K$19,[1]装备数值!$V$24:$V$38)),_xlfn.IFS(D92=1,_xlfn.XLOOKUP(E92,[1]装备数值!$K$5:$K$19,[1]装备数值!$P$5:$P$19),D92=3,_xlfn.XLOOKUP(E92,[1]装备数值!$K$5:$K$19,[1]装备数值!$T$5:$T$19),D92=5,_xlfn.XLOOKUP(E92,[1]装备数值!$K$5:$K$19,[1]装备数值!$X$5:$X$19),D92=2,_xlfn.XLOOKUP(E92,[1]装备数值!$K$5:$K$19,[1]装备数值!$P$24:$P$38),D92=4,_xlfn.XLOOKUP(E92,[1]装备数值!$K$5:$K$19,[1]装备数值!$T$24:$T$38),D92=6,_xlfn.XLOOKUP(E92,[1]装备数值!$K$5:$K$19,[1]装备数值!$X$24:$X$38)))</f>
        <v>18</v>
      </c>
      <c r="I92" s="2" cm="1">
        <f t="array" ref="I92">G92+H92*(_xlfn.SINGLE(_xlfn.XLOOKUP(E92,'equip_quality|装备品质'!$A:$A,'equip_quality|装备品质'!$E:$E-1)))</f>
        <v>3060</v>
      </c>
      <c r="J92" s="3" t="str">
        <f t="shared" si="18"/>
        <v>2;431052|3;431053|4;431054|5;431055|6;431056</v>
      </c>
      <c r="K92" s="3" t="str">
        <f t="shared" si="16"/>
        <v>100540;431052;431053;431054;431055</v>
      </c>
      <c r="L92" s="2">
        <v>100540</v>
      </c>
      <c r="M92" s="2">
        <f>_xlfn.XLOOKUP(ROUNDDOWN(A92/100,0),[1]装备数值!$B:$B,[1]装备数值!$F:$F)</f>
        <v>0</v>
      </c>
      <c r="N92" s="3" t="str">
        <f t="shared" si="19"/>
        <v>equip_105_name</v>
      </c>
      <c r="O92" s="3" t="str">
        <f t="shared" si="20"/>
        <v>icon_equip_105_2</v>
      </c>
      <c r="P92" s="3" t="str">
        <f t="shared" si="21"/>
        <v>equip_105_desc</v>
      </c>
      <c r="Q92" s="3" t="str">
        <f t="shared" si="22"/>
        <v>spine_equip_105_2</v>
      </c>
    </row>
    <row r="93" spans="1:17">
      <c r="A93" s="2">
        <v>10511</v>
      </c>
      <c r="B93" s="3" t="str">
        <f>CONCATENATE(_xlfn.XLOOKUP(ROUNDDOWN(A93/100,0),[1]装备数值!$B:$B,[1]装备数值!$C:$C),"-",_xlfn.XLOOKUP(E93,[1]装备数值!$K$5:$K$19,[1]装备数值!$L$5:$L$19))</f>
        <v>平底锅-SS阶-0</v>
      </c>
      <c r="C93" s="3">
        <f t="shared" si="17"/>
        <v>105</v>
      </c>
      <c r="D93" s="3">
        <f>_xlfn.XLOOKUP(ROUNDDOWN(A93/100,0),[1]装备数值!$B:$B,[1]装备数值!$E:$E)</f>
        <v>1</v>
      </c>
      <c r="E93" s="2">
        <v>11</v>
      </c>
      <c r="F93" s="2">
        <f>_xlfn.XLOOKUP(ROUNDDOWN(A93/100,0),[1]装备数值!$B:$B,[1]装备数值!$D:$D)</f>
        <v>103010</v>
      </c>
      <c r="G93" s="8">
        <f>IF(M93=0,_xlfn.IFS(D93=1,_xlfn.XLOOKUP(E93,[1]装备数值!$K$5:$K$19,[1]装备数值!$M$5:$M$19),D93=3,_xlfn.XLOOKUP(E93,[1]装备数值!$K$5:$K$19,[1]装备数值!$Q$5:$Q$19),D93=5,_xlfn.XLOOKUP(E93,[1]装备数值!$K$5:$K$19,[1]装备数值!$U$5:$U$19),D93=2,_xlfn.XLOOKUP(E93,[1]装备数值!$K$5:$K$19,[1]装备数值!$M$24:$M$38),D93=4,_xlfn.XLOOKUP(E93,[1]装备数值!$K$5:$K$19,[1]装备数值!$Q$24:$Q$38),D93=6,_xlfn.XLOOKUP(E93,[1]装备数值!$K$5:$K$19,[1]装备数值!$U$24:$U$38)),_xlfn.IFS(D93=1,_xlfn.XLOOKUP(E93,[1]装备数值!$K$5:$K$19,[1]装备数值!$O$5:$O$19),D93=3,_xlfn.XLOOKUP(E93,[1]装备数值!$K$5:$K$19,[1]装备数值!$S$5:$S$19),D93=5,_xlfn.XLOOKUP(E93,[1]装备数值!$K$5:$K$19,[1]装备数值!$W$5:$W$19),D93=2,_xlfn.XLOOKUP(E93,[1]装备数值!$K$5:$K$19,[1]装备数值!$O$24:$O$38),D93=4,_xlfn.XLOOKUP(E93,[1]装备数值!$K$5:$K$19,[1]装备数值!$S$24:$S$38),D93=6,_xlfn.XLOOKUP(E93,[1]装备数值!$K$5:$K$19,[1]装备数值!$W$24:$W$38)))</f>
        <v>231</v>
      </c>
      <c r="H93" s="2">
        <f>IF(M93=0,_xlfn.IFS(D93=1,_xlfn.XLOOKUP(E93,[1]装备数值!$K$5:$K$19,[1]装备数值!$N$5:$N$19),D93=3,_xlfn.XLOOKUP(E93,[1]装备数值!$K$5:$K$19,[1]装备数值!$R$5:$R$19),D93=5,_xlfn.XLOOKUP(E93,[1]装备数值!$K$5:$K$19,[1]装备数值!$V$5:$V$19),D93=2,_xlfn.XLOOKUP(E93,[1]装备数值!$K$5:$K$19,[1]装备数值!$N$24:$N$38),D93=4,_xlfn.XLOOKUP(E93,[1]装备数值!$K$5:$K$19,[1]装备数值!$R$24:$R$38),D93=6,_xlfn.XLOOKUP(E93,[1]装备数值!$K$5:$K$19,[1]装备数值!$V$24:$V$38)),_xlfn.IFS(D93=1,_xlfn.XLOOKUP(E93,[1]装备数值!$K$5:$K$19,[1]装备数值!$P$5:$P$19),D93=3,_xlfn.XLOOKUP(E93,[1]装备数值!$K$5:$K$19,[1]装备数值!$T$5:$T$19),D93=5,_xlfn.XLOOKUP(E93,[1]装备数值!$K$5:$K$19,[1]装备数值!$X$5:$X$19),D93=2,_xlfn.XLOOKUP(E93,[1]装备数值!$K$5:$K$19,[1]装备数值!$P$24:$P$38),D93=4,_xlfn.XLOOKUP(E93,[1]装备数值!$K$5:$K$19,[1]装备数值!$T$24:$T$38),D93=6,_xlfn.XLOOKUP(E93,[1]装备数值!$K$5:$K$19,[1]装备数值!$X$24:$X$38)))</f>
        <v>21</v>
      </c>
      <c r="I93" s="2" cm="1">
        <f t="array" ref="I93">G93+H93*(_xlfn.SINGLE(_xlfn.XLOOKUP(E93,'equip_quality|装备品质'!$A:$A,'equip_quality|装备品质'!$E:$E-1)))</f>
        <v>3570</v>
      </c>
      <c r="J93" s="3" t="str">
        <f t="shared" si="18"/>
        <v>2;431052|3;431053|4;431054|5;431055|6;431056</v>
      </c>
      <c r="K93" s="3" t="str">
        <f t="shared" si="16"/>
        <v>100540;431052;431053;431054;431055;431056</v>
      </c>
      <c r="L93" s="2">
        <v>100540</v>
      </c>
      <c r="M93" s="2">
        <f>_xlfn.XLOOKUP(ROUNDDOWN(A93/100,0),[1]装备数值!$B:$B,[1]装备数值!$F:$F)</f>
        <v>0</v>
      </c>
      <c r="N93" s="3" t="str">
        <f t="shared" si="19"/>
        <v>equip_105_name</v>
      </c>
      <c r="O93" s="3" t="str">
        <f t="shared" si="20"/>
        <v>icon_equip_105_2</v>
      </c>
      <c r="P93" s="3" t="str">
        <f t="shared" si="21"/>
        <v>equip_105_desc</v>
      </c>
      <c r="Q93" s="3" t="str">
        <f t="shared" si="22"/>
        <v>spine_equip_105_2</v>
      </c>
    </row>
    <row r="94" spans="1:17">
      <c r="A94" s="2">
        <v>10512</v>
      </c>
      <c r="B94" s="3" t="str">
        <f>CONCATENATE(_xlfn.XLOOKUP(ROUNDDOWN(A94/100,0),[1]装备数值!$B:$B,[1]装备数值!$C:$C),"-",_xlfn.XLOOKUP(E94,[1]装备数值!$K$5:$K$19,[1]装备数值!$L$5:$L$19))</f>
        <v>平底锅-SS阶-1</v>
      </c>
      <c r="C94" s="3">
        <f t="shared" si="17"/>
        <v>105</v>
      </c>
      <c r="D94" s="3">
        <f>_xlfn.XLOOKUP(ROUNDDOWN(A94/100,0),[1]装备数值!$B:$B,[1]装备数值!$E:$E)</f>
        <v>1</v>
      </c>
      <c r="E94" s="2">
        <v>12</v>
      </c>
      <c r="F94" s="2">
        <f>_xlfn.XLOOKUP(ROUNDDOWN(A94/100,0),[1]装备数值!$B:$B,[1]装备数值!$D:$D)</f>
        <v>103010</v>
      </c>
      <c r="G94" s="8">
        <f>IF(M94=0,_xlfn.IFS(D94=1,_xlfn.XLOOKUP(E94,[1]装备数值!$K$5:$K$19,[1]装备数值!$M$5:$M$19),D94=3,_xlfn.XLOOKUP(E94,[1]装备数值!$K$5:$K$19,[1]装备数值!$Q$5:$Q$19),D94=5,_xlfn.XLOOKUP(E94,[1]装备数值!$K$5:$K$19,[1]装备数值!$U$5:$U$19),D94=2,_xlfn.XLOOKUP(E94,[1]装备数值!$K$5:$K$19,[1]装备数值!$M$24:$M$38),D94=4,_xlfn.XLOOKUP(E94,[1]装备数值!$K$5:$K$19,[1]装备数值!$Q$24:$Q$38),D94=6,_xlfn.XLOOKUP(E94,[1]装备数值!$K$5:$K$19,[1]装备数值!$U$24:$U$38)),_xlfn.IFS(D94=1,_xlfn.XLOOKUP(E94,[1]装备数值!$K$5:$K$19,[1]装备数值!$O$5:$O$19),D94=3,_xlfn.XLOOKUP(E94,[1]装备数值!$K$5:$K$19,[1]装备数值!$S$5:$S$19),D94=5,_xlfn.XLOOKUP(E94,[1]装备数值!$K$5:$K$19,[1]装备数值!$W$5:$W$19),D94=2,_xlfn.XLOOKUP(E94,[1]装备数值!$K$5:$K$19,[1]装备数值!$O$24:$O$38),D94=4,_xlfn.XLOOKUP(E94,[1]装备数值!$K$5:$K$19,[1]装备数值!$S$24:$S$38),D94=6,_xlfn.XLOOKUP(E94,[1]装备数值!$K$5:$K$19,[1]装备数值!$W$24:$W$38)))</f>
        <v>285</v>
      </c>
      <c r="H94" s="2">
        <f>IF(M94=0,_xlfn.IFS(D94=1,_xlfn.XLOOKUP(E94,[1]装备数值!$K$5:$K$19,[1]装备数值!$N$5:$N$19),D94=3,_xlfn.XLOOKUP(E94,[1]装备数值!$K$5:$K$19,[1]装备数值!$R$5:$R$19),D94=5,_xlfn.XLOOKUP(E94,[1]装备数值!$K$5:$K$19,[1]装备数值!$V$5:$V$19),D94=2,_xlfn.XLOOKUP(E94,[1]装备数值!$K$5:$K$19,[1]装备数值!$N$24:$N$38),D94=4,_xlfn.XLOOKUP(E94,[1]装备数值!$K$5:$K$19,[1]装备数值!$R$24:$R$38),D94=6,_xlfn.XLOOKUP(E94,[1]装备数值!$K$5:$K$19,[1]装备数值!$V$24:$V$38)),_xlfn.IFS(D94=1,_xlfn.XLOOKUP(E94,[1]装备数值!$K$5:$K$19,[1]装备数值!$P$5:$P$19),D94=3,_xlfn.XLOOKUP(E94,[1]装备数值!$K$5:$K$19,[1]装备数值!$T$5:$T$19),D94=5,_xlfn.XLOOKUP(E94,[1]装备数值!$K$5:$K$19,[1]装备数值!$X$5:$X$19),D94=2,_xlfn.XLOOKUP(E94,[1]装备数值!$K$5:$K$19,[1]装备数值!$P$24:$P$38),D94=4,_xlfn.XLOOKUP(E94,[1]装备数值!$K$5:$K$19,[1]装备数值!$T$24:$T$38),D94=6,_xlfn.XLOOKUP(E94,[1]装备数值!$K$5:$K$19,[1]装备数值!$X$24:$X$38)))</f>
        <v>25</v>
      </c>
      <c r="I94" s="2" cm="1">
        <f t="array" ref="I94">G94+H94*(_xlfn.SINGLE(_xlfn.XLOOKUP(E94,'equip_quality|装备品质'!$A:$A,'equip_quality|装备品质'!$E:$E-1)))</f>
        <v>4260</v>
      </c>
      <c r="J94" s="3" t="str">
        <f t="shared" si="18"/>
        <v>2;431052|3;431053|4;431054|5;431055|6;431056</v>
      </c>
      <c r="K94" s="3" t="str">
        <f t="shared" si="16"/>
        <v>100540;431052;431053;431054;431055;431056</v>
      </c>
      <c r="L94" s="2">
        <v>100540</v>
      </c>
      <c r="M94" s="2">
        <f>_xlfn.XLOOKUP(ROUNDDOWN(A94/100,0),[1]装备数值!$B:$B,[1]装备数值!$F:$F)</f>
        <v>0</v>
      </c>
      <c r="N94" s="3" t="str">
        <f t="shared" si="19"/>
        <v>equip_105_name</v>
      </c>
      <c r="O94" s="3" t="str">
        <f t="shared" si="20"/>
        <v>icon_equip_105_2</v>
      </c>
      <c r="P94" s="3" t="str">
        <f t="shared" si="21"/>
        <v>equip_105_desc</v>
      </c>
      <c r="Q94" s="3" t="str">
        <f t="shared" si="22"/>
        <v>spine_equip_105_2</v>
      </c>
    </row>
    <row r="95" spans="1:17">
      <c r="A95" s="2">
        <v>10513</v>
      </c>
      <c r="B95" s="3" t="str">
        <f>CONCATENATE(_xlfn.XLOOKUP(ROUNDDOWN(A95/100,0),[1]装备数值!$B:$B,[1]装备数值!$C:$C),"-",_xlfn.XLOOKUP(E95,[1]装备数值!$K$5:$K$19,[1]装备数值!$L$5:$L$19))</f>
        <v>平底锅-SS阶-2</v>
      </c>
      <c r="C95" s="3">
        <f t="shared" si="17"/>
        <v>105</v>
      </c>
      <c r="D95" s="3">
        <f>_xlfn.XLOOKUP(ROUNDDOWN(A95/100,0),[1]装备数值!$B:$B,[1]装备数值!$E:$E)</f>
        <v>1</v>
      </c>
      <c r="E95" s="2">
        <v>13</v>
      </c>
      <c r="F95" s="2">
        <f>_xlfn.XLOOKUP(ROUNDDOWN(A95/100,0),[1]装备数值!$B:$B,[1]装备数值!$D:$D)</f>
        <v>103010</v>
      </c>
      <c r="G95" s="8">
        <f>IF(M95=0,_xlfn.IFS(D95=1,_xlfn.XLOOKUP(E95,[1]装备数值!$K$5:$K$19,[1]装备数值!$M$5:$M$19),D95=3,_xlfn.XLOOKUP(E95,[1]装备数值!$K$5:$K$19,[1]装备数值!$Q$5:$Q$19),D95=5,_xlfn.XLOOKUP(E95,[1]装备数值!$K$5:$K$19,[1]装备数值!$U$5:$U$19),D95=2,_xlfn.XLOOKUP(E95,[1]装备数值!$K$5:$K$19,[1]装备数值!$M$24:$M$38),D95=4,_xlfn.XLOOKUP(E95,[1]装备数值!$K$5:$K$19,[1]装备数值!$Q$24:$Q$38),D95=6,_xlfn.XLOOKUP(E95,[1]装备数值!$K$5:$K$19,[1]装备数值!$U$24:$U$38)),_xlfn.IFS(D95=1,_xlfn.XLOOKUP(E95,[1]装备数值!$K$5:$K$19,[1]装备数值!$O$5:$O$19),D95=3,_xlfn.XLOOKUP(E95,[1]装备数值!$K$5:$K$19,[1]装备数值!$S$5:$S$19),D95=5,_xlfn.XLOOKUP(E95,[1]装备数值!$K$5:$K$19,[1]装备数值!$W$5:$W$19),D95=2,_xlfn.XLOOKUP(E95,[1]装备数值!$K$5:$K$19,[1]装备数值!$O$24:$O$38),D95=4,_xlfn.XLOOKUP(E95,[1]装备数值!$K$5:$K$19,[1]装备数值!$S$24:$S$38),D95=6,_xlfn.XLOOKUP(E95,[1]装备数值!$K$5:$K$19,[1]装备数值!$W$24:$W$38)))</f>
        <v>330</v>
      </c>
      <c r="H95" s="2">
        <f>IF(M95=0,_xlfn.IFS(D95=1,_xlfn.XLOOKUP(E95,[1]装备数值!$K$5:$K$19,[1]装备数值!$N$5:$N$19),D95=3,_xlfn.XLOOKUP(E95,[1]装备数值!$K$5:$K$19,[1]装备数值!$R$5:$R$19),D95=5,_xlfn.XLOOKUP(E95,[1]装备数值!$K$5:$K$19,[1]装备数值!$V$5:$V$19),D95=2,_xlfn.XLOOKUP(E95,[1]装备数值!$K$5:$K$19,[1]装备数值!$N$24:$N$38),D95=4,_xlfn.XLOOKUP(E95,[1]装备数值!$K$5:$K$19,[1]装备数值!$R$24:$R$38),D95=6,_xlfn.XLOOKUP(E95,[1]装备数值!$K$5:$K$19,[1]装备数值!$V$24:$V$38)),_xlfn.IFS(D95=1,_xlfn.XLOOKUP(E95,[1]装备数值!$K$5:$K$19,[1]装备数值!$P$5:$P$19),D95=3,_xlfn.XLOOKUP(E95,[1]装备数值!$K$5:$K$19,[1]装备数值!$T$5:$T$19),D95=5,_xlfn.XLOOKUP(E95,[1]装备数值!$K$5:$K$19,[1]装备数值!$X$5:$X$19),D95=2,_xlfn.XLOOKUP(E95,[1]装备数值!$K$5:$K$19,[1]装备数值!$P$24:$P$38),D95=4,_xlfn.XLOOKUP(E95,[1]装备数值!$K$5:$K$19,[1]装备数值!$T$24:$T$38),D95=6,_xlfn.XLOOKUP(E95,[1]装备数值!$K$5:$K$19,[1]装备数值!$X$24:$X$38)))</f>
        <v>30</v>
      </c>
      <c r="I95" s="2" cm="1">
        <f t="array" ref="I95">G95+H95*(_xlfn.SINGLE(_xlfn.XLOOKUP(E95,'equip_quality|装备品质'!$A:$A,'equip_quality|装备品质'!$E:$E-1)))</f>
        <v>5100</v>
      </c>
      <c r="J95" s="3" t="str">
        <f t="shared" si="18"/>
        <v>2;431052|3;431053|4;431054|5;431055|6;431056</v>
      </c>
      <c r="K95" s="3" t="str">
        <f t="shared" si="16"/>
        <v>100540;431052;431053;431054;431055;431056</v>
      </c>
      <c r="L95" s="2">
        <v>100540</v>
      </c>
      <c r="M95" s="2">
        <f>_xlfn.XLOOKUP(ROUNDDOWN(A95/100,0),[1]装备数值!$B:$B,[1]装备数值!$F:$F)</f>
        <v>0</v>
      </c>
      <c r="N95" s="3" t="str">
        <f t="shared" si="19"/>
        <v>equip_105_name</v>
      </c>
      <c r="O95" s="3" t="str">
        <f t="shared" si="20"/>
        <v>icon_equip_105_2</v>
      </c>
      <c r="P95" s="3" t="str">
        <f t="shared" si="21"/>
        <v>equip_105_desc</v>
      </c>
      <c r="Q95" s="3" t="str">
        <f t="shared" si="22"/>
        <v>spine_equip_105_2</v>
      </c>
    </row>
    <row r="96" spans="1:17">
      <c r="A96" s="2">
        <v>10514</v>
      </c>
      <c r="B96" s="3" t="str">
        <f>CONCATENATE(_xlfn.XLOOKUP(ROUNDDOWN(A96/100,0),[1]装备数值!$B:$B,[1]装备数值!$C:$C),"-",_xlfn.XLOOKUP(E96,[1]装备数值!$K$5:$K$19,[1]装备数值!$L$5:$L$19))</f>
        <v>平底锅-SS阶-3</v>
      </c>
      <c r="C96" s="3">
        <f t="shared" si="17"/>
        <v>105</v>
      </c>
      <c r="D96" s="3">
        <f>_xlfn.XLOOKUP(ROUNDDOWN(A96/100,0),[1]装备数值!$B:$B,[1]装备数值!$E:$E)</f>
        <v>1</v>
      </c>
      <c r="E96" s="2">
        <v>14</v>
      </c>
      <c r="F96" s="2">
        <f>_xlfn.XLOOKUP(ROUNDDOWN(A96/100,0),[1]装备数值!$B:$B,[1]装备数值!$D:$D)</f>
        <v>103010</v>
      </c>
      <c r="G96" s="8">
        <f>IF(M96=0,_xlfn.IFS(D96=1,_xlfn.XLOOKUP(E96,[1]装备数值!$K$5:$K$19,[1]装备数值!$M$5:$M$19),D96=3,_xlfn.XLOOKUP(E96,[1]装备数值!$K$5:$K$19,[1]装备数值!$Q$5:$Q$19),D96=5,_xlfn.XLOOKUP(E96,[1]装备数值!$K$5:$K$19,[1]装备数值!$U$5:$U$19),D96=2,_xlfn.XLOOKUP(E96,[1]装备数值!$K$5:$K$19,[1]装备数值!$M$24:$M$38),D96=4,_xlfn.XLOOKUP(E96,[1]装备数值!$K$5:$K$19,[1]装备数值!$Q$24:$Q$38),D96=6,_xlfn.XLOOKUP(E96,[1]装备数值!$K$5:$K$19,[1]装备数值!$U$24:$U$38)),_xlfn.IFS(D96=1,_xlfn.XLOOKUP(E96,[1]装备数值!$K$5:$K$19,[1]装备数值!$O$5:$O$19),D96=3,_xlfn.XLOOKUP(E96,[1]装备数值!$K$5:$K$19,[1]装备数值!$S$5:$S$19),D96=5,_xlfn.XLOOKUP(E96,[1]装备数值!$K$5:$K$19,[1]装备数值!$W$5:$W$19),D96=2,_xlfn.XLOOKUP(E96,[1]装备数值!$K$5:$K$19,[1]装备数值!$O$24:$O$38),D96=4,_xlfn.XLOOKUP(E96,[1]装备数值!$K$5:$K$19,[1]装备数值!$S$24:$S$38),D96=6,_xlfn.XLOOKUP(E96,[1]装备数值!$K$5:$K$19,[1]装备数值!$W$24:$W$38)))</f>
        <v>380</v>
      </c>
      <c r="H96" s="2">
        <f>IF(M96=0,_xlfn.IFS(D96=1,_xlfn.XLOOKUP(E96,[1]装备数值!$K$5:$K$19,[1]装备数值!$N$5:$N$19),D96=3,_xlfn.XLOOKUP(E96,[1]装备数值!$K$5:$K$19,[1]装备数值!$R$5:$R$19),D96=5,_xlfn.XLOOKUP(E96,[1]装备数值!$K$5:$K$19,[1]装备数值!$V$5:$V$19),D96=2,_xlfn.XLOOKUP(E96,[1]装备数值!$K$5:$K$19,[1]装备数值!$N$24:$N$38),D96=4,_xlfn.XLOOKUP(E96,[1]装备数值!$K$5:$K$19,[1]装备数值!$R$24:$R$38),D96=6,_xlfn.XLOOKUP(E96,[1]装备数值!$K$5:$K$19,[1]装备数值!$V$24:$V$38)),_xlfn.IFS(D96=1,_xlfn.XLOOKUP(E96,[1]装备数值!$K$5:$K$19,[1]装备数值!$P$5:$P$19),D96=3,_xlfn.XLOOKUP(E96,[1]装备数值!$K$5:$K$19,[1]装备数值!$T$5:$T$19),D96=5,_xlfn.XLOOKUP(E96,[1]装备数值!$K$5:$K$19,[1]装备数值!$X$5:$X$19),D96=2,_xlfn.XLOOKUP(E96,[1]装备数值!$K$5:$K$19,[1]装备数值!$P$24:$P$38),D96=4,_xlfn.XLOOKUP(E96,[1]装备数值!$K$5:$K$19,[1]装备数值!$T$24:$T$38),D96=6,_xlfn.XLOOKUP(E96,[1]装备数值!$K$5:$K$19,[1]装备数值!$X$24:$X$38)))</f>
        <v>35</v>
      </c>
      <c r="I96" s="2" cm="1">
        <f t="array" ref="I96">G96+H96*(_xlfn.SINGLE(_xlfn.XLOOKUP(E96,'equip_quality|装备品质'!$A:$A,'equip_quality|装备品质'!$E:$E-1)))</f>
        <v>5945</v>
      </c>
      <c r="J96" s="3" t="str">
        <f t="shared" si="18"/>
        <v>2;431052|3;431053|4;431054|5;431055|6;431056</v>
      </c>
      <c r="K96" s="3" t="str">
        <f t="shared" si="16"/>
        <v>100540;431052;431053;431054;431055;431056</v>
      </c>
      <c r="L96" s="2">
        <v>100540</v>
      </c>
      <c r="M96" s="2">
        <f>_xlfn.XLOOKUP(ROUNDDOWN(A96/100,0),[1]装备数值!$B:$B,[1]装备数值!$F:$F)</f>
        <v>0</v>
      </c>
      <c r="N96" s="3" t="str">
        <f t="shared" si="19"/>
        <v>equip_105_name</v>
      </c>
      <c r="O96" s="3" t="str">
        <f t="shared" si="20"/>
        <v>icon_equip_105_2</v>
      </c>
      <c r="P96" s="3" t="str">
        <f t="shared" si="21"/>
        <v>equip_105_desc</v>
      </c>
      <c r="Q96" s="3" t="str">
        <f t="shared" si="22"/>
        <v>spine_equip_105_2</v>
      </c>
    </row>
    <row r="97" spans="1:17">
      <c r="A97" s="2">
        <v>10515</v>
      </c>
      <c r="B97" s="3" t="str">
        <f>CONCATENATE(_xlfn.XLOOKUP(ROUNDDOWN(A97/100,0),[1]装备数值!$B:$B,[1]装备数值!$C:$C),"-",_xlfn.XLOOKUP(E97,[1]装备数值!$K$5:$K$19,[1]装备数值!$L$5:$L$19))</f>
        <v>平底锅-SS阶-4</v>
      </c>
      <c r="C97" s="3">
        <f t="shared" si="17"/>
        <v>105</v>
      </c>
      <c r="D97" s="3">
        <f>_xlfn.XLOOKUP(ROUNDDOWN(A97/100,0),[1]装备数值!$B:$B,[1]装备数值!$E:$E)</f>
        <v>1</v>
      </c>
      <c r="E97" s="2">
        <v>15</v>
      </c>
      <c r="F97" s="2">
        <f>_xlfn.XLOOKUP(ROUNDDOWN(A97/100,0),[1]装备数值!$B:$B,[1]装备数值!$D:$D)</f>
        <v>103010</v>
      </c>
      <c r="G97" s="8">
        <f>IF(M97=0,_xlfn.IFS(D97=1,_xlfn.XLOOKUP(E97,[1]装备数值!$K$5:$K$19,[1]装备数值!$M$5:$M$19),D97=3,_xlfn.XLOOKUP(E97,[1]装备数值!$K$5:$K$19,[1]装备数值!$Q$5:$Q$19),D97=5,_xlfn.XLOOKUP(E97,[1]装备数值!$K$5:$K$19,[1]装备数值!$U$5:$U$19),D97=2,_xlfn.XLOOKUP(E97,[1]装备数值!$K$5:$K$19,[1]装备数值!$M$24:$M$38),D97=4,_xlfn.XLOOKUP(E97,[1]装备数值!$K$5:$K$19,[1]装备数值!$Q$24:$Q$38),D97=6,_xlfn.XLOOKUP(E97,[1]装备数值!$K$5:$K$19,[1]装备数值!$U$24:$U$38)),_xlfn.IFS(D97=1,_xlfn.XLOOKUP(E97,[1]装备数值!$K$5:$K$19,[1]装备数值!$O$5:$O$19),D97=3,_xlfn.XLOOKUP(E97,[1]装备数值!$K$5:$K$19,[1]装备数值!$S$5:$S$19),D97=5,_xlfn.XLOOKUP(E97,[1]装备数值!$K$5:$K$19,[1]装备数值!$W$5:$W$19),D97=2,_xlfn.XLOOKUP(E97,[1]装备数值!$K$5:$K$19,[1]装备数值!$O$24:$O$38),D97=4,_xlfn.XLOOKUP(E97,[1]装备数值!$K$5:$K$19,[1]装备数值!$S$24:$S$38),D97=6,_xlfn.XLOOKUP(E97,[1]装备数值!$K$5:$K$19,[1]装备数值!$W$24:$W$38)))</f>
        <v>450</v>
      </c>
      <c r="H97" s="2">
        <f>IF(M97=0,_xlfn.IFS(D97=1,_xlfn.XLOOKUP(E97,[1]装备数值!$K$5:$K$19,[1]装备数值!$N$5:$N$19),D97=3,_xlfn.XLOOKUP(E97,[1]装备数值!$K$5:$K$19,[1]装备数值!$R$5:$R$19),D97=5,_xlfn.XLOOKUP(E97,[1]装备数值!$K$5:$K$19,[1]装备数值!$V$5:$V$19),D97=2,_xlfn.XLOOKUP(E97,[1]装备数值!$K$5:$K$19,[1]装备数值!$N$24:$N$38),D97=4,_xlfn.XLOOKUP(E97,[1]装备数值!$K$5:$K$19,[1]装备数值!$R$24:$R$38),D97=6,_xlfn.XLOOKUP(E97,[1]装备数值!$K$5:$K$19,[1]装备数值!$V$24:$V$38)),_xlfn.IFS(D97=1,_xlfn.XLOOKUP(E97,[1]装备数值!$K$5:$K$19,[1]装备数值!$P$5:$P$19),D97=3,_xlfn.XLOOKUP(E97,[1]装备数值!$K$5:$K$19,[1]装备数值!$T$5:$T$19),D97=5,_xlfn.XLOOKUP(E97,[1]装备数值!$K$5:$K$19,[1]装备数值!$X$5:$X$19),D97=2,_xlfn.XLOOKUP(E97,[1]装备数值!$K$5:$K$19,[1]装备数值!$P$24:$P$38),D97=4,_xlfn.XLOOKUP(E97,[1]装备数值!$K$5:$K$19,[1]装备数值!$T$24:$T$38),D97=6,_xlfn.XLOOKUP(E97,[1]装备数值!$K$5:$K$19,[1]装备数值!$X$24:$X$38)))</f>
        <v>40</v>
      </c>
      <c r="I97" s="2" cm="1">
        <f t="array" ref="I97">G97+H97*(_xlfn.SINGLE(_xlfn.XLOOKUP(E97,'equip_quality|装备品质'!$A:$A,'equip_quality|装备品质'!$E:$E-1)))</f>
        <v>6810</v>
      </c>
      <c r="J97" s="3" t="str">
        <f t="shared" si="18"/>
        <v>2;431052|3;431053|4;431054|5;431055|6;431056</v>
      </c>
      <c r="K97" s="3" t="str">
        <f t="shared" si="16"/>
        <v>100540;431052;431053;431054;431055;431056</v>
      </c>
      <c r="L97" s="2">
        <v>100540</v>
      </c>
      <c r="M97" s="2">
        <f>_xlfn.XLOOKUP(ROUNDDOWN(A97/100,0),[1]装备数值!$B:$B,[1]装备数值!$F:$F)</f>
        <v>0</v>
      </c>
      <c r="N97" s="3" t="str">
        <f t="shared" si="19"/>
        <v>equip_105_name</v>
      </c>
      <c r="O97" s="3" t="str">
        <f t="shared" si="20"/>
        <v>icon_equip_105_2</v>
      </c>
      <c r="P97" s="3" t="str">
        <f t="shared" si="21"/>
        <v>equip_105_desc</v>
      </c>
      <c r="Q97" s="3" t="str">
        <f t="shared" si="22"/>
        <v>spine_equip_105_2</v>
      </c>
    </row>
    <row r="98" spans="1:17">
      <c r="A98" s="2">
        <v>15104</v>
      </c>
      <c r="B98" s="3" t="str">
        <f>CONCATENATE(_xlfn.XLOOKUP(ROUNDDOWN(A98/100,0),[1]装备数值!$B:$B,[1]装备数值!$C:$C),"-",_xlfn.XLOOKUP(E98,[1]装备数值!$K$5:$K$19,[1]装备数值!$L$5:$L$19))</f>
        <v>夺命弹弓-A阶-0</v>
      </c>
      <c r="C98" s="3">
        <f t="shared" si="17"/>
        <v>151</v>
      </c>
      <c r="D98" s="3">
        <f>_xlfn.XLOOKUP(ROUNDDOWN(A98/100,0),[1]装备数值!$B:$B,[1]装备数值!$E:$E)</f>
        <v>1</v>
      </c>
      <c r="E98" s="2">
        <v>4</v>
      </c>
      <c r="F98" s="2">
        <f>_xlfn.XLOOKUP(ROUNDDOWN(A98/100,0),[1]装备数值!$B:$B,[1]装备数值!$D:$D)</f>
        <v>103010</v>
      </c>
      <c r="G98" s="8">
        <f>IF(M98=0,_xlfn.IFS(D98=1,_xlfn.XLOOKUP(E98,[1]装备数值!$K$5:$K$19,[1]装备数值!$M$5:$M$19),D98=3,_xlfn.XLOOKUP(E98,[1]装备数值!$K$5:$K$19,[1]装备数值!$Q$5:$Q$19),D98=5,_xlfn.XLOOKUP(E98,[1]装备数值!$K$5:$K$19,[1]装备数值!$U$5:$U$19),D98=2,_xlfn.XLOOKUP(E98,[1]装备数值!$K$5:$K$19,[1]装备数值!$M$24:$M$38),D98=4,_xlfn.XLOOKUP(E98,[1]装备数值!$K$5:$K$19,[1]装备数值!$Q$24:$Q$38),D98=6,_xlfn.XLOOKUP(E98,[1]装备数值!$K$5:$K$19,[1]装备数值!$U$24:$U$38)),_xlfn.IFS(D98=1,_xlfn.XLOOKUP(E98,[1]装备数值!$K$5:$K$19,[1]装备数值!$O$5:$O$19),D98=3,_xlfn.XLOOKUP(E98,[1]装备数值!$K$5:$K$19,[1]装备数值!$S$5:$S$19),D98=5,_xlfn.XLOOKUP(E98,[1]装备数值!$K$5:$K$19,[1]装备数值!$W$5:$W$19),D98=2,_xlfn.XLOOKUP(E98,[1]装备数值!$K$5:$K$19,[1]装备数值!$O$24:$O$38),D98=4,_xlfn.XLOOKUP(E98,[1]装备数值!$K$5:$K$19,[1]装备数值!$S$24:$S$38),D98=6,_xlfn.XLOOKUP(E98,[1]装备数值!$K$5:$K$19,[1]装备数值!$W$24:$W$38)))</f>
        <v>75</v>
      </c>
      <c r="H98" s="2">
        <f>IF(M98=0,_xlfn.IFS(D98=1,_xlfn.XLOOKUP(E98,[1]装备数值!$K$5:$K$19,[1]装备数值!$N$5:$N$19),D98=3,_xlfn.XLOOKUP(E98,[1]装备数值!$K$5:$K$19,[1]装备数值!$R$5:$R$19),D98=5,_xlfn.XLOOKUP(E98,[1]装备数值!$K$5:$K$19,[1]装备数值!$V$5:$V$19),D98=2,_xlfn.XLOOKUP(E98,[1]装备数值!$K$5:$K$19,[1]装备数值!$N$24:$N$38),D98=4,_xlfn.XLOOKUP(E98,[1]装备数值!$K$5:$K$19,[1]装备数值!$R$24:$R$38),D98=6,_xlfn.XLOOKUP(E98,[1]装备数值!$K$5:$K$19,[1]装备数值!$V$24:$V$38)),_xlfn.IFS(D98=1,_xlfn.XLOOKUP(E98,[1]装备数值!$K$5:$K$19,[1]装备数值!$P$5:$P$19),D98=3,_xlfn.XLOOKUP(E98,[1]装备数值!$K$5:$K$19,[1]装备数值!$T$5:$T$19),D98=5,_xlfn.XLOOKUP(E98,[1]装备数值!$K$5:$K$19,[1]装备数值!$X$5:$X$19),D98=2,_xlfn.XLOOKUP(E98,[1]装备数值!$K$5:$K$19,[1]装备数值!$P$24:$P$38),D98=4,_xlfn.XLOOKUP(E98,[1]装备数值!$K$5:$K$19,[1]装备数值!$T$24:$T$38),D98=6,_xlfn.XLOOKUP(E98,[1]装备数值!$K$5:$K$19,[1]装备数值!$X$24:$X$38)))</f>
        <v>9</v>
      </c>
      <c r="I98" s="2" cm="1">
        <f t="array" ref="I98">G98+H98*(_xlfn.SINGLE(_xlfn.XLOOKUP(E98,'equip_quality|装备品质'!$A:$A,'equip_quality|装备品质'!$E:$E-1)))</f>
        <v>1506</v>
      </c>
      <c r="J98" s="3" t="str">
        <f t="shared" si="18"/>
        <v>2;431512|3;431513|4;431514|5;431515|6;431516</v>
      </c>
      <c r="K98" s="3" t="str">
        <f t="shared" si="16"/>
        <v>105140;431512;431513;431514</v>
      </c>
      <c r="L98" s="2">
        <v>105140</v>
      </c>
      <c r="M98" s="2">
        <f>_xlfn.XLOOKUP(ROUNDDOWN(A98/100,0),[1]装备数值!$B:$B,[1]装备数值!$F:$F)</f>
        <v>1</v>
      </c>
      <c r="N98" s="3" t="str">
        <f t="shared" si="19"/>
        <v>equip_151_name</v>
      </c>
      <c r="O98" s="3" t="str">
        <f t="shared" si="20"/>
        <v>icon_equip_151</v>
      </c>
      <c r="P98" s="3" t="str">
        <f t="shared" si="21"/>
        <v>equip_151_desc</v>
      </c>
      <c r="Q98" s="3" t="str">
        <f t="shared" si="22"/>
        <v>spine_equip_151</v>
      </c>
    </row>
    <row r="99" spans="1:17">
      <c r="A99" s="2">
        <v>15105</v>
      </c>
      <c r="B99" s="3" t="str">
        <f>CONCATENATE(_xlfn.XLOOKUP(ROUNDDOWN(A99/100,0),[1]装备数值!$B:$B,[1]装备数值!$C:$C),"-",_xlfn.XLOOKUP(E99,[1]装备数值!$K$5:$K$19,[1]装备数值!$L$5:$L$19))</f>
        <v>夺命弹弓-A阶-1</v>
      </c>
      <c r="C99" s="3">
        <f t="shared" si="17"/>
        <v>151</v>
      </c>
      <c r="D99" s="3">
        <f>_xlfn.XLOOKUP(ROUNDDOWN(A99/100,0),[1]装备数值!$B:$B,[1]装备数值!$E:$E)</f>
        <v>1</v>
      </c>
      <c r="E99" s="2">
        <v>5</v>
      </c>
      <c r="F99" s="2">
        <f>_xlfn.XLOOKUP(ROUNDDOWN(A99/100,0),[1]装备数值!$B:$B,[1]装备数值!$D:$D)</f>
        <v>103010</v>
      </c>
      <c r="G99" s="8">
        <f>IF(M99=0,_xlfn.IFS(D99=1,_xlfn.XLOOKUP(E99,[1]装备数值!$K$5:$K$19,[1]装备数值!$M$5:$M$19),D99=3,_xlfn.XLOOKUP(E99,[1]装备数值!$K$5:$K$19,[1]装备数值!$Q$5:$Q$19),D99=5,_xlfn.XLOOKUP(E99,[1]装备数值!$K$5:$K$19,[1]装备数值!$U$5:$U$19),D99=2,_xlfn.XLOOKUP(E99,[1]装备数值!$K$5:$K$19,[1]装备数值!$M$24:$M$38),D99=4,_xlfn.XLOOKUP(E99,[1]装备数值!$K$5:$K$19,[1]装备数值!$Q$24:$Q$38),D99=6,_xlfn.XLOOKUP(E99,[1]装备数值!$K$5:$K$19,[1]装备数值!$U$24:$U$38)),_xlfn.IFS(D99=1,_xlfn.XLOOKUP(E99,[1]装备数值!$K$5:$K$19,[1]装备数值!$O$5:$O$19),D99=3,_xlfn.XLOOKUP(E99,[1]装备数值!$K$5:$K$19,[1]装备数值!$S$5:$S$19),D99=5,_xlfn.XLOOKUP(E99,[1]装备数值!$K$5:$K$19,[1]装备数值!$W$5:$W$19),D99=2,_xlfn.XLOOKUP(E99,[1]装备数值!$K$5:$K$19,[1]装备数值!$O$24:$O$38),D99=4,_xlfn.XLOOKUP(E99,[1]装备数值!$K$5:$K$19,[1]装备数值!$S$24:$S$38),D99=6,_xlfn.XLOOKUP(E99,[1]装备数值!$K$5:$K$19,[1]装备数值!$W$24:$W$38)))</f>
        <v>90</v>
      </c>
      <c r="H99" s="2">
        <f>IF(M99=0,_xlfn.IFS(D99=1,_xlfn.XLOOKUP(E99,[1]装备数值!$K$5:$K$19,[1]装备数值!$N$5:$N$19),D99=3,_xlfn.XLOOKUP(E99,[1]装备数值!$K$5:$K$19,[1]装备数值!$R$5:$R$19),D99=5,_xlfn.XLOOKUP(E99,[1]装备数值!$K$5:$K$19,[1]装备数值!$V$5:$V$19),D99=2,_xlfn.XLOOKUP(E99,[1]装备数值!$K$5:$K$19,[1]装备数值!$N$24:$N$38),D99=4,_xlfn.XLOOKUP(E99,[1]装备数值!$K$5:$K$19,[1]装备数值!$R$24:$R$38),D99=6,_xlfn.XLOOKUP(E99,[1]装备数值!$K$5:$K$19,[1]装备数值!$V$24:$V$38)),_xlfn.IFS(D99=1,_xlfn.XLOOKUP(E99,[1]装备数值!$K$5:$K$19,[1]装备数值!$P$5:$P$19),D99=3,_xlfn.XLOOKUP(E99,[1]装备数值!$K$5:$K$19,[1]装备数值!$T$5:$T$19),D99=5,_xlfn.XLOOKUP(E99,[1]装备数值!$K$5:$K$19,[1]装备数值!$X$5:$X$19),D99=2,_xlfn.XLOOKUP(E99,[1]装备数值!$K$5:$K$19,[1]装备数值!$P$24:$P$38),D99=4,_xlfn.XLOOKUP(E99,[1]装备数值!$K$5:$K$19,[1]装备数值!$T$24:$T$38),D99=6,_xlfn.XLOOKUP(E99,[1]装备数值!$K$5:$K$19,[1]装备数值!$X$24:$X$38)))</f>
        <v>10</v>
      </c>
      <c r="I99" s="2" cm="1">
        <f t="array" ref="I99">G99+H99*(_xlfn.SINGLE(_xlfn.XLOOKUP(E99,'equip_quality|装备品质'!$A:$A,'equip_quality|装备品质'!$E:$E-1)))</f>
        <v>1680</v>
      </c>
      <c r="J99" s="3" t="str">
        <f t="shared" si="18"/>
        <v>2;431512|3;431513|4;431514|5;431515|6;431516</v>
      </c>
      <c r="K99" s="3" t="str">
        <f t="shared" si="16"/>
        <v>105140;431512;431513;431514</v>
      </c>
      <c r="L99" s="2">
        <v>105140</v>
      </c>
      <c r="M99" s="2">
        <f>_xlfn.XLOOKUP(ROUNDDOWN(A99/100,0),[1]装备数值!$B:$B,[1]装备数值!$F:$F)</f>
        <v>1</v>
      </c>
      <c r="N99" s="3" t="str">
        <f t="shared" si="19"/>
        <v>equip_151_name</v>
      </c>
      <c r="O99" s="3" t="str">
        <f t="shared" si="20"/>
        <v>icon_equip_151</v>
      </c>
      <c r="P99" s="3" t="str">
        <f t="shared" si="21"/>
        <v>equip_151_desc</v>
      </c>
      <c r="Q99" s="3" t="str">
        <f t="shared" si="22"/>
        <v>spine_equip_151</v>
      </c>
    </row>
    <row r="100" spans="1:17">
      <c r="A100" s="2">
        <v>15106</v>
      </c>
      <c r="B100" s="3" t="str">
        <f>CONCATENATE(_xlfn.XLOOKUP(ROUNDDOWN(A100/100,0),[1]装备数值!$B:$B,[1]装备数值!$C:$C),"-",_xlfn.XLOOKUP(E100,[1]装备数值!$K$5:$K$19,[1]装备数值!$L$5:$L$19))</f>
        <v>夺命弹弓-A阶-2</v>
      </c>
      <c r="C100" s="3">
        <f t="shared" si="17"/>
        <v>151</v>
      </c>
      <c r="D100" s="3">
        <f>_xlfn.XLOOKUP(ROUNDDOWN(A100/100,0),[1]装备数值!$B:$B,[1]装备数值!$E:$E)</f>
        <v>1</v>
      </c>
      <c r="E100" s="2">
        <v>6</v>
      </c>
      <c r="F100" s="2">
        <f>_xlfn.XLOOKUP(ROUNDDOWN(A100/100,0),[1]装备数值!$B:$B,[1]装备数值!$D:$D)</f>
        <v>103010</v>
      </c>
      <c r="G100" s="8">
        <f>IF(M100=0,_xlfn.IFS(D100=1,_xlfn.XLOOKUP(E100,[1]装备数值!$K$5:$K$19,[1]装备数值!$M$5:$M$19),D100=3,_xlfn.XLOOKUP(E100,[1]装备数值!$K$5:$K$19,[1]装备数值!$Q$5:$Q$19),D100=5,_xlfn.XLOOKUP(E100,[1]装备数值!$K$5:$K$19,[1]装备数值!$U$5:$U$19),D100=2,_xlfn.XLOOKUP(E100,[1]装备数值!$K$5:$K$19,[1]装备数值!$M$24:$M$38),D100=4,_xlfn.XLOOKUP(E100,[1]装备数值!$K$5:$K$19,[1]装备数值!$Q$24:$Q$38),D100=6,_xlfn.XLOOKUP(E100,[1]装备数值!$K$5:$K$19,[1]装备数值!$U$24:$U$38)),_xlfn.IFS(D100=1,_xlfn.XLOOKUP(E100,[1]装备数值!$K$5:$K$19,[1]装备数值!$O$5:$O$19),D100=3,_xlfn.XLOOKUP(E100,[1]装备数值!$K$5:$K$19,[1]装备数值!$S$5:$S$19),D100=5,_xlfn.XLOOKUP(E100,[1]装备数值!$K$5:$K$19,[1]装备数值!$W$5:$W$19),D100=2,_xlfn.XLOOKUP(E100,[1]装备数值!$K$5:$K$19,[1]装备数值!$O$24:$O$38),D100=4,_xlfn.XLOOKUP(E100,[1]装备数值!$K$5:$K$19,[1]装备数值!$S$24:$S$38),D100=6,_xlfn.XLOOKUP(E100,[1]装备数值!$K$5:$K$19,[1]装备数值!$W$24:$W$38)))</f>
        <v>105</v>
      </c>
      <c r="H100" s="2">
        <f>IF(M100=0,_xlfn.IFS(D100=1,_xlfn.XLOOKUP(E100,[1]装备数值!$K$5:$K$19,[1]装备数值!$N$5:$N$19),D100=3,_xlfn.XLOOKUP(E100,[1]装备数值!$K$5:$K$19,[1]装备数值!$R$5:$R$19),D100=5,_xlfn.XLOOKUP(E100,[1]装备数值!$K$5:$K$19,[1]装备数值!$V$5:$V$19),D100=2,_xlfn.XLOOKUP(E100,[1]装备数值!$K$5:$K$19,[1]装备数值!$N$24:$N$38),D100=4,_xlfn.XLOOKUP(E100,[1]装备数值!$K$5:$K$19,[1]装备数值!$R$24:$R$38),D100=6,_xlfn.XLOOKUP(E100,[1]装备数值!$K$5:$K$19,[1]装备数值!$V$24:$V$38)),_xlfn.IFS(D100=1,_xlfn.XLOOKUP(E100,[1]装备数值!$K$5:$K$19,[1]装备数值!$P$5:$P$19),D100=3,_xlfn.XLOOKUP(E100,[1]装备数值!$K$5:$K$19,[1]装备数值!$T$5:$T$19),D100=5,_xlfn.XLOOKUP(E100,[1]装备数值!$K$5:$K$19,[1]装备数值!$X$5:$X$19),D100=2,_xlfn.XLOOKUP(E100,[1]装备数值!$K$5:$K$19,[1]装备数值!$P$24:$P$38),D100=4,_xlfn.XLOOKUP(E100,[1]装备数值!$K$5:$K$19,[1]装备数值!$T$24:$T$38),D100=6,_xlfn.XLOOKUP(E100,[1]装备数值!$K$5:$K$19,[1]装备数值!$X$24:$X$38)))</f>
        <v>11</v>
      </c>
      <c r="I100" s="2" cm="1">
        <f t="array" ref="I100">G100+H100*(_xlfn.SINGLE(_xlfn.XLOOKUP(E100,'equip_quality|装备品质'!$A:$A,'equip_quality|装备品质'!$E:$E-1)))</f>
        <v>1854</v>
      </c>
      <c r="J100" s="3" t="str">
        <f t="shared" si="18"/>
        <v>2;431512|3;431513|4;431514|5;431515|6;431516</v>
      </c>
      <c r="K100" s="3" t="str">
        <f t="shared" si="16"/>
        <v>105140;431512;431513;431514</v>
      </c>
      <c r="L100" s="2">
        <v>105140</v>
      </c>
      <c r="M100" s="2">
        <f>_xlfn.XLOOKUP(ROUNDDOWN(A100/100,0),[1]装备数值!$B:$B,[1]装备数值!$F:$F)</f>
        <v>1</v>
      </c>
      <c r="N100" s="3" t="str">
        <f t="shared" si="19"/>
        <v>equip_151_name</v>
      </c>
      <c r="O100" s="3" t="str">
        <f t="shared" si="20"/>
        <v>icon_equip_151</v>
      </c>
      <c r="P100" s="3" t="str">
        <f t="shared" si="21"/>
        <v>equip_151_desc</v>
      </c>
      <c r="Q100" s="3" t="str">
        <f t="shared" si="22"/>
        <v>spine_equip_151</v>
      </c>
    </row>
    <row r="101" spans="1:17">
      <c r="A101" s="2">
        <v>15107</v>
      </c>
      <c r="B101" s="3" t="str">
        <f>CONCATENATE(_xlfn.XLOOKUP(ROUNDDOWN(A101/100,0),[1]装备数值!$B:$B,[1]装备数值!$C:$C),"-",_xlfn.XLOOKUP(E101,[1]装备数值!$K$5:$K$19,[1]装备数值!$L$5:$L$19))</f>
        <v>夺命弹弓-S阶-0</v>
      </c>
      <c r="C101" s="3">
        <f t="shared" si="17"/>
        <v>151</v>
      </c>
      <c r="D101" s="3">
        <f>_xlfn.XLOOKUP(ROUNDDOWN(A101/100,0),[1]装备数值!$B:$B,[1]装备数值!$E:$E)</f>
        <v>1</v>
      </c>
      <c r="E101" s="2">
        <v>7</v>
      </c>
      <c r="F101" s="2">
        <f>_xlfn.XLOOKUP(ROUNDDOWN(A101/100,0),[1]装备数值!$B:$B,[1]装备数值!$D:$D)</f>
        <v>103010</v>
      </c>
      <c r="G101" s="8">
        <f>IF(M101=0,_xlfn.IFS(D101=1,_xlfn.XLOOKUP(E101,[1]装备数值!$K$5:$K$19,[1]装备数值!$M$5:$M$19),D101=3,_xlfn.XLOOKUP(E101,[1]装备数值!$K$5:$K$19,[1]装备数值!$Q$5:$Q$19),D101=5,_xlfn.XLOOKUP(E101,[1]装备数值!$K$5:$K$19,[1]装备数值!$U$5:$U$19),D101=2,_xlfn.XLOOKUP(E101,[1]装备数值!$K$5:$K$19,[1]装备数值!$M$24:$M$38),D101=4,_xlfn.XLOOKUP(E101,[1]装备数值!$K$5:$K$19,[1]装备数值!$Q$24:$Q$38),D101=6,_xlfn.XLOOKUP(E101,[1]装备数值!$K$5:$K$19,[1]装备数值!$U$24:$U$38)),_xlfn.IFS(D101=1,_xlfn.XLOOKUP(E101,[1]装备数值!$K$5:$K$19,[1]装备数值!$O$5:$O$19),D101=3,_xlfn.XLOOKUP(E101,[1]装备数值!$K$5:$K$19,[1]装备数值!$S$5:$S$19),D101=5,_xlfn.XLOOKUP(E101,[1]装备数值!$K$5:$K$19,[1]装备数值!$W$5:$W$19),D101=2,_xlfn.XLOOKUP(E101,[1]装备数值!$K$5:$K$19,[1]装备数值!$O$24:$O$38),D101=4,_xlfn.XLOOKUP(E101,[1]装备数值!$K$5:$K$19,[1]装备数值!$S$24:$S$38),D101=6,_xlfn.XLOOKUP(E101,[1]装备数值!$K$5:$K$19,[1]装备数值!$W$24:$W$38)))</f>
        <v>198</v>
      </c>
      <c r="H101" s="2">
        <f>IF(M101=0,_xlfn.IFS(D101=1,_xlfn.XLOOKUP(E101,[1]装备数值!$K$5:$K$19,[1]装备数值!$N$5:$N$19),D101=3,_xlfn.XLOOKUP(E101,[1]装备数值!$K$5:$K$19,[1]装备数值!$R$5:$R$19),D101=5,_xlfn.XLOOKUP(E101,[1]装备数值!$K$5:$K$19,[1]装备数值!$V$5:$V$19),D101=2,_xlfn.XLOOKUP(E101,[1]装备数值!$K$5:$K$19,[1]装备数值!$N$24:$N$38),D101=4,_xlfn.XLOOKUP(E101,[1]装备数值!$K$5:$K$19,[1]装备数值!$R$24:$R$38),D101=6,_xlfn.XLOOKUP(E101,[1]装备数值!$K$5:$K$19,[1]装备数值!$V$24:$V$38)),_xlfn.IFS(D101=1,_xlfn.XLOOKUP(E101,[1]装备数值!$K$5:$K$19,[1]装备数值!$P$5:$P$19),D101=3,_xlfn.XLOOKUP(E101,[1]装备数值!$K$5:$K$19,[1]装备数值!$T$5:$T$19),D101=5,_xlfn.XLOOKUP(E101,[1]装备数值!$K$5:$K$19,[1]装备数值!$X$5:$X$19),D101=2,_xlfn.XLOOKUP(E101,[1]装备数值!$K$5:$K$19,[1]装备数值!$P$24:$P$38),D101=4,_xlfn.XLOOKUP(E101,[1]装备数值!$K$5:$K$19,[1]装备数值!$T$24:$T$38),D101=6,_xlfn.XLOOKUP(E101,[1]装备数值!$K$5:$K$19,[1]装备数值!$X$24:$X$38)))</f>
        <v>12</v>
      </c>
      <c r="I101" s="2" cm="1">
        <f t="array" ref="I101">G101+H101*(_xlfn.SINGLE(_xlfn.XLOOKUP(E101,'equip_quality|装备品质'!$A:$A,'equip_quality|装备品质'!$E:$E-1)))</f>
        <v>2106</v>
      </c>
      <c r="J101" s="3" t="str">
        <f t="shared" si="18"/>
        <v>2;431512|3;431513|4;431514|5;431515|6;431516</v>
      </c>
      <c r="K101" s="3" t="str">
        <f t="shared" si="16"/>
        <v>105140;431512;431513;431514;431515</v>
      </c>
      <c r="L101" s="2">
        <v>105140</v>
      </c>
      <c r="M101" s="2">
        <f>_xlfn.XLOOKUP(ROUNDDOWN(A101/100,0),[1]装备数值!$B:$B,[1]装备数值!$F:$F)</f>
        <v>1</v>
      </c>
      <c r="N101" s="3" t="str">
        <f t="shared" si="19"/>
        <v>equip_151_name</v>
      </c>
      <c r="O101" s="3" t="str">
        <f t="shared" si="20"/>
        <v>icon_equip_151</v>
      </c>
      <c r="P101" s="3" t="str">
        <f t="shared" si="21"/>
        <v>equip_151_desc</v>
      </c>
      <c r="Q101" s="3" t="str">
        <f t="shared" si="22"/>
        <v>spine_equip_151</v>
      </c>
    </row>
    <row r="102" spans="1:17">
      <c r="A102" s="2">
        <v>15108</v>
      </c>
      <c r="B102" s="3" t="str">
        <f>CONCATENATE(_xlfn.XLOOKUP(ROUNDDOWN(A102/100,0),[1]装备数值!$B:$B,[1]装备数值!$C:$C),"-",_xlfn.XLOOKUP(E102,[1]装备数值!$K$5:$K$19,[1]装备数值!$L$5:$L$19))</f>
        <v>夺命弹弓-S阶-1</v>
      </c>
      <c r="C102" s="3">
        <f t="shared" si="17"/>
        <v>151</v>
      </c>
      <c r="D102" s="3">
        <f>_xlfn.XLOOKUP(ROUNDDOWN(A102/100,0),[1]装备数值!$B:$B,[1]装备数值!$E:$E)</f>
        <v>1</v>
      </c>
      <c r="E102" s="2">
        <v>8</v>
      </c>
      <c r="F102" s="2">
        <f>_xlfn.XLOOKUP(ROUNDDOWN(A102/100,0),[1]装备数值!$B:$B,[1]装备数值!$D:$D)</f>
        <v>103010</v>
      </c>
      <c r="G102" s="8">
        <f>IF(M102=0,_xlfn.IFS(D102=1,_xlfn.XLOOKUP(E102,[1]装备数值!$K$5:$K$19,[1]装备数值!$M$5:$M$19),D102=3,_xlfn.XLOOKUP(E102,[1]装备数值!$K$5:$K$19,[1]装备数值!$Q$5:$Q$19),D102=5,_xlfn.XLOOKUP(E102,[1]装备数值!$K$5:$K$19,[1]装备数值!$U$5:$U$19),D102=2,_xlfn.XLOOKUP(E102,[1]装备数值!$K$5:$K$19,[1]装备数值!$M$24:$M$38),D102=4,_xlfn.XLOOKUP(E102,[1]装备数值!$K$5:$K$19,[1]装备数值!$Q$24:$Q$38),D102=6,_xlfn.XLOOKUP(E102,[1]装备数值!$K$5:$K$19,[1]装备数值!$U$24:$U$38)),_xlfn.IFS(D102=1,_xlfn.XLOOKUP(E102,[1]装备数值!$K$5:$K$19,[1]装备数值!$O$5:$O$19),D102=3,_xlfn.XLOOKUP(E102,[1]装备数值!$K$5:$K$19,[1]装备数值!$S$5:$S$19),D102=5,_xlfn.XLOOKUP(E102,[1]装备数值!$K$5:$K$19,[1]装备数值!$W$5:$W$19),D102=2,_xlfn.XLOOKUP(E102,[1]装备数值!$K$5:$K$19,[1]装备数值!$O$24:$O$38),D102=4,_xlfn.XLOOKUP(E102,[1]装备数值!$K$5:$K$19,[1]装备数值!$S$24:$S$38),D102=6,_xlfn.XLOOKUP(E102,[1]装备数值!$K$5:$K$19,[1]装备数值!$W$24:$W$38)))</f>
        <v>231</v>
      </c>
      <c r="H102" s="2">
        <f>IF(M102=0,_xlfn.IFS(D102=1,_xlfn.XLOOKUP(E102,[1]装备数值!$K$5:$K$19,[1]装备数值!$N$5:$N$19),D102=3,_xlfn.XLOOKUP(E102,[1]装备数值!$K$5:$K$19,[1]装备数值!$R$5:$R$19),D102=5,_xlfn.XLOOKUP(E102,[1]装备数值!$K$5:$K$19,[1]装备数值!$V$5:$V$19),D102=2,_xlfn.XLOOKUP(E102,[1]装备数值!$K$5:$K$19,[1]装备数值!$N$24:$N$38),D102=4,_xlfn.XLOOKUP(E102,[1]装备数值!$K$5:$K$19,[1]装备数值!$R$24:$R$38),D102=6,_xlfn.XLOOKUP(E102,[1]装备数值!$K$5:$K$19,[1]装备数值!$V$24:$V$38)),_xlfn.IFS(D102=1,_xlfn.XLOOKUP(E102,[1]装备数值!$K$5:$K$19,[1]装备数值!$P$5:$P$19),D102=3,_xlfn.XLOOKUP(E102,[1]装备数值!$K$5:$K$19,[1]装备数值!$T$5:$T$19),D102=5,_xlfn.XLOOKUP(E102,[1]装备数值!$K$5:$K$19,[1]装备数值!$X$5:$X$19),D102=2,_xlfn.XLOOKUP(E102,[1]装备数值!$K$5:$K$19,[1]装备数值!$P$24:$P$38),D102=4,_xlfn.XLOOKUP(E102,[1]装备数值!$K$5:$K$19,[1]装备数值!$T$24:$T$38),D102=6,_xlfn.XLOOKUP(E102,[1]装备数值!$K$5:$K$19,[1]装备数值!$X$24:$X$38)))</f>
        <v>14</v>
      </c>
      <c r="I102" s="2" cm="1">
        <f t="array" ref="I102">G102+H102*(_xlfn.SINGLE(_xlfn.XLOOKUP(E102,'equip_quality|装备品质'!$A:$A,'equip_quality|装备品质'!$E:$E-1)))</f>
        <v>2457</v>
      </c>
      <c r="J102" s="3" t="str">
        <f t="shared" si="18"/>
        <v>2;431512|3;431513|4;431514|5;431515|6;431516</v>
      </c>
      <c r="K102" s="3" t="str">
        <f t="shared" si="16"/>
        <v>105140;431512;431513;431514;431515</v>
      </c>
      <c r="L102" s="2">
        <v>105140</v>
      </c>
      <c r="M102" s="2">
        <f>_xlfn.XLOOKUP(ROUNDDOWN(A102/100,0),[1]装备数值!$B:$B,[1]装备数值!$F:$F)</f>
        <v>1</v>
      </c>
      <c r="N102" s="3" t="str">
        <f t="shared" si="19"/>
        <v>equip_151_name</v>
      </c>
      <c r="O102" s="3" t="str">
        <f t="shared" si="20"/>
        <v>icon_equip_151</v>
      </c>
      <c r="P102" s="3" t="str">
        <f t="shared" si="21"/>
        <v>equip_151_desc</v>
      </c>
      <c r="Q102" s="3" t="str">
        <f t="shared" si="22"/>
        <v>spine_equip_151</v>
      </c>
    </row>
    <row r="103" spans="1:17">
      <c r="A103" s="2">
        <v>15109</v>
      </c>
      <c r="B103" s="3" t="str">
        <f>CONCATENATE(_xlfn.XLOOKUP(ROUNDDOWN(A103/100,0),[1]装备数值!$B:$B,[1]装备数值!$C:$C),"-",_xlfn.XLOOKUP(E103,[1]装备数值!$K$5:$K$19,[1]装备数值!$L$5:$L$19))</f>
        <v>夺命弹弓-S阶-2</v>
      </c>
      <c r="C103" s="3">
        <f t="shared" si="17"/>
        <v>151</v>
      </c>
      <c r="D103" s="3">
        <f>_xlfn.XLOOKUP(ROUNDDOWN(A103/100,0),[1]装备数值!$B:$B,[1]装备数值!$E:$E)</f>
        <v>1</v>
      </c>
      <c r="E103" s="2">
        <v>9</v>
      </c>
      <c r="F103" s="2">
        <f>_xlfn.XLOOKUP(ROUNDDOWN(A103/100,0),[1]装备数值!$B:$B,[1]装备数值!$D:$D)</f>
        <v>103010</v>
      </c>
      <c r="G103" s="8">
        <f>IF(M103=0,_xlfn.IFS(D103=1,_xlfn.XLOOKUP(E103,[1]装备数值!$K$5:$K$19,[1]装备数值!$M$5:$M$19),D103=3,_xlfn.XLOOKUP(E103,[1]装备数值!$K$5:$K$19,[1]装备数值!$Q$5:$Q$19),D103=5,_xlfn.XLOOKUP(E103,[1]装备数值!$K$5:$K$19,[1]装备数值!$U$5:$U$19),D103=2,_xlfn.XLOOKUP(E103,[1]装备数值!$K$5:$K$19,[1]装备数值!$M$24:$M$38),D103=4,_xlfn.XLOOKUP(E103,[1]装备数值!$K$5:$K$19,[1]装备数值!$Q$24:$Q$38),D103=6,_xlfn.XLOOKUP(E103,[1]装备数值!$K$5:$K$19,[1]装备数值!$U$24:$U$38)),_xlfn.IFS(D103=1,_xlfn.XLOOKUP(E103,[1]装备数值!$K$5:$K$19,[1]装备数值!$O$5:$O$19),D103=3,_xlfn.XLOOKUP(E103,[1]装备数值!$K$5:$K$19,[1]装备数值!$S$5:$S$19),D103=5,_xlfn.XLOOKUP(E103,[1]装备数值!$K$5:$K$19,[1]装备数值!$W$5:$W$19),D103=2,_xlfn.XLOOKUP(E103,[1]装备数值!$K$5:$K$19,[1]装备数值!$O$24:$O$38),D103=4,_xlfn.XLOOKUP(E103,[1]装备数值!$K$5:$K$19,[1]装备数值!$S$24:$S$38),D103=6,_xlfn.XLOOKUP(E103,[1]装备数值!$K$5:$K$19,[1]装备数值!$W$24:$W$38)))</f>
        <v>264</v>
      </c>
      <c r="H103" s="2">
        <f>IF(M103=0,_xlfn.IFS(D103=1,_xlfn.XLOOKUP(E103,[1]装备数值!$K$5:$K$19,[1]装备数值!$N$5:$N$19),D103=3,_xlfn.XLOOKUP(E103,[1]装备数值!$K$5:$K$19,[1]装备数值!$R$5:$R$19),D103=5,_xlfn.XLOOKUP(E103,[1]装备数值!$K$5:$K$19,[1]装备数值!$V$5:$V$19),D103=2,_xlfn.XLOOKUP(E103,[1]装备数值!$K$5:$K$19,[1]装备数值!$N$24:$N$38),D103=4,_xlfn.XLOOKUP(E103,[1]装备数值!$K$5:$K$19,[1]装备数值!$R$24:$R$38),D103=6,_xlfn.XLOOKUP(E103,[1]装备数值!$K$5:$K$19,[1]装备数值!$V$24:$V$38)),_xlfn.IFS(D103=1,_xlfn.XLOOKUP(E103,[1]装备数值!$K$5:$K$19,[1]装备数值!$P$5:$P$19),D103=3,_xlfn.XLOOKUP(E103,[1]装备数值!$K$5:$K$19,[1]装备数值!$T$5:$T$19),D103=5,_xlfn.XLOOKUP(E103,[1]装备数值!$K$5:$K$19,[1]装备数值!$X$5:$X$19),D103=2,_xlfn.XLOOKUP(E103,[1]装备数值!$K$5:$K$19,[1]装备数值!$P$24:$P$38),D103=4,_xlfn.XLOOKUP(E103,[1]装备数值!$K$5:$K$19,[1]装备数值!$T$24:$T$38),D103=6,_xlfn.XLOOKUP(E103,[1]装备数值!$K$5:$K$19,[1]装备数值!$X$24:$X$38)))</f>
        <v>16</v>
      </c>
      <c r="I103" s="2" cm="1">
        <f t="array" ref="I103">G103+H103*(_xlfn.SINGLE(_xlfn.XLOOKUP(E103,'equip_quality|装备品质'!$A:$A,'equip_quality|装备品质'!$E:$E-1)))</f>
        <v>2808</v>
      </c>
      <c r="J103" s="3" t="str">
        <f t="shared" si="18"/>
        <v>2;431512|3;431513|4;431514|5;431515|6;431516</v>
      </c>
      <c r="K103" s="3" t="str">
        <f t="shared" si="16"/>
        <v>105140;431512;431513;431514;431515</v>
      </c>
      <c r="L103" s="2">
        <v>105140</v>
      </c>
      <c r="M103" s="2">
        <f>_xlfn.XLOOKUP(ROUNDDOWN(A103/100,0),[1]装备数值!$B:$B,[1]装备数值!$F:$F)</f>
        <v>1</v>
      </c>
      <c r="N103" s="3" t="str">
        <f t="shared" si="19"/>
        <v>equip_151_name</v>
      </c>
      <c r="O103" s="3" t="str">
        <f t="shared" si="20"/>
        <v>icon_equip_151</v>
      </c>
      <c r="P103" s="3" t="str">
        <f t="shared" si="21"/>
        <v>equip_151_desc</v>
      </c>
      <c r="Q103" s="3" t="str">
        <f t="shared" si="22"/>
        <v>spine_equip_151</v>
      </c>
    </row>
    <row r="104" spans="1:17">
      <c r="A104" s="2">
        <v>15110</v>
      </c>
      <c r="B104" s="3" t="str">
        <f>CONCATENATE(_xlfn.XLOOKUP(ROUNDDOWN(A104/100,0),[1]装备数值!$B:$B,[1]装备数值!$C:$C),"-",_xlfn.XLOOKUP(E104,[1]装备数值!$K$5:$K$19,[1]装备数值!$L$5:$L$19))</f>
        <v>夺命弹弓-S阶-3</v>
      </c>
      <c r="C104" s="3">
        <f t="shared" si="17"/>
        <v>151</v>
      </c>
      <c r="D104" s="3">
        <f>_xlfn.XLOOKUP(ROUNDDOWN(A104/100,0),[1]装备数值!$B:$B,[1]装备数值!$E:$E)</f>
        <v>1</v>
      </c>
      <c r="E104" s="2">
        <v>10</v>
      </c>
      <c r="F104" s="2">
        <f>_xlfn.XLOOKUP(ROUNDDOWN(A104/100,0),[1]装备数值!$B:$B,[1]装备数值!$D:$D)</f>
        <v>103010</v>
      </c>
      <c r="G104" s="8">
        <f>IF(M104=0,_xlfn.IFS(D104=1,_xlfn.XLOOKUP(E104,[1]装备数值!$K$5:$K$19,[1]装备数值!$M$5:$M$19),D104=3,_xlfn.XLOOKUP(E104,[1]装备数值!$K$5:$K$19,[1]装备数值!$Q$5:$Q$19),D104=5,_xlfn.XLOOKUP(E104,[1]装备数值!$K$5:$K$19,[1]装备数值!$U$5:$U$19),D104=2,_xlfn.XLOOKUP(E104,[1]装备数值!$K$5:$K$19,[1]装备数值!$M$24:$M$38),D104=4,_xlfn.XLOOKUP(E104,[1]装备数值!$K$5:$K$19,[1]装备数值!$Q$24:$Q$38),D104=6,_xlfn.XLOOKUP(E104,[1]装备数值!$K$5:$K$19,[1]装备数值!$U$24:$U$38)),_xlfn.IFS(D104=1,_xlfn.XLOOKUP(E104,[1]装备数值!$K$5:$K$19,[1]装备数值!$O$5:$O$19),D104=3,_xlfn.XLOOKUP(E104,[1]装备数值!$K$5:$K$19,[1]装备数值!$S$5:$S$19),D104=5,_xlfn.XLOOKUP(E104,[1]装备数值!$K$5:$K$19,[1]装备数值!$W$5:$W$19),D104=2,_xlfn.XLOOKUP(E104,[1]装备数值!$K$5:$K$19,[1]装备数值!$O$24:$O$38),D104=4,_xlfn.XLOOKUP(E104,[1]装备数值!$K$5:$K$19,[1]装备数值!$S$24:$S$38),D104=6,_xlfn.XLOOKUP(E104,[1]装备数值!$K$5:$K$19,[1]装备数值!$W$24:$W$38)))</f>
        <v>297</v>
      </c>
      <c r="H104" s="2">
        <f>IF(M104=0,_xlfn.IFS(D104=1,_xlfn.XLOOKUP(E104,[1]装备数值!$K$5:$K$19,[1]装备数值!$N$5:$N$19),D104=3,_xlfn.XLOOKUP(E104,[1]装备数值!$K$5:$K$19,[1]装备数值!$R$5:$R$19),D104=5,_xlfn.XLOOKUP(E104,[1]装备数值!$K$5:$K$19,[1]装备数值!$V$5:$V$19),D104=2,_xlfn.XLOOKUP(E104,[1]装备数值!$K$5:$K$19,[1]装备数值!$N$24:$N$38),D104=4,_xlfn.XLOOKUP(E104,[1]装备数值!$K$5:$K$19,[1]装备数值!$R$24:$R$38),D104=6,_xlfn.XLOOKUP(E104,[1]装备数值!$K$5:$K$19,[1]装备数值!$V$24:$V$38)),_xlfn.IFS(D104=1,_xlfn.XLOOKUP(E104,[1]装备数值!$K$5:$K$19,[1]装备数值!$P$5:$P$19),D104=3,_xlfn.XLOOKUP(E104,[1]装备数值!$K$5:$K$19,[1]装备数值!$T$5:$T$19),D104=5,_xlfn.XLOOKUP(E104,[1]装备数值!$K$5:$K$19,[1]装备数值!$X$5:$X$19),D104=2,_xlfn.XLOOKUP(E104,[1]装备数值!$K$5:$K$19,[1]装备数值!$P$24:$P$38),D104=4,_xlfn.XLOOKUP(E104,[1]装备数值!$K$5:$K$19,[1]装备数值!$T$24:$T$38),D104=6,_xlfn.XLOOKUP(E104,[1]装备数值!$K$5:$K$19,[1]装备数值!$X$24:$X$38)))</f>
        <v>18</v>
      </c>
      <c r="I104" s="2" cm="1">
        <f t="array" ref="I104">G104+H104*(_xlfn.SINGLE(_xlfn.XLOOKUP(E104,'equip_quality|装备品质'!$A:$A,'equip_quality|装备品质'!$E:$E-1)))</f>
        <v>3159</v>
      </c>
      <c r="J104" s="3" t="str">
        <f t="shared" si="18"/>
        <v>2;431512|3;431513|4;431514|5;431515|6;431516</v>
      </c>
      <c r="K104" s="3" t="str">
        <f t="shared" si="16"/>
        <v>105140;431512;431513;431514;431515</v>
      </c>
      <c r="L104" s="2">
        <v>105140</v>
      </c>
      <c r="M104" s="2">
        <f>_xlfn.XLOOKUP(ROUNDDOWN(A104/100,0),[1]装备数值!$B:$B,[1]装备数值!$F:$F)</f>
        <v>1</v>
      </c>
      <c r="N104" s="3" t="str">
        <f t="shared" si="19"/>
        <v>equip_151_name</v>
      </c>
      <c r="O104" s="3" t="str">
        <f t="shared" si="20"/>
        <v>icon_equip_151</v>
      </c>
      <c r="P104" s="3" t="str">
        <f t="shared" si="21"/>
        <v>equip_151_desc</v>
      </c>
      <c r="Q104" s="3" t="str">
        <f t="shared" si="22"/>
        <v>spine_equip_151</v>
      </c>
    </row>
    <row r="105" spans="1:17">
      <c r="A105" s="2">
        <v>15111</v>
      </c>
      <c r="B105" s="3" t="str">
        <f>CONCATENATE(_xlfn.XLOOKUP(ROUNDDOWN(A105/100,0),[1]装备数值!$B:$B,[1]装备数值!$C:$C),"-",_xlfn.XLOOKUP(E105,[1]装备数值!$K$5:$K$19,[1]装备数值!$L$5:$L$19))</f>
        <v>夺命弹弓-SS阶-0</v>
      </c>
      <c r="C105" s="3">
        <f t="shared" si="17"/>
        <v>151</v>
      </c>
      <c r="D105" s="3">
        <f>_xlfn.XLOOKUP(ROUNDDOWN(A105/100,0),[1]装备数值!$B:$B,[1]装备数值!$E:$E)</f>
        <v>1</v>
      </c>
      <c r="E105" s="2">
        <v>11</v>
      </c>
      <c r="F105" s="2">
        <f>_xlfn.XLOOKUP(ROUNDDOWN(A105/100,0),[1]装备数值!$B:$B,[1]装备数值!$D:$D)</f>
        <v>103010</v>
      </c>
      <c r="G105" s="8">
        <f>IF(M105=0,_xlfn.IFS(D105=1,_xlfn.XLOOKUP(E105,[1]装备数值!$K$5:$K$19,[1]装备数值!$M$5:$M$19),D105=3,_xlfn.XLOOKUP(E105,[1]装备数值!$K$5:$K$19,[1]装备数值!$Q$5:$Q$19),D105=5,_xlfn.XLOOKUP(E105,[1]装备数值!$K$5:$K$19,[1]装备数值!$U$5:$U$19),D105=2,_xlfn.XLOOKUP(E105,[1]装备数值!$K$5:$K$19,[1]装备数值!$M$24:$M$38),D105=4,_xlfn.XLOOKUP(E105,[1]装备数值!$K$5:$K$19,[1]装备数值!$Q$24:$Q$38),D105=6,_xlfn.XLOOKUP(E105,[1]装备数值!$K$5:$K$19,[1]装备数值!$U$24:$U$38)),_xlfn.IFS(D105=1,_xlfn.XLOOKUP(E105,[1]装备数值!$K$5:$K$19,[1]装备数值!$O$5:$O$19),D105=3,_xlfn.XLOOKUP(E105,[1]装备数值!$K$5:$K$19,[1]装备数值!$S$5:$S$19),D105=5,_xlfn.XLOOKUP(E105,[1]装备数值!$K$5:$K$19,[1]装备数值!$W$5:$W$19),D105=2,_xlfn.XLOOKUP(E105,[1]装备数值!$K$5:$K$19,[1]装备数值!$O$24:$O$38),D105=4,_xlfn.XLOOKUP(E105,[1]装备数值!$K$5:$K$19,[1]装备数值!$S$24:$S$38),D105=6,_xlfn.XLOOKUP(E105,[1]装备数值!$K$5:$K$19,[1]装备数值!$W$24:$W$38)))</f>
        <v>347</v>
      </c>
      <c r="H105" s="2">
        <f>IF(M105=0,_xlfn.IFS(D105=1,_xlfn.XLOOKUP(E105,[1]装备数值!$K$5:$K$19,[1]装备数值!$N$5:$N$19),D105=3,_xlfn.XLOOKUP(E105,[1]装备数值!$K$5:$K$19,[1]装备数值!$R$5:$R$19),D105=5,_xlfn.XLOOKUP(E105,[1]装备数值!$K$5:$K$19,[1]装备数值!$V$5:$V$19),D105=2,_xlfn.XLOOKUP(E105,[1]装备数值!$K$5:$K$19,[1]装备数值!$N$24:$N$38),D105=4,_xlfn.XLOOKUP(E105,[1]装备数值!$K$5:$K$19,[1]装备数值!$R$24:$R$38),D105=6,_xlfn.XLOOKUP(E105,[1]装备数值!$K$5:$K$19,[1]装备数值!$V$24:$V$38)),_xlfn.IFS(D105=1,_xlfn.XLOOKUP(E105,[1]装备数值!$K$5:$K$19,[1]装备数值!$P$5:$P$19),D105=3,_xlfn.XLOOKUP(E105,[1]装备数值!$K$5:$K$19,[1]装备数值!$T$5:$T$19),D105=5,_xlfn.XLOOKUP(E105,[1]装备数值!$K$5:$K$19,[1]装备数值!$X$5:$X$19),D105=2,_xlfn.XLOOKUP(E105,[1]装备数值!$K$5:$K$19,[1]装备数值!$P$24:$P$38),D105=4,_xlfn.XLOOKUP(E105,[1]装备数值!$K$5:$K$19,[1]装备数值!$T$24:$T$38),D105=6,_xlfn.XLOOKUP(E105,[1]装备数值!$K$5:$K$19,[1]装备数值!$X$24:$X$38)))</f>
        <v>21</v>
      </c>
      <c r="I105" s="2" cm="1">
        <f t="array" ref="I105">G105+H105*(_xlfn.SINGLE(_xlfn.XLOOKUP(E105,'equip_quality|装备品质'!$A:$A,'equip_quality|装备品质'!$E:$E-1)))</f>
        <v>3686</v>
      </c>
      <c r="J105" s="3" t="str">
        <f t="shared" si="18"/>
        <v>2;431512|3;431513|4;431514|5;431515|6;431516</v>
      </c>
      <c r="K105" s="3" t="str">
        <f t="shared" si="16"/>
        <v>105160;431512;431513;431514;431515;431516</v>
      </c>
      <c r="L105" s="2">
        <v>105160</v>
      </c>
      <c r="M105" s="2">
        <f>_xlfn.XLOOKUP(ROUNDDOWN(A105/100,0),[1]装备数值!$B:$B,[1]装备数值!$F:$F)</f>
        <v>1</v>
      </c>
      <c r="N105" s="3" t="str">
        <f t="shared" si="19"/>
        <v>equip_151_name</v>
      </c>
      <c r="O105" s="3" t="str">
        <f t="shared" si="20"/>
        <v>icon_equip_151</v>
      </c>
      <c r="P105" s="3" t="str">
        <f t="shared" si="21"/>
        <v>equip_151_desc</v>
      </c>
      <c r="Q105" s="3" t="str">
        <f t="shared" si="22"/>
        <v>spine_equip_151</v>
      </c>
    </row>
    <row r="106" spans="1:17">
      <c r="A106" s="2">
        <v>15112</v>
      </c>
      <c r="B106" s="3" t="str">
        <f>CONCATENATE(_xlfn.XLOOKUP(ROUNDDOWN(A106/100,0),[1]装备数值!$B:$B,[1]装备数值!$C:$C),"-",_xlfn.XLOOKUP(E106,[1]装备数值!$K$5:$K$19,[1]装备数值!$L$5:$L$19))</f>
        <v>夺命弹弓-SS阶-1</v>
      </c>
      <c r="C106" s="3">
        <f t="shared" si="17"/>
        <v>151</v>
      </c>
      <c r="D106" s="3">
        <f>_xlfn.XLOOKUP(ROUNDDOWN(A106/100,0),[1]装备数值!$B:$B,[1]装备数值!$E:$E)</f>
        <v>1</v>
      </c>
      <c r="E106" s="2">
        <v>12</v>
      </c>
      <c r="F106" s="2">
        <f>_xlfn.XLOOKUP(ROUNDDOWN(A106/100,0),[1]装备数值!$B:$B,[1]装备数值!$D:$D)</f>
        <v>103010</v>
      </c>
      <c r="G106" s="8">
        <f>IF(M106=0,_xlfn.IFS(D106=1,_xlfn.XLOOKUP(E106,[1]装备数值!$K$5:$K$19,[1]装备数值!$M$5:$M$19),D106=3,_xlfn.XLOOKUP(E106,[1]装备数值!$K$5:$K$19,[1]装备数值!$Q$5:$Q$19),D106=5,_xlfn.XLOOKUP(E106,[1]装备数值!$K$5:$K$19,[1]装备数值!$U$5:$U$19),D106=2,_xlfn.XLOOKUP(E106,[1]装备数值!$K$5:$K$19,[1]装备数值!$M$24:$M$38),D106=4,_xlfn.XLOOKUP(E106,[1]装备数值!$K$5:$K$19,[1]装备数值!$Q$24:$Q$38),D106=6,_xlfn.XLOOKUP(E106,[1]装备数值!$K$5:$K$19,[1]装备数值!$U$24:$U$38)),_xlfn.IFS(D106=1,_xlfn.XLOOKUP(E106,[1]装备数值!$K$5:$K$19,[1]装备数值!$O$5:$O$19),D106=3,_xlfn.XLOOKUP(E106,[1]装备数值!$K$5:$K$19,[1]装备数值!$S$5:$S$19),D106=5,_xlfn.XLOOKUP(E106,[1]装备数值!$K$5:$K$19,[1]装备数值!$W$5:$W$19),D106=2,_xlfn.XLOOKUP(E106,[1]装备数值!$K$5:$K$19,[1]装备数值!$O$24:$O$38),D106=4,_xlfn.XLOOKUP(E106,[1]装备数值!$K$5:$K$19,[1]装备数值!$S$24:$S$38),D106=6,_xlfn.XLOOKUP(E106,[1]装备数值!$K$5:$K$19,[1]装备数值!$W$24:$W$38)))</f>
        <v>428</v>
      </c>
      <c r="H106" s="2">
        <f>IF(M106=0,_xlfn.IFS(D106=1,_xlfn.XLOOKUP(E106,[1]装备数值!$K$5:$K$19,[1]装备数值!$N$5:$N$19),D106=3,_xlfn.XLOOKUP(E106,[1]装备数值!$K$5:$K$19,[1]装备数值!$R$5:$R$19),D106=5,_xlfn.XLOOKUP(E106,[1]装备数值!$K$5:$K$19,[1]装备数值!$V$5:$V$19),D106=2,_xlfn.XLOOKUP(E106,[1]装备数值!$K$5:$K$19,[1]装备数值!$N$24:$N$38),D106=4,_xlfn.XLOOKUP(E106,[1]装备数值!$K$5:$K$19,[1]装备数值!$R$24:$R$38),D106=6,_xlfn.XLOOKUP(E106,[1]装备数值!$K$5:$K$19,[1]装备数值!$V$24:$V$38)),_xlfn.IFS(D106=1,_xlfn.XLOOKUP(E106,[1]装备数值!$K$5:$K$19,[1]装备数值!$P$5:$P$19),D106=3,_xlfn.XLOOKUP(E106,[1]装备数值!$K$5:$K$19,[1]装备数值!$T$5:$T$19),D106=5,_xlfn.XLOOKUP(E106,[1]装备数值!$K$5:$K$19,[1]装备数值!$X$5:$X$19),D106=2,_xlfn.XLOOKUP(E106,[1]装备数值!$K$5:$K$19,[1]装备数值!$P$24:$P$38),D106=4,_xlfn.XLOOKUP(E106,[1]装备数值!$K$5:$K$19,[1]装备数值!$T$24:$T$38),D106=6,_xlfn.XLOOKUP(E106,[1]装备数值!$K$5:$K$19,[1]装备数值!$X$24:$X$38)))</f>
        <v>25</v>
      </c>
      <c r="I106" s="2" cm="1">
        <f t="array" ref="I106">G106+H106*(_xlfn.SINGLE(_xlfn.XLOOKUP(E106,'equip_quality|装备品质'!$A:$A,'equip_quality|装备品质'!$E:$E-1)))</f>
        <v>4403</v>
      </c>
      <c r="J106" s="3" t="str">
        <f t="shared" si="18"/>
        <v>2;431512|3;431513|4;431514|5;431515|6;431516</v>
      </c>
      <c r="K106" s="3" t="str">
        <f t="shared" si="16"/>
        <v>105160;431512;431513;431514;431515;431516</v>
      </c>
      <c r="L106" s="2">
        <v>105160</v>
      </c>
      <c r="M106" s="2">
        <f>_xlfn.XLOOKUP(ROUNDDOWN(A106/100,0),[1]装备数值!$B:$B,[1]装备数值!$F:$F)</f>
        <v>1</v>
      </c>
      <c r="N106" s="3" t="str">
        <f t="shared" si="19"/>
        <v>equip_151_name</v>
      </c>
      <c r="O106" s="3" t="str">
        <f t="shared" si="20"/>
        <v>icon_equip_151</v>
      </c>
      <c r="P106" s="3" t="str">
        <f t="shared" si="21"/>
        <v>equip_151_desc</v>
      </c>
      <c r="Q106" s="3" t="str">
        <f t="shared" si="22"/>
        <v>spine_equip_151</v>
      </c>
    </row>
    <row r="107" spans="1:17">
      <c r="A107" s="2">
        <v>15113</v>
      </c>
      <c r="B107" s="3" t="str">
        <f>CONCATENATE(_xlfn.XLOOKUP(ROUNDDOWN(A107/100,0),[1]装备数值!$B:$B,[1]装备数值!$C:$C),"-",_xlfn.XLOOKUP(E107,[1]装备数值!$K$5:$K$19,[1]装备数值!$L$5:$L$19))</f>
        <v>夺命弹弓-SS阶-2</v>
      </c>
      <c r="C107" s="3">
        <f t="shared" si="17"/>
        <v>151</v>
      </c>
      <c r="D107" s="3">
        <f>_xlfn.XLOOKUP(ROUNDDOWN(A107/100,0),[1]装备数值!$B:$B,[1]装备数值!$E:$E)</f>
        <v>1</v>
      </c>
      <c r="E107" s="2">
        <v>13</v>
      </c>
      <c r="F107" s="2">
        <f>_xlfn.XLOOKUP(ROUNDDOWN(A107/100,0),[1]装备数值!$B:$B,[1]装备数值!$D:$D)</f>
        <v>103010</v>
      </c>
      <c r="G107" s="8">
        <f>IF(M107=0,_xlfn.IFS(D107=1,_xlfn.XLOOKUP(E107,[1]装备数值!$K$5:$K$19,[1]装备数值!$M$5:$M$19),D107=3,_xlfn.XLOOKUP(E107,[1]装备数值!$K$5:$K$19,[1]装备数值!$Q$5:$Q$19),D107=5,_xlfn.XLOOKUP(E107,[1]装备数值!$K$5:$K$19,[1]装备数值!$U$5:$U$19),D107=2,_xlfn.XLOOKUP(E107,[1]装备数值!$K$5:$K$19,[1]装备数值!$M$24:$M$38),D107=4,_xlfn.XLOOKUP(E107,[1]装备数值!$K$5:$K$19,[1]装备数值!$Q$24:$Q$38),D107=6,_xlfn.XLOOKUP(E107,[1]装备数值!$K$5:$K$19,[1]装备数值!$U$24:$U$38)),_xlfn.IFS(D107=1,_xlfn.XLOOKUP(E107,[1]装备数值!$K$5:$K$19,[1]装备数值!$O$5:$O$19),D107=3,_xlfn.XLOOKUP(E107,[1]装备数值!$K$5:$K$19,[1]装备数值!$S$5:$S$19),D107=5,_xlfn.XLOOKUP(E107,[1]装备数值!$K$5:$K$19,[1]装备数值!$W$5:$W$19),D107=2,_xlfn.XLOOKUP(E107,[1]装备数值!$K$5:$K$19,[1]装备数值!$O$24:$O$38),D107=4,_xlfn.XLOOKUP(E107,[1]装备数值!$K$5:$K$19,[1]装备数值!$S$24:$S$38),D107=6,_xlfn.XLOOKUP(E107,[1]装备数值!$K$5:$K$19,[1]装备数值!$W$24:$W$38)))</f>
        <v>495</v>
      </c>
      <c r="H107" s="2">
        <f>IF(M107=0,_xlfn.IFS(D107=1,_xlfn.XLOOKUP(E107,[1]装备数值!$K$5:$K$19,[1]装备数值!$N$5:$N$19),D107=3,_xlfn.XLOOKUP(E107,[1]装备数值!$K$5:$K$19,[1]装备数值!$R$5:$R$19),D107=5,_xlfn.XLOOKUP(E107,[1]装备数值!$K$5:$K$19,[1]装备数值!$V$5:$V$19),D107=2,_xlfn.XLOOKUP(E107,[1]装备数值!$K$5:$K$19,[1]装备数值!$N$24:$N$38),D107=4,_xlfn.XLOOKUP(E107,[1]装备数值!$K$5:$K$19,[1]装备数值!$R$24:$R$38),D107=6,_xlfn.XLOOKUP(E107,[1]装备数值!$K$5:$K$19,[1]装备数值!$V$24:$V$38)),_xlfn.IFS(D107=1,_xlfn.XLOOKUP(E107,[1]装备数值!$K$5:$K$19,[1]装备数值!$P$5:$P$19),D107=3,_xlfn.XLOOKUP(E107,[1]装备数值!$K$5:$K$19,[1]装备数值!$T$5:$T$19),D107=5,_xlfn.XLOOKUP(E107,[1]装备数值!$K$5:$K$19,[1]装备数值!$X$5:$X$19),D107=2,_xlfn.XLOOKUP(E107,[1]装备数值!$K$5:$K$19,[1]装备数值!$P$24:$P$38),D107=4,_xlfn.XLOOKUP(E107,[1]装备数值!$K$5:$K$19,[1]装备数值!$T$24:$T$38),D107=6,_xlfn.XLOOKUP(E107,[1]装备数值!$K$5:$K$19,[1]装备数值!$X$24:$X$38)))</f>
        <v>30</v>
      </c>
      <c r="I107" s="2" cm="1">
        <f t="array" ref="I107">G107+H107*(_xlfn.SINGLE(_xlfn.XLOOKUP(E107,'equip_quality|装备品质'!$A:$A,'equip_quality|装备品质'!$E:$E-1)))</f>
        <v>5265</v>
      </c>
      <c r="J107" s="3" t="str">
        <f t="shared" si="18"/>
        <v>2;431512|3;431513|4;431514|5;431515|6;431516</v>
      </c>
      <c r="K107" s="3" t="str">
        <f t="shared" si="16"/>
        <v>105160;431512;431513;431514;431515;431516</v>
      </c>
      <c r="L107" s="2">
        <v>105160</v>
      </c>
      <c r="M107" s="2">
        <f>_xlfn.XLOOKUP(ROUNDDOWN(A107/100,0),[1]装备数值!$B:$B,[1]装备数值!$F:$F)</f>
        <v>1</v>
      </c>
      <c r="N107" s="3" t="str">
        <f t="shared" si="19"/>
        <v>equip_151_name</v>
      </c>
      <c r="O107" s="3" t="str">
        <f t="shared" si="20"/>
        <v>icon_equip_151</v>
      </c>
      <c r="P107" s="3" t="str">
        <f t="shared" si="21"/>
        <v>equip_151_desc</v>
      </c>
      <c r="Q107" s="3" t="str">
        <f t="shared" si="22"/>
        <v>spine_equip_151</v>
      </c>
    </row>
    <row r="108" spans="1:17">
      <c r="A108" s="2">
        <v>15114</v>
      </c>
      <c r="B108" s="3" t="str">
        <f>CONCATENATE(_xlfn.XLOOKUP(ROUNDDOWN(A108/100,0),[1]装备数值!$B:$B,[1]装备数值!$C:$C),"-",_xlfn.XLOOKUP(E108,[1]装备数值!$K$5:$K$19,[1]装备数值!$L$5:$L$19))</f>
        <v>夺命弹弓-SS阶-3</v>
      </c>
      <c r="C108" s="3">
        <f t="shared" si="17"/>
        <v>151</v>
      </c>
      <c r="D108" s="3">
        <f>_xlfn.XLOOKUP(ROUNDDOWN(A108/100,0),[1]装备数值!$B:$B,[1]装备数值!$E:$E)</f>
        <v>1</v>
      </c>
      <c r="E108" s="2">
        <v>14</v>
      </c>
      <c r="F108" s="2">
        <f>_xlfn.XLOOKUP(ROUNDDOWN(A108/100,0),[1]装备数值!$B:$B,[1]装备数值!$D:$D)</f>
        <v>103010</v>
      </c>
      <c r="G108" s="8">
        <f>IF(M108=0,_xlfn.IFS(D108=1,_xlfn.XLOOKUP(E108,[1]装备数值!$K$5:$K$19,[1]装备数值!$M$5:$M$19),D108=3,_xlfn.XLOOKUP(E108,[1]装备数值!$K$5:$K$19,[1]装备数值!$Q$5:$Q$19),D108=5,_xlfn.XLOOKUP(E108,[1]装备数值!$K$5:$K$19,[1]装备数值!$U$5:$U$19),D108=2,_xlfn.XLOOKUP(E108,[1]装备数值!$K$5:$K$19,[1]装备数值!$M$24:$M$38),D108=4,_xlfn.XLOOKUP(E108,[1]装备数值!$K$5:$K$19,[1]装备数值!$Q$24:$Q$38),D108=6,_xlfn.XLOOKUP(E108,[1]装备数值!$K$5:$K$19,[1]装备数值!$U$24:$U$38)),_xlfn.IFS(D108=1,_xlfn.XLOOKUP(E108,[1]装备数值!$K$5:$K$19,[1]装备数值!$O$5:$O$19),D108=3,_xlfn.XLOOKUP(E108,[1]装备数值!$K$5:$K$19,[1]装备数值!$S$5:$S$19),D108=5,_xlfn.XLOOKUP(E108,[1]装备数值!$K$5:$K$19,[1]装备数值!$W$5:$W$19),D108=2,_xlfn.XLOOKUP(E108,[1]装备数值!$K$5:$K$19,[1]装备数值!$O$24:$O$38),D108=4,_xlfn.XLOOKUP(E108,[1]装备数值!$K$5:$K$19,[1]装备数值!$S$24:$S$38),D108=6,_xlfn.XLOOKUP(E108,[1]装备数值!$K$5:$K$19,[1]装备数值!$W$24:$W$38)))</f>
        <v>570</v>
      </c>
      <c r="H108" s="2">
        <f>IF(M108=0,_xlfn.IFS(D108=1,_xlfn.XLOOKUP(E108,[1]装备数值!$K$5:$K$19,[1]装备数值!$N$5:$N$19),D108=3,_xlfn.XLOOKUP(E108,[1]装备数值!$K$5:$K$19,[1]装备数值!$R$5:$R$19),D108=5,_xlfn.XLOOKUP(E108,[1]装备数值!$K$5:$K$19,[1]装备数值!$V$5:$V$19),D108=2,_xlfn.XLOOKUP(E108,[1]装备数值!$K$5:$K$19,[1]装备数值!$N$24:$N$38),D108=4,_xlfn.XLOOKUP(E108,[1]装备数值!$K$5:$K$19,[1]装备数值!$R$24:$R$38),D108=6,_xlfn.XLOOKUP(E108,[1]装备数值!$K$5:$K$19,[1]装备数值!$V$24:$V$38)),_xlfn.IFS(D108=1,_xlfn.XLOOKUP(E108,[1]装备数值!$K$5:$K$19,[1]装备数值!$P$5:$P$19),D108=3,_xlfn.XLOOKUP(E108,[1]装备数值!$K$5:$K$19,[1]装备数值!$T$5:$T$19),D108=5,_xlfn.XLOOKUP(E108,[1]装备数值!$K$5:$K$19,[1]装备数值!$X$5:$X$19),D108=2,_xlfn.XLOOKUP(E108,[1]装备数值!$K$5:$K$19,[1]装备数值!$P$24:$P$38),D108=4,_xlfn.XLOOKUP(E108,[1]装备数值!$K$5:$K$19,[1]装备数值!$T$24:$T$38),D108=6,_xlfn.XLOOKUP(E108,[1]装备数值!$K$5:$K$19,[1]装备数值!$X$24:$X$38)))</f>
        <v>35</v>
      </c>
      <c r="I108" s="2" cm="1">
        <f t="array" ref="I108">G108+H108*(_xlfn.SINGLE(_xlfn.XLOOKUP(E108,'equip_quality|装备品质'!$A:$A,'equip_quality|装备品质'!$E:$E-1)))</f>
        <v>6135</v>
      </c>
      <c r="J108" s="3" t="str">
        <f t="shared" si="18"/>
        <v>2;431512|3;431513|4;431514|5;431515|6;431516</v>
      </c>
      <c r="K108" s="3" t="str">
        <f t="shared" si="16"/>
        <v>105160;431512;431513;431514;431515;431516</v>
      </c>
      <c r="L108" s="2">
        <v>105160</v>
      </c>
      <c r="M108" s="2">
        <f>_xlfn.XLOOKUP(ROUNDDOWN(A108/100,0),[1]装备数值!$B:$B,[1]装备数值!$F:$F)</f>
        <v>1</v>
      </c>
      <c r="N108" s="3" t="str">
        <f t="shared" si="19"/>
        <v>equip_151_name</v>
      </c>
      <c r="O108" s="3" t="str">
        <f t="shared" si="20"/>
        <v>icon_equip_151</v>
      </c>
      <c r="P108" s="3" t="str">
        <f t="shared" si="21"/>
        <v>equip_151_desc</v>
      </c>
      <c r="Q108" s="3" t="str">
        <f t="shared" si="22"/>
        <v>spine_equip_151</v>
      </c>
    </row>
    <row r="109" spans="1:17">
      <c r="A109" s="2">
        <v>15115</v>
      </c>
      <c r="B109" s="3" t="str">
        <f>CONCATENATE(_xlfn.XLOOKUP(ROUNDDOWN(A109/100,0),[1]装备数值!$B:$B,[1]装备数值!$C:$C),"-",_xlfn.XLOOKUP(E109,[1]装备数值!$K$5:$K$19,[1]装备数值!$L$5:$L$19))</f>
        <v>夺命弹弓-SS阶-4</v>
      </c>
      <c r="C109" s="3">
        <f t="shared" si="17"/>
        <v>151</v>
      </c>
      <c r="D109" s="3">
        <f>_xlfn.XLOOKUP(ROUNDDOWN(A109/100,0),[1]装备数值!$B:$B,[1]装备数值!$E:$E)</f>
        <v>1</v>
      </c>
      <c r="E109" s="2">
        <v>15</v>
      </c>
      <c r="F109" s="2">
        <f>_xlfn.XLOOKUP(ROUNDDOWN(A109/100,0),[1]装备数值!$B:$B,[1]装备数值!$D:$D)</f>
        <v>103010</v>
      </c>
      <c r="G109" s="8">
        <f>IF(M109=0,_xlfn.IFS(D109=1,_xlfn.XLOOKUP(E109,[1]装备数值!$K$5:$K$19,[1]装备数值!$M$5:$M$19),D109=3,_xlfn.XLOOKUP(E109,[1]装备数值!$K$5:$K$19,[1]装备数值!$Q$5:$Q$19),D109=5,_xlfn.XLOOKUP(E109,[1]装备数值!$K$5:$K$19,[1]装备数值!$U$5:$U$19),D109=2,_xlfn.XLOOKUP(E109,[1]装备数值!$K$5:$K$19,[1]装备数值!$M$24:$M$38),D109=4,_xlfn.XLOOKUP(E109,[1]装备数值!$K$5:$K$19,[1]装备数值!$Q$24:$Q$38),D109=6,_xlfn.XLOOKUP(E109,[1]装备数值!$K$5:$K$19,[1]装备数值!$U$24:$U$38)),_xlfn.IFS(D109=1,_xlfn.XLOOKUP(E109,[1]装备数值!$K$5:$K$19,[1]装备数值!$O$5:$O$19),D109=3,_xlfn.XLOOKUP(E109,[1]装备数值!$K$5:$K$19,[1]装备数值!$S$5:$S$19),D109=5,_xlfn.XLOOKUP(E109,[1]装备数值!$K$5:$K$19,[1]装备数值!$W$5:$W$19),D109=2,_xlfn.XLOOKUP(E109,[1]装备数值!$K$5:$K$19,[1]装备数值!$O$24:$O$38),D109=4,_xlfn.XLOOKUP(E109,[1]装备数值!$K$5:$K$19,[1]装备数值!$S$24:$S$38),D109=6,_xlfn.XLOOKUP(E109,[1]装备数值!$K$5:$K$19,[1]装备数值!$W$24:$W$38)))</f>
        <v>675</v>
      </c>
      <c r="H109" s="2">
        <f>IF(M109=0,_xlfn.IFS(D109=1,_xlfn.XLOOKUP(E109,[1]装备数值!$K$5:$K$19,[1]装备数值!$N$5:$N$19),D109=3,_xlfn.XLOOKUP(E109,[1]装备数值!$K$5:$K$19,[1]装备数值!$R$5:$R$19),D109=5,_xlfn.XLOOKUP(E109,[1]装备数值!$K$5:$K$19,[1]装备数值!$V$5:$V$19),D109=2,_xlfn.XLOOKUP(E109,[1]装备数值!$K$5:$K$19,[1]装备数值!$N$24:$N$38),D109=4,_xlfn.XLOOKUP(E109,[1]装备数值!$K$5:$K$19,[1]装备数值!$R$24:$R$38),D109=6,_xlfn.XLOOKUP(E109,[1]装备数值!$K$5:$K$19,[1]装备数值!$V$24:$V$38)),_xlfn.IFS(D109=1,_xlfn.XLOOKUP(E109,[1]装备数值!$K$5:$K$19,[1]装备数值!$P$5:$P$19),D109=3,_xlfn.XLOOKUP(E109,[1]装备数值!$K$5:$K$19,[1]装备数值!$T$5:$T$19),D109=5,_xlfn.XLOOKUP(E109,[1]装备数值!$K$5:$K$19,[1]装备数值!$X$5:$X$19),D109=2,_xlfn.XLOOKUP(E109,[1]装备数值!$K$5:$K$19,[1]装备数值!$P$24:$P$38),D109=4,_xlfn.XLOOKUP(E109,[1]装备数值!$K$5:$K$19,[1]装备数值!$T$24:$T$38),D109=6,_xlfn.XLOOKUP(E109,[1]装备数值!$K$5:$K$19,[1]装备数值!$X$24:$X$38)))</f>
        <v>40</v>
      </c>
      <c r="I109" s="2" cm="1">
        <f t="array" ref="I109">G109+H109*(_xlfn.SINGLE(_xlfn.XLOOKUP(E109,'equip_quality|装备品质'!$A:$A,'equip_quality|装备品质'!$E:$E-1)))</f>
        <v>7035</v>
      </c>
      <c r="J109" s="3" t="str">
        <f t="shared" si="18"/>
        <v>2;431512|3;431513|4;431514|5;431515|6;431516</v>
      </c>
      <c r="K109" s="3" t="str">
        <f t="shared" si="16"/>
        <v>105160;431512;431513;431514;431515;431516</v>
      </c>
      <c r="L109" s="2">
        <v>105160</v>
      </c>
      <c r="M109" s="2">
        <f>_xlfn.XLOOKUP(ROUNDDOWN(A109/100,0),[1]装备数值!$B:$B,[1]装备数值!$F:$F)</f>
        <v>1</v>
      </c>
      <c r="N109" s="3" t="str">
        <f t="shared" si="19"/>
        <v>equip_151_name</v>
      </c>
      <c r="O109" s="3" t="str">
        <f t="shared" si="20"/>
        <v>icon_equip_151</v>
      </c>
      <c r="P109" s="3" t="str">
        <f t="shared" si="21"/>
        <v>equip_151_desc</v>
      </c>
      <c r="Q109" s="3" t="str">
        <f t="shared" si="22"/>
        <v>spine_equip_151</v>
      </c>
    </row>
    <row r="110" spans="1:17">
      <c r="A110" s="2">
        <v>20101</v>
      </c>
      <c r="B110" s="3" t="str">
        <f>CONCATENATE(_xlfn.XLOOKUP(ROUNDDOWN(A110/100,0),[1]装备数值!$B:$B,[1]装备数值!$C:$C),"-",_xlfn.XLOOKUP(E110,[1]装备数值!$K$5:$K$19,[1]装备数值!$L$5:$L$19))</f>
        <v>皮夹克-D阶</v>
      </c>
      <c r="C110" s="3">
        <f t="shared" si="17"/>
        <v>201</v>
      </c>
      <c r="D110" s="3">
        <f>_xlfn.XLOOKUP(ROUNDDOWN(A110/100,0),[1]装备数值!$B:$B,[1]装备数值!$E:$E)</f>
        <v>2</v>
      </c>
      <c r="E110" s="2">
        <v>1</v>
      </c>
      <c r="F110" s="2">
        <f>_xlfn.XLOOKUP(ROUNDDOWN(A110/100,0),[1]装备数值!$B:$B,[1]装备数值!$D:$D)</f>
        <v>102010</v>
      </c>
      <c r="G110" s="8">
        <f>IF(M110=0,_xlfn.IFS(D110=1,_xlfn.XLOOKUP(E110,[1]装备数值!$K$5:$K$19,[1]装备数值!$M$5:$M$19),D110=3,_xlfn.XLOOKUP(E110,[1]装备数值!$K$5:$K$19,[1]装备数值!$Q$5:$Q$19),D110=5,_xlfn.XLOOKUP(E110,[1]装备数值!$K$5:$K$19,[1]装备数值!$U$5:$U$19),D110=2,_xlfn.XLOOKUP(E110,[1]装备数值!$K$5:$K$19,[1]装备数值!$M$24:$M$38),D110=4,_xlfn.XLOOKUP(E110,[1]装备数值!$K$5:$K$19,[1]装备数值!$Q$24:$Q$38),D110=6,_xlfn.XLOOKUP(E110,[1]装备数值!$K$5:$K$19,[1]装备数值!$U$24:$U$38)),_xlfn.IFS(D110=1,_xlfn.XLOOKUP(E110,[1]装备数值!$K$5:$K$19,[1]装备数值!$O$5:$O$19),D110=3,_xlfn.XLOOKUP(E110,[1]装备数值!$K$5:$K$19,[1]装备数值!$S$5:$S$19),D110=5,_xlfn.XLOOKUP(E110,[1]装备数值!$K$5:$K$19,[1]装备数值!$W$5:$W$19),D110=2,_xlfn.XLOOKUP(E110,[1]装备数值!$K$5:$K$19,[1]装备数值!$O$24:$O$38),D110=4,_xlfn.XLOOKUP(E110,[1]装备数值!$K$5:$K$19,[1]装备数值!$S$24:$S$38),D110=6,_xlfn.XLOOKUP(E110,[1]装备数值!$K$5:$K$19,[1]装备数值!$W$24:$W$38)))</f>
        <v>50</v>
      </c>
      <c r="H110" s="2">
        <f>IF(M110=0,_xlfn.IFS(D110=1,_xlfn.XLOOKUP(E110,[1]装备数值!$K$5:$K$19,[1]装备数值!$N$5:$N$19),D110=3,_xlfn.XLOOKUP(E110,[1]装备数值!$K$5:$K$19,[1]装备数值!$R$5:$R$19),D110=5,_xlfn.XLOOKUP(E110,[1]装备数值!$K$5:$K$19,[1]装备数值!$V$5:$V$19),D110=2,_xlfn.XLOOKUP(E110,[1]装备数值!$K$5:$K$19,[1]装备数值!$N$24:$N$38),D110=4,_xlfn.XLOOKUP(E110,[1]装备数值!$K$5:$K$19,[1]装备数值!$R$24:$R$38),D110=6,_xlfn.XLOOKUP(E110,[1]装备数值!$K$5:$K$19,[1]装备数值!$V$24:$V$38)),_xlfn.IFS(D110=1,_xlfn.XLOOKUP(E110,[1]装备数值!$K$5:$K$19,[1]装备数值!$P$5:$P$19),D110=3,_xlfn.XLOOKUP(E110,[1]装备数值!$K$5:$K$19,[1]装备数值!$T$5:$T$19),D110=5,_xlfn.XLOOKUP(E110,[1]装备数值!$K$5:$K$19,[1]装备数值!$X$5:$X$19),D110=2,_xlfn.XLOOKUP(E110,[1]装备数值!$K$5:$K$19,[1]装备数值!$P$24:$P$38),D110=4,_xlfn.XLOOKUP(E110,[1]装备数值!$K$5:$K$19,[1]装备数值!$T$24:$T$38),D110=6,_xlfn.XLOOKUP(E110,[1]装备数值!$K$5:$K$19,[1]装备数值!$X$24:$X$38)))</f>
        <v>5</v>
      </c>
      <c r="I110" s="2" cm="1">
        <f t="array" ref="I110">G110+H110*(_xlfn.SINGLE(_xlfn.XLOOKUP(E110,'equip_quality|装备品质'!$A:$A,'equip_quality|装备品质'!$E:$E-1)))</f>
        <v>845</v>
      </c>
      <c r="J110" s="3" t="str">
        <f>CONCATENATE("3;",ROUNDDOWN($A110/100,0)*10+430003,"|4;",ROUNDDOWN($A110/100,0)*10+430004,"|5;",ROUNDDOWN($A110/100,0)*10+430005,"|6;",ROUNDDOWN($A110/100,0)*10+430006)</f>
        <v>3;432013|4;432014|5;432015|6;432016</v>
      </c>
      <c r="K110" s="3" t="str">
        <f t="shared" ref="K110:K173" si="23">CONCATENATE(IF(L110,CONCATENATE(L110,";"),""),IF(E110&gt;=3,CONCATENATE("",$C110*10+430003),""),IF(E110&gt;=4,CONCATENATE(";",$C110*10+430004),""),IF(E110&gt;=7,CONCATENATE(";",$C110*10+430005),""),IF(E110&gt;=11,CONCATENATE(";",$C110*10+430006),""))</f>
        <v/>
      </c>
      <c r="M110" s="2">
        <f>_xlfn.XLOOKUP(ROUNDDOWN(A110/100,0),[1]装备数值!$B:$B,[1]装备数值!$F:$F)</f>
        <v>0</v>
      </c>
      <c r="N110" s="3" t="str">
        <f t="shared" si="19"/>
        <v>equip_201_name</v>
      </c>
      <c r="O110" s="3" t="str">
        <f t="shared" si="20"/>
        <v>icon_equip_201_1</v>
      </c>
      <c r="P110" s="3" t="str">
        <f t="shared" si="21"/>
        <v>equip_201_desc</v>
      </c>
      <c r="Q110" s="3" t="str">
        <f t="shared" si="22"/>
        <v>spine_equip_201_1</v>
      </c>
    </row>
    <row r="111" spans="1:17">
      <c r="A111" s="2">
        <v>20102</v>
      </c>
      <c r="B111" s="3" t="str">
        <f>CONCATENATE(_xlfn.XLOOKUP(ROUNDDOWN(A111/100,0),[1]装备数值!$B:$B,[1]装备数值!$C:$C),"-",_xlfn.XLOOKUP(E111,[1]装备数值!$K$5:$K$19,[1]装备数值!$L$5:$L$19))</f>
        <v>皮夹克-C阶</v>
      </c>
      <c r="C111" s="3">
        <f t="shared" si="17"/>
        <v>201</v>
      </c>
      <c r="D111" s="3">
        <f>_xlfn.XLOOKUP(ROUNDDOWN(A111/100,0),[1]装备数值!$B:$B,[1]装备数值!$E:$E)</f>
        <v>2</v>
      </c>
      <c r="E111" s="2">
        <v>2</v>
      </c>
      <c r="F111" s="2">
        <f>_xlfn.XLOOKUP(ROUNDDOWN(A111/100,0),[1]装备数值!$B:$B,[1]装备数值!$D:$D)</f>
        <v>102010</v>
      </c>
      <c r="G111" s="8">
        <f>IF(M111=0,_xlfn.IFS(D111=1,_xlfn.XLOOKUP(E111,[1]装备数值!$K$5:$K$19,[1]装备数值!$M$5:$M$19),D111=3,_xlfn.XLOOKUP(E111,[1]装备数值!$K$5:$K$19,[1]装备数值!$Q$5:$Q$19),D111=5,_xlfn.XLOOKUP(E111,[1]装备数值!$K$5:$K$19,[1]装备数值!$U$5:$U$19),D111=2,_xlfn.XLOOKUP(E111,[1]装备数值!$K$5:$K$19,[1]装备数值!$M$24:$M$38),D111=4,_xlfn.XLOOKUP(E111,[1]装备数值!$K$5:$K$19,[1]装备数值!$Q$24:$Q$38),D111=6,_xlfn.XLOOKUP(E111,[1]装备数值!$K$5:$K$19,[1]装备数值!$U$24:$U$38)),_xlfn.IFS(D111=1,_xlfn.XLOOKUP(E111,[1]装备数值!$K$5:$K$19,[1]装备数值!$O$5:$O$19),D111=3,_xlfn.XLOOKUP(E111,[1]装备数值!$K$5:$K$19,[1]装备数值!$S$5:$S$19),D111=5,_xlfn.XLOOKUP(E111,[1]装备数值!$K$5:$K$19,[1]装备数值!$W$5:$W$19),D111=2,_xlfn.XLOOKUP(E111,[1]装备数值!$K$5:$K$19,[1]装备数值!$O$24:$O$38),D111=4,_xlfn.XLOOKUP(E111,[1]装备数值!$K$5:$K$19,[1]装备数值!$S$24:$S$38),D111=6,_xlfn.XLOOKUP(E111,[1]装备数值!$K$5:$K$19,[1]装备数值!$W$24:$W$38)))</f>
        <v>70</v>
      </c>
      <c r="H111" s="2">
        <f>IF(M111=0,_xlfn.IFS(D111=1,_xlfn.XLOOKUP(E111,[1]装备数值!$K$5:$K$19,[1]装备数值!$N$5:$N$19),D111=3,_xlfn.XLOOKUP(E111,[1]装备数值!$K$5:$K$19,[1]装备数值!$R$5:$R$19),D111=5,_xlfn.XLOOKUP(E111,[1]装备数值!$K$5:$K$19,[1]装备数值!$V$5:$V$19),D111=2,_xlfn.XLOOKUP(E111,[1]装备数值!$K$5:$K$19,[1]装备数值!$N$24:$N$38),D111=4,_xlfn.XLOOKUP(E111,[1]装备数值!$K$5:$K$19,[1]装备数值!$R$24:$R$38),D111=6,_xlfn.XLOOKUP(E111,[1]装备数值!$K$5:$K$19,[1]装备数值!$V$24:$V$38)),_xlfn.IFS(D111=1,_xlfn.XLOOKUP(E111,[1]装备数值!$K$5:$K$19,[1]装备数值!$P$5:$P$19),D111=3,_xlfn.XLOOKUP(E111,[1]装备数值!$K$5:$K$19,[1]装备数值!$T$5:$T$19),D111=5,_xlfn.XLOOKUP(E111,[1]装备数值!$K$5:$K$19,[1]装备数值!$X$5:$X$19),D111=2,_xlfn.XLOOKUP(E111,[1]装备数值!$K$5:$K$19,[1]装备数值!$P$24:$P$38),D111=4,_xlfn.XLOOKUP(E111,[1]装备数值!$K$5:$K$19,[1]装备数值!$T$24:$T$38),D111=6,_xlfn.XLOOKUP(E111,[1]装备数值!$K$5:$K$19,[1]装备数值!$X$24:$X$38)))</f>
        <v>8</v>
      </c>
      <c r="I111" s="2" cm="1">
        <f t="array" ref="I111">G111+H111*(_xlfn.SINGLE(_xlfn.XLOOKUP(E111,'equip_quality|装备品质'!$A:$A,'equip_quality|装备品质'!$E:$E-1)))</f>
        <v>1342</v>
      </c>
      <c r="J111" s="3" t="str">
        <f t="shared" ref="J111:J142" si="24">CONCATENATE("3;",ROUNDDOWN($A111/100,0)*10+430003,"|4;",ROUNDDOWN($A111/100,0)*10+430004,"|5;",ROUNDDOWN($A111/100,0)*10+430005,"|6;",ROUNDDOWN($A111/100,0)*10+430006)</f>
        <v>3;432013|4;432014|5;432015|6;432016</v>
      </c>
      <c r="K111" s="3" t="str">
        <f t="shared" si="23"/>
        <v/>
      </c>
      <c r="M111" s="2">
        <f>_xlfn.XLOOKUP(ROUNDDOWN(A111/100,0),[1]装备数值!$B:$B,[1]装备数值!$F:$F)</f>
        <v>0</v>
      </c>
      <c r="N111" s="3" t="str">
        <f t="shared" si="19"/>
        <v>equip_201_name</v>
      </c>
      <c r="O111" s="3" t="str">
        <f t="shared" si="20"/>
        <v>icon_equip_201_1</v>
      </c>
      <c r="P111" s="3" t="str">
        <f t="shared" si="21"/>
        <v>equip_201_desc</v>
      </c>
      <c r="Q111" s="3" t="str">
        <f t="shared" si="22"/>
        <v>spine_equip_201_1</v>
      </c>
    </row>
    <row r="112" spans="1:17">
      <c r="A112" s="2">
        <v>20103</v>
      </c>
      <c r="B112" s="3" t="str">
        <f>CONCATENATE(_xlfn.XLOOKUP(ROUNDDOWN(A112/100,0),[1]装备数值!$B:$B,[1]装备数值!$C:$C),"-",_xlfn.XLOOKUP(E112,[1]装备数值!$K$5:$K$19,[1]装备数值!$L$5:$L$19))</f>
        <v>皮夹克-B阶</v>
      </c>
      <c r="C112" s="3">
        <f t="shared" si="17"/>
        <v>201</v>
      </c>
      <c r="D112" s="3">
        <f>_xlfn.XLOOKUP(ROUNDDOWN(A112/100,0),[1]装备数值!$B:$B,[1]装备数值!$E:$E)</f>
        <v>2</v>
      </c>
      <c r="E112" s="2">
        <v>3</v>
      </c>
      <c r="F112" s="2">
        <f>_xlfn.XLOOKUP(ROUNDDOWN(A112/100,0),[1]装备数值!$B:$B,[1]装备数值!$D:$D)</f>
        <v>102010</v>
      </c>
      <c r="G112" s="8">
        <f>IF(M112=0,_xlfn.IFS(D112=1,_xlfn.XLOOKUP(E112,[1]装备数值!$K$5:$K$19,[1]装备数值!$M$5:$M$19),D112=3,_xlfn.XLOOKUP(E112,[1]装备数值!$K$5:$K$19,[1]装备数值!$Q$5:$Q$19),D112=5,_xlfn.XLOOKUP(E112,[1]装备数值!$K$5:$K$19,[1]装备数值!$U$5:$U$19),D112=2,_xlfn.XLOOKUP(E112,[1]装备数值!$K$5:$K$19,[1]装备数值!$M$24:$M$38),D112=4,_xlfn.XLOOKUP(E112,[1]装备数值!$K$5:$K$19,[1]装备数值!$Q$24:$Q$38),D112=6,_xlfn.XLOOKUP(E112,[1]装备数值!$K$5:$K$19,[1]装备数值!$U$24:$U$38)),_xlfn.IFS(D112=1,_xlfn.XLOOKUP(E112,[1]装备数值!$K$5:$K$19,[1]装备数值!$O$5:$O$19),D112=3,_xlfn.XLOOKUP(E112,[1]装备数值!$K$5:$K$19,[1]装备数值!$S$5:$S$19),D112=5,_xlfn.XLOOKUP(E112,[1]装备数值!$K$5:$K$19,[1]装备数值!$W$5:$W$19),D112=2,_xlfn.XLOOKUP(E112,[1]装备数值!$K$5:$K$19,[1]装备数值!$O$24:$O$38),D112=4,_xlfn.XLOOKUP(E112,[1]装备数值!$K$5:$K$19,[1]装备数值!$S$24:$S$38),D112=6,_xlfn.XLOOKUP(E112,[1]装备数值!$K$5:$K$19,[1]装备数值!$W$24:$W$38)))</f>
        <v>100</v>
      </c>
      <c r="H112" s="2">
        <f>IF(M112=0,_xlfn.IFS(D112=1,_xlfn.XLOOKUP(E112,[1]装备数值!$K$5:$K$19,[1]装备数值!$N$5:$N$19),D112=3,_xlfn.XLOOKUP(E112,[1]装备数值!$K$5:$K$19,[1]装备数值!$R$5:$R$19),D112=5,_xlfn.XLOOKUP(E112,[1]装备数值!$K$5:$K$19,[1]装备数值!$V$5:$V$19),D112=2,_xlfn.XLOOKUP(E112,[1]装备数值!$K$5:$K$19,[1]装备数值!$N$24:$N$38),D112=4,_xlfn.XLOOKUP(E112,[1]装备数值!$K$5:$K$19,[1]装备数值!$R$24:$R$38),D112=6,_xlfn.XLOOKUP(E112,[1]装备数值!$K$5:$K$19,[1]装备数值!$V$24:$V$38)),_xlfn.IFS(D112=1,_xlfn.XLOOKUP(E112,[1]装备数值!$K$5:$K$19,[1]装备数值!$P$5:$P$19),D112=3,_xlfn.XLOOKUP(E112,[1]装备数值!$K$5:$K$19,[1]装备数值!$T$5:$T$19),D112=5,_xlfn.XLOOKUP(E112,[1]装备数值!$K$5:$K$19,[1]装备数值!$X$5:$X$19),D112=2,_xlfn.XLOOKUP(E112,[1]装备数值!$K$5:$K$19,[1]装备数值!$P$24:$P$38),D112=4,_xlfn.XLOOKUP(E112,[1]装备数值!$K$5:$K$19,[1]装备数值!$T$24:$T$38),D112=6,_xlfn.XLOOKUP(E112,[1]装备数值!$K$5:$K$19,[1]装备数值!$X$24:$X$38)))</f>
        <v>10</v>
      </c>
      <c r="I112" s="2" cm="1">
        <f t="array" ref="I112">G112+H112*(_xlfn.SINGLE(_xlfn.XLOOKUP(E112,'equip_quality|装备品质'!$A:$A,'equip_quality|装备品质'!$E:$E-1)))</f>
        <v>1690</v>
      </c>
      <c r="J112" s="3" t="str">
        <f t="shared" si="24"/>
        <v>3;432013|4;432014|5;432015|6;432016</v>
      </c>
      <c r="K112" s="3" t="str">
        <f t="shared" si="23"/>
        <v>432013</v>
      </c>
      <c r="M112" s="2">
        <f>_xlfn.XLOOKUP(ROUNDDOWN(A112/100,0),[1]装备数值!$B:$B,[1]装备数值!$F:$F)</f>
        <v>0</v>
      </c>
      <c r="N112" s="3" t="str">
        <f t="shared" si="19"/>
        <v>equip_201_name</v>
      </c>
      <c r="O112" s="3" t="str">
        <f t="shared" si="20"/>
        <v>icon_equip_201_1</v>
      </c>
      <c r="P112" s="3" t="str">
        <f t="shared" si="21"/>
        <v>equip_201_desc</v>
      </c>
      <c r="Q112" s="3" t="str">
        <f t="shared" si="22"/>
        <v>spine_equip_201_1</v>
      </c>
    </row>
    <row r="113" spans="1:17">
      <c r="A113" s="2">
        <v>20104</v>
      </c>
      <c r="B113" s="3" t="str">
        <f>CONCATENATE(_xlfn.XLOOKUP(ROUNDDOWN(A113/100,0),[1]装备数值!$B:$B,[1]装备数值!$C:$C),"-",_xlfn.XLOOKUP(E113,[1]装备数值!$K$5:$K$19,[1]装备数值!$L$5:$L$19))</f>
        <v>皮夹克-A阶-0</v>
      </c>
      <c r="C113" s="3">
        <f t="shared" si="17"/>
        <v>201</v>
      </c>
      <c r="D113" s="3">
        <f>_xlfn.XLOOKUP(ROUNDDOWN(A113/100,0),[1]装备数值!$B:$B,[1]装备数值!$E:$E)</f>
        <v>2</v>
      </c>
      <c r="E113" s="2">
        <v>4</v>
      </c>
      <c r="F113" s="2">
        <f>_xlfn.XLOOKUP(ROUNDDOWN(A113/100,0),[1]装备数值!$B:$B,[1]装备数值!$D:$D)</f>
        <v>102010</v>
      </c>
      <c r="G113" s="8">
        <f>IF(M113=0,_xlfn.IFS(D113=1,_xlfn.XLOOKUP(E113,[1]装备数值!$K$5:$K$19,[1]装备数值!$M$5:$M$19),D113=3,_xlfn.XLOOKUP(E113,[1]装备数值!$K$5:$K$19,[1]装备数值!$Q$5:$Q$19),D113=5,_xlfn.XLOOKUP(E113,[1]装备数值!$K$5:$K$19,[1]装备数值!$U$5:$U$19),D113=2,_xlfn.XLOOKUP(E113,[1]装备数值!$K$5:$K$19,[1]装备数值!$M$24:$M$38),D113=4,_xlfn.XLOOKUP(E113,[1]装备数值!$K$5:$K$19,[1]装备数值!$Q$24:$Q$38),D113=6,_xlfn.XLOOKUP(E113,[1]装备数值!$K$5:$K$19,[1]装备数值!$U$24:$U$38)),_xlfn.IFS(D113=1,_xlfn.XLOOKUP(E113,[1]装备数值!$K$5:$K$19,[1]装备数值!$O$5:$O$19),D113=3,_xlfn.XLOOKUP(E113,[1]装备数值!$K$5:$K$19,[1]装备数值!$S$5:$S$19),D113=5,_xlfn.XLOOKUP(E113,[1]装备数值!$K$5:$K$19,[1]装备数值!$W$5:$W$19),D113=2,_xlfn.XLOOKUP(E113,[1]装备数值!$K$5:$K$19,[1]装备数值!$O$24:$O$38),D113=4,_xlfn.XLOOKUP(E113,[1]装备数值!$K$5:$K$19,[1]装备数值!$S$24:$S$38),D113=6,_xlfn.XLOOKUP(E113,[1]装备数值!$K$5:$K$19,[1]装备数值!$W$24:$W$38)))</f>
        <v>200</v>
      </c>
      <c r="H113" s="2">
        <f>IF(M113=0,_xlfn.IFS(D113=1,_xlfn.XLOOKUP(E113,[1]装备数值!$K$5:$K$19,[1]装备数值!$N$5:$N$19),D113=3,_xlfn.XLOOKUP(E113,[1]装备数值!$K$5:$K$19,[1]装备数值!$R$5:$R$19),D113=5,_xlfn.XLOOKUP(E113,[1]装备数值!$K$5:$K$19,[1]装备数值!$V$5:$V$19),D113=2,_xlfn.XLOOKUP(E113,[1]装备数值!$K$5:$K$19,[1]装备数值!$N$24:$N$38),D113=4,_xlfn.XLOOKUP(E113,[1]装备数值!$K$5:$K$19,[1]装备数值!$R$24:$R$38),D113=6,_xlfn.XLOOKUP(E113,[1]装备数值!$K$5:$K$19,[1]装备数值!$V$24:$V$38)),_xlfn.IFS(D113=1,_xlfn.XLOOKUP(E113,[1]装备数值!$K$5:$K$19,[1]装备数值!$P$5:$P$19),D113=3,_xlfn.XLOOKUP(E113,[1]装备数值!$K$5:$K$19,[1]装备数值!$T$5:$T$19),D113=5,_xlfn.XLOOKUP(E113,[1]装备数值!$K$5:$K$19,[1]装备数值!$X$5:$X$19),D113=2,_xlfn.XLOOKUP(E113,[1]装备数值!$K$5:$K$19,[1]装备数值!$P$24:$P$38),D113=4,_xlfn.XLOOKUP(E113,[1]装备数值!$K$5:$K$19,[1]装备数值!$T$24:$T$38),D113=6,_xlfn.XLOOKUP(E113,[1]装备数值!$K$5:$K$19,[1]装备数值!$X$24:$X$38)))</f>
        <v>15</v>
      </c>
      <c r="I113" s="2" cm="1">
        <f t="array" ref="I113">G113+H113*(_xlfn.SINGLE(_xlfn.XLOOKUP(E113,'equip_quality|装备品质'!$A:$A,'equip_quality|装备品质'!$E:$E-1)))</f>
        <v>2585</v>
      </c>
      <c r="J113" s="3" t="str">
        <f t="shared" si="24"/>
        <v>3;432013|4;432014|5;432015|6;432016</v>
      </c>
      <c r="K113" s="3" t="str">
        <f t="shared" si="23"/>
        <v>432013;432014</v>
      </c>
      <c r="M113" s="2">
        <f>_xlfn.XLOOKUP(ROUNDDOWN(A113/100,0),[1]装备数值!$B:$B,[1]装备数值!$F:$F)</f>
        <v>0</v>
      </c>
      <c r="N113" s="3" t="str">
        <f t="shared" si="19"/>
        <v>equip_201_name</v>
      </c>
      <c r="O113" s="3" t="str">
        <f t="shared" si="20"/>
        <v>icon_equip_201_2</v>
      </c>
      <c r="P113" s="3" t="str">
        <f t="shared" si="21"/>
        <v>equip_201_desc</v>
      </c>
      <c r="Q113" s="3" t="str">
        <f t="shared" si="22"/>
        <v>spine_equip_201_2</v>
      </c>
    </row>
    <row r="114" spans="1:17">
      <c r="A114" s="2">
        <v>20105</v>
      </c>
      <c r="B114" s="3" t="str">
        <f>CONCATENATE(_xlfn.XLOOKUP(ROUNDDOWN(A114/100,0),[1]装备数值!$B:$B,[1]装备数值!$C:$C),"-",_xlfn.XLOOKUP(E114,[1]装备数值!$K$5:$K$19,[1]装备数值!$L$5:$L$19))</f>
        <v>皮夹克-A阶-1</v>
      </c>
      <c r="C114" s="3">
        <f t="shared" si="17"/>
        <v>201</v>
      </c>
      <c r="D114" s="3">
        <f>_xlfn.XLOOKUP(ROUNDDOWN(A114/100,0),[1]装备数值!$B:$B,[1]装备数值!$E:$E)</f>
        <v>2</v>
      </c>
      <c r="E114" s="2">
        <v>5</v>
      </c>
      <c r="F114" s="2">
        <f>_xlfn.XLOOKUP(ROUNDDOWN(A114/100,0),[1]装备数值!$B:$B,[1]装备数值!$D:$D)</f>
        <v>102010</v>
      </c>
      <c r="G114" s="8">
        <f>IF(M114=0,_xlfn.IFS(D114=1,_xlfn.XLOOKUP(E114,[1]装备数值!$K$5:$K$19,[1]装备数值!$M$5:$M$19),D114=3,_xlfn.XLOOKUP(E114,[1]装备数值!$K$5:$K$19,[1]装备数值!$Q$5:$Q$19),D114=5,_xlfn.XLOOKUP(E114,[1]装备数值!$K$5:$K$19,[1]装备数值!$U$5:$U$19),D114=2,_xlfn.XLOOKUP(E114,[1]装备数值!$K$5:$K$19,[1]装备数值!$M$24:$M$38),D114=4,_xlfn.XLOOKUP(E114,[1]装备数值!$K$5:$K$19,[1]装备数值!$Q$24:$Q$38),D114=6,_xlfn.XLOOKUP(E114,[1]装备数值!$K$5:$K$19,[1]装备数值!$U$24:$U$38)),_xlfn.IFS(D114=1,_xlfn.XLOOKUP(E114,[1]装备数值!$K$5:$K$19,[1]装备数值!$O$5:$O$19),D114=3,_xlfn.XLOOKUP(E114,[1]装备数值!$K$5:$K$19,[1]装备数值!$S$5:$S$19),D114=5,_xlfn.XLOOKUP(E114,[1]装备数值!$K$5:$K$19,[1]装备数值!$W$5:$W$19),D114=2,_xlfn.XLOOKUP(E114,[1]装备数值!$K$5:$K$19,[1]装备数值!$O$24:$O$38),D114=4,_xlfn.XLOOKUP(E114,[1]装备数值!$K$5:$K$19,[1]装备数值!$S$24:$S$38),D114=6,_xlfn.XLOOKUP(E114,[1]装备数值!$K$5:$K$19,[1]装备数值!$W$24:$W$38)))</f>
        <v>220</v>
      </c>
      <c r="H114" s="2">
        <f>IF(M114=0,_xlfn.IFS(D114=1,_xlfn.XLOOKUP(E114,[1]装备数值!$K$5:$K$19,[1]装备数值!$N$5:$N$19),D114=3,_xlfn.XLOOKUP(E114,[1]装备数值!$K$5:$K$19,[1]装备数值!$R$5:$R$19),D114=5,_xlfn.XLOOKUP(E114,[1]装备数值!$K$5:$K$19,[1]装备数值!$V$5:$V$19),D114=2,_xlfn.XLOOKUP(E114,[1]装备数值!$K$5:$K$19,[1]装备数值!$N$24:$N$38),D114=4,_xlfn.XLOOKUP(E114,[1]装备数值!$K$5:$K$19,[1]装备数值!$R$24:$R$38),D114=6,_xlfn.XLOOKUP(E114,[1]装备数值!$K$5:$K$19,[1]装备数值!$V$24:$V$38)),_xlfn.IFS(D114=1,_xlfn.XLOOKUP(E114,[1]装备数值!$K$5:$K$19,[1]装备数值!$P$5:$P$19),D114=3,_xlfn.XLOOKUP(E114,[1]装备数值!$K$5:$K$19,[1]装备数值!$T$5:$T$19),D114=5,_xlfn.XLOOKUP(E114,[1]装备数值!$K$5:$K$19,[1]装备数值!$X$5:$X$19),D114=2,_xlfn.XLOOKUP(E114,[1]装备数值!$K$5:$K$19,[1]装备数值!$P$24:$P$38),D114=4,_xlfn.XLOOKUP(E114,[1]装备数值!$K$5:$K$19,[1]装备数值!$T$24:$T$38),D114=6,_xlfn.XLOOKUP(E114,[1]装备数值!$K$5:$K$19,[1]装备数值!$X$24:$X$38)))</f>
        <v>20</v>
      </c>
      <c r="I114" s="2" cm="1">
        <f t="array" ref="I114">G114+H114*(_xlfn.SINGLE(_xlfn.XLOOKUP(E114,'equip_quality|装备品质'!$A:$A,'equip_quality|装备品质'!$E:$E-1)))</f>
        <v>3400</v>
      </c>
      <c r="J114" s="3" t="str">
        <f t="shared" si="24"/>
        <v>3;432013|4;432014|5;432015|6;432016</v>
      </c>
      <c r="K114" s="3" t="str">
        <f t="shared" si="23"/>
        <v>432013;432014</v>
      </c>
      <c r="M114" s="2">
        <f>_xlfn.XLOOKUP(ROUNDDOWN(A114/100,0),[1]装备数值!$B:$B,[1]装备数值!$F:$F)</f>
        <v>0</v>
      </c>
      <c r="N114" s="3" t="str">
        <f t="shared" si="19"/>
        <v>equip_201_name</v>
      </c>
      <c r="O114" s="3" t="str">
        <f t="shared" si="20"/>
        <v>icon_equip_201_2</v>
      </c>
      <c r="P114" s="3" t="str">
        <f t="shared" si="21"/>
        <v>equip_201_desc</v>
      </c>
      <c r="Q114" s="3" t="str">
        <f t="shared" si="22"/>
        <v>spine_equip_201_2</v>
      </c>
    </row>
    <row r="115" spans="1:17">
      <c r="A115" s="2">
        <v>20106</v>
      </c>
      <c r="B115" s="3" t="str">
        <f>CONCATENATE(_xlfn.XLOOKUP(ROUNDDOWN(A115/100,0),[1]装备数值!$B:$B,[1]装备数值!$C:$C),"-",_xlfn.XLOOKUP(E115,[1]装备数值!$K$5:$K$19,[1]装备数值!$L$5:$L$19))</f>
        <v>皮夹克-A阶-2</v>
      </c>
      <c r="C115" s="3">
        <f t="shared" si="17"/>
        <v>201</v>
      </c>
      <c r="D115" s="3">
        <f>_xlfn.XLOOKUP(ROUNDDOWN(A115/100,0),[1]装备数值!$B:$B,[1]装备数值!$E:$E)</f>
        <v>2</v>
      </c>
      <c r="E115" s="2">
        <v>6</v>
      </c>
      <c r="F115" s="2">
        <f>_xlfn.XLOOKUP(ROUNDDOWN(A115/100,0),[1]装备数值!$B:$B,[1]装备数值!$D:$D)</f>
        <v>102010</v>
      </c>
      <c r="G115" s="8">
        <f>IF(M115=0,_xlfn.IFS(D115=1,_xlfn.XLOOKUP(E115,[1]装备数值!$K$5:$K$19,[1]装备数值!$M$5:$M$19),D115=3,_xlfn.XLOOKUP(E115,[1]装备数值!$K$5:$K$19,[1]装备数值!$Q$5:$Q$19),D115=5,_xlfn.XLOOKUP(E115,[1]装备数值!$K$5:$K$19,[1]装备数值!$U$5:$U$19),D115=2,_xlfn.XLOOKUP(E115,[1]装备数值!$K$5:$K$19,[1]装备数值!$M$24:$M$38),D115=4,_xlfn.XLOOKUP(E115,[1]装备数值!$K$5:$K$19,[1]装备数值!$Q$24:$Q$38),D115=6,_xlfn.XLOOKUP(E115,[1]装备数值!$K$5:$K$19,[1]装备数值!$U$24:$U$38)),_xlfn.IFS(D115=1,_xlfn.XLOOKUP(E115,[1]装备数值!$K$5:$K$19,[1]装备数值!$O$5:$O$19),D115=3,_xlfn.XLOOKUP(E115,[1]装备数值!$K$5:$K$19,[1]装备数值!$S$5:$S$19),D115=5,_xlfn.XLOOKUP(E115,[1]装备数值!$K$5:$K$19,[1]装备数值!$W$5:$W$19),D115=2,_xlfn.XLOOKUP(E115,[1]装备数值!$K$5:$K$19,[1]装备数值!$O$24:$O$38),D115=4,_xlfn.XLOOKUP(E115,[1]装备数值!$K$5:$K$19,[1]装备数值!$S$24:$S$38),D115=6,_xlfn.XLOOKUP(E115,[1]装备数值!$K$5:$K$19,[1]装备数值!$W$24:$W$38)))</f>
        <v>275</v>
      </c>
      <c r="H115" s="2">
        <f>IF(M115=0,_xlfn.IFS(D115=1,_xlfn.XLOOKUP(E115,[1]装备数值!$K$5:$K$19,[1]装备数值!$N$5:$N$19),D115=3,_xlfn.XLOOKUP(E115,[1]装备数值!$K$5:$K$19,[1]装备数值!$R$5:$R$19),D115=5,_xlfn.XLOOKUP(E115,[1]装备数值!$K$5:$K$19,[1]装备数值!$V$5:$V$19),D115=2,_xlfn.XLOOKUP(E115,[1]装备数值!$K$5:$K$19,[1]装备数值!$N$24:$N$38),D115=4,_xlfn.XLOOKUP(E115,[1]装备数值!$K$5:$K$19,[1]装备数值!$R$24:$R$38),D115=6,_xlfn.XLOOKUP(E115,[1]装备数值!$K$5:$K$19,[1]装备数值!$V$24:$V$38)),_xlfn.IFS(D115=1,_xlfn.XLOOKUP(E115,[1]装备数值!$K$5:$K$19,[1]装备数值!$P$5:$P$19),D115=3,_xlfn.XLOOKUP(E115,[1]装备数值!$K$5:$K$19,[1]装备数值!$T$5:$T$19),D115=5,_xlfn.XLOOKUP(E115,[1]装备数值!$K$5:$K$19,[1]装备数值!$X$5:$X$19),D115=2,_xlfn.XLOOKUP(E115,[1]装备数值!$K$5:$K$19,[1]装备数值!$P$24:$P$38),D115=4,_xlfn.XLOOKUP(E115,[1]装备数值!$K$5:$K$19,[1]装备数值!$T$24:$T$38),D115=6,_xlfn.XLOOKUP(E115,[1]装备数值!$K$5:$K$19,[1]装备数值!$X$24:$X$38)))</f>
        <v>25</v>
      </c>
      <c r="I115" s="2" cm="1">
        <f t="array" ref="I115">G115+H115*(_xlfn.SINGLE(_xlfn.XLOOKUP(E115,'equip_quality|装备品质'!$A:$A,'equip_quality|装备品质'!$E:$E-1)))</f>
        <v>4250</v>
      </c>
      <c r="J115" s="3" t="str">
        <f t="shared" si="24"/>
        <v>3;432013|4;432014|5;432015|6;432016</v>
      </c>
      <c r="K115" s="3" t="str">
        <f t="shared" si="23"/>
        <v>432013;432014</v>
      </c>
      <c r="M115" s="2">
        <f>_xlfn.XLOOKUP(ROUNDDOWN(A115/100,0),[1]装备数值!$B:$B,[1]装备数值!$F:$F)</f>
        <v>0</v>
      </c>
      <c r="N115" s="3" t="str">
        <f t="shared" si="19"/>
        <v>equip_201_name</v>
      </c>
      <c r="O115" s="3" t="str">
        <f t="shared" si="20"/>
        <v>icon_equip_201_2</v>
      </c>
      <c r="P115" s="3" t="str">
        <f t="shared" si="21"/>
        <v>equip_201_desc</v>
      </c>
      <c r="Q115" s="3" t="str">
        <f t="shared" si="22"/>
        <v>spine_equip_201_2</v>
      </c>
    </row>
    <row r="116" spans="1:17">
      <c r="A116" s="2">
        <v>20107</v>
      </c>
      <c r="B116" s="3" t="str">
        <f>CONCATENATE(_xlfn.XLOOKUP(ROUNDDOWN(A116/100,0),[1]装备数值!$B:$B,[1]装备数值!$C:$C),"-",_xlfn.XLOOKUP(E116,[1]装备数值!$K$5:$K$19,[1]装备数值!$L$5:$L$19))</f>
        <v>皮夹克-S阶-0</v>
      </c>
      <c r="C116" s="3">
        <f t="shared" si="17"/>
        <v>201</v>
      </c>
      <c r="D116" s="3">
        <f>_xlfn.XLOOKUP(ROUNDDOWN(A116/100,0),[1]装备数值!$B:$B,[1]装备数值!$E:$E)</f>
        <v>2</v>
      </c>
      <c r="E116" s="2">
        <v>7</v>
      </c>
      <c r="F116" s="2">
        <f>_xlfn.XLOOKUP(ROUNDDOWN(A116/100,0),[1]装备数值!$B:$B,[1]装备数值!$D:$D)</f>
        <v>102010</v>
      </c>
      <c r="G116" s="8">
        <f>IF(M116=0,_xlfn.IFS(D116=1,_xlfn.XLOOKUP(E116,[1]装备数值!$K$5:$K$19,[1]装备数值!$M$5:$M$19),D116=3,_xlfn.XLOOKUP(E116,[1]装备数值!$K$5:$K$19,[1]装备数值!$Q$5:$Q$19),D116=5,_xlfn.XLOOKUP(E116,[1]装备数值!$K$5:$K$19,[1]装备数值!$U$5:$U$19),D116=2,_xlfn.XLOOKUP(E116,[1]装备数值!$K$5:$K$19,[1]装备数值!$M$24:$M$38),D116=4,_xlfn.XLOOKUP(E116,[1]装备数值!$K$5:$K$19,[1]装备数值!$Q$24:$Q$38),D116=6,_xlfn.XLOOKUP(E116,[1]装备数值!$K$5:$K$19,[1]装备数值!$U$24:$U$38)),_xlfn.IFS(D116=1,_xlfn.XLOOKUP(E116,[1]装备数值!$K$5:$K$19,[1]装备数值!$O$5:$O$19),D116=3,_xlfn.XLOOKUP(E116,[1]装备数值!$K$5:$K$19,[1]装备数值!$S$5:$S$19),D116=5,_xlfn.XLOOKUP(E116,[1]装备数值!$K$5:$K$19,[1]装备数值!$W$5:$W$19),D116=2,_xlfn.XLOOKUP(E116,[1]装备数值!$K$5:$K$19,[1]装备数值!$O$24:$O$38),D116=4,_xlfn.XLOOKUP(E116,[1]装备数值!$K$5:$K$19,[1]装备数值!$S$24:$S$38),D116=6,_xlfn.XLOOKUP(E116,[1]装备数值!$K$5:$K$19,[1]装备数值!$W$24:$W$38)))</f>
        <v>330</v>
      </c>
      <c r="H116" s="2">
        <f>IF(M116=0,_xlfn.IFS(D116=1,_xlfn.XLOOKUP(E116,[1]装备数值!$K$5:$K$19,[1]装备数值!$N$5:$N$19),D116=3,_xlfn.XLOOKUP(E116,[1]装备数值!$K$5:$K$19,[1]装备数值!$R$5:$R$19),D116=5,_xlfn.XLOOKUP(E116,[1]装备数值!$K$5:$K$19,[1]装备数值!$V$5:$V$19),D116=2,_xlfn.XLOOKUP(E116,[1]装备数值!$K$5:$K$19,[1]装备数值!$N$24:$N$38),D116=4,_xlfn.XLOOKUP(E116,[1]装备数值!$K$5:$K$19,[1]装备数值!$R$24:$R$38),D116=6,_xlfn.XLOOKUP(E116,[1]装备数值!$K$5:$K$19,[1]装备数值!$V$24:$V$38)),_xlfn.IFS(D116=1,_xlfn.XLOOKUP(E116,[1]装备数值!$K$5:$K$19,[1]装备数值!$P$5:$P$19),D116=3,_xlfn.XLOOKUP(E116,[1]装备数值!$K$5:$K$19,[1]装备数值!$T$5:$T$19),D116=5,_xlfn.XLOOKUP(E116,[1]装备数值!$K$5:$K$19,[1]装备数值!$X$5:$X$19),D116=2,_xlfn.XLOOKUP(E116,[1]装备数值!$K$5:$K$19,[1]装备数值!$P$24:$P$38),D116=4,_xlfn.XLOOKUP(E116,[1]装备数值!$K$5:$K$19,[1]装备数值!$T$24:$T$38),D116=6,_xlfn.XLOOKUP(E116,[1]装备数值!$K$5:$K$19,[1]装备数值!$X$24:$X$38)))</f>
        <v>30</v>
      </c>
      <c r="I116" s="2" cm="1">
        <f t="array" ref="I116">G116+H116*(_xlfn.SINGLE(_xlfn.XLOOKUP(E116,'equip_quality|装备品质'!$A:$A,'equip_quality|装备品质'!$E:$E-1)))</f>
        <v>5100</v>
      </c>
      <c r="J116" s="3" t="str">
        <f t="shared" si="24"/>
        <v>3;432013|4;432014|5;432015|6;432016</v>
      </c>
      <c r="K116" s="3" t="str">
        <f t="shared" si="23"/>
        <v>432013;432014;432015</v>
      </c>
      <c r="M116" s="2">
        <f>_xlfn.XLOOKUP(ROUNDDOWN(A116/100,0),[1]装备数值!$B:$B,[1]装备数值!$F:$F)</f>
        <v>0</v>
      </c>
      <c r="N116" s="3" t="str">
        <f t="shared" si="19"/>
        <v>equip_201_name</v>
      </c>
      <c r="O116" s="3" t="str">
        <f t="shared" si="20"/>
        <v>icon_equip_201_2</v>
      </c>
      <c r="P116" s="3" t="str">
        <f t="shared" si="21"/>
        <v>equip_201_desc</v>
      </c>
      <c r="Q116" s="3" t="str">
        <f t="shared" si="22"/>
        <v>spine_equip_201_2</v>
      </c>
    </row>
    <row r="117" spans="1:17">
      <c r="A117" s="2">
        <v>20108</v>
      </c>
      <c r="B117" s="3" t="str">
        <f>CONCATENATE(_xlfn.XLOOKUP(ROUNDDOWN(A117/100,0),[1]装备数值!$B:$B,[1]装备数值!$C:$C),"-",_xlfn.XLOOKUP(E117,[1]装备数值!$K$5:$K$19,[1]装备数值!$L$5:$L$19))</f>
        <v>皮夹克-S阶-1</v>
      </c>
      <c r="C117" s="3">
        <f t="shared" si="17"/>
        <v>201</v>
      </c>
      <c r="D117" s="3">
        <f>_xlfn.XLOOKUP(ROUNDDOWN(A117/100,0),[1]装备数值!$B:$B,[1]装备数值!$E:$E)</f>
        <v>2</v>
      </c>
      <c r="E117" s="2">
        <v>8</v>
      </c>
      <c r="F117" s="2">
        <f>_xlfn.XLOOKUP(ROUNDDOWN(A117/100,0),[1]装备数值!$B:$B,[1]装备数值!$D:$D)</f>
        <v>102010</v>
      </c>
      <c r="G117" s="8">
        <f>IF(M117=0,_xlfn.IFS(D117=1,_xlfn.XLOOKUP(E117,[1]装备数值!$K$5:$K$19,[1]装备数值!$M$5:$M$19),D117=3,_xlfn.XLOOKUP(E117,[1]装备数值!$K$5:$K$19,[1]装备数值!$Q$5:$Q$19),D117=5,_xlfn.XLOOKUP(E117,[1]装备数值!$K$5:$K$19,[1]装备数值!$U$5:$U$19),D117=2,_xlfn.XLOOKUP(E117,[1]装备数值!$K$5:$K$19,[1]装备数值!$M$24:$M$38),D117=4,_xlfn.XLOOKUP(E117,[1]装备数值!$K$5:$K$19,[1]装备数值!$Q$24:$Q$38),D117=6,_xlfn.XLOOKUP(E117,[1]装备数值!$K$5:$K$19,[1]装备数值!$U$24:$U$38)),_xlfn.IFS(D117=1,_xlfn.XLOOKUP(E117,[1]装备数值!$K$5:$K$19,[1]装备数值!$O$5:$O$19),D117=3,_xlfn.XLOOKUP(E117,[1]装备数值!$K$5:$K$19,[1]装备数值!$S$5:$S$19),D117=5,_xlfn.XLOOKUP(E117,[1]装备数值!$K$5:$K$19,[1]装备数值!$W$5:$W$19),D117=2,_xlfn.XLOOKUP(E117,[1]装备数值!$K$5:$K$19,[1]装备数值!$O$24:$O$38),D117=4,_xlfn.XLOOKUP(E117,[1]装备数值!$K$5:$K$19,[1]装备数值!$S$24:$S$38),D117=6,_xlfn.XLOOKUP(E117,[1]装备数值!$K$5:$K$19,[1]装备数值!$W$24:$W$38)))</f>
        <v>385</v>
      </c>
      <c r="H117" s="2">
        <f>IF(M117=0,_xlfn.IFS(D117=1,_xlfn.XLOOKUP(E117,[1]装备数值!$K$5:$K$19,[1]装备数值!$N$5:$N$19),D117=3,_xlfn.XLOOKUP(E117,[1]装备数值!$K$5:$K$19,[1]装备数值!$R$5:$R$19),D117=5,_xlfn.XLOOKUP(E117,[1]装备数值!$K$5:$K$19,[1]装备数值!$V$5:$V$19),D117=2,_xlfn.XLOOKUP(E117,[1]装备数值!$K$5:$K$19,[1]装备数值!$N$24:$N$38),D117=4,_xlfn.XLOOKUP(E117,[1]装备数值!$K$5:$K$19,[1]装备数值!$R$24:$R$38),D117=6,_xlfn.XLOOKUP(E117,[1]装备数值!$K$5:$K$19,[1]装备数值!$V$24:$V$38)),_xlfn.IFS(D117=1,_xlfn.XLOOKUP(E117,[1]装备数值!$K$5:$K$19,[1]装备数值!$P$5:$P$19),D117=3,_xlfn.XLOOKUP(E117,[1]装备数值!$K$5:$K$19,[1]装备数值!$T$5:$T$19),D117=5,_xlfn.XLOOKUP(E117,[1]装备数值!$K$5:$K$19,[1]装备数值!$X$5:$X$19),D117=2,_xlfn.XLOOKUP(E117,[1]装备数值!$K$5:$K$19,[1]装备数值!$P$24:$P$38),D117=4,_xlfn.XLOOKUP(E117,[1]装备数值!$K$5:$K$19,[1]装备数值!$T$24:$T$38),D117=6,_xlfn.XLOOKUP(E117,[1]装备数值!$K$5:$K$19,[1]装备数值!$X$24:$X$38)))</f>
        <v>35</v>
      </c>
      <c r="I117" s="2" cm="1">
        <f t="array" ref="I117">G117+H117*(_xlfn.SINGLE(_xlfn.XLOOKUP(E117,'equip_quality|装备品质'!$A:$A,'equip_quality|装备品质'!$E:$E-1)))</f>
        <v>5950</v>
      </c>
      <c r="J117" s="3" t="str">
        <f t="shared" si="24"/>
        <v>3;432013|4;432014|5;432015|6;432016</v>
      </c>
      <c r="K117" s="3" t="str">
        <f t="shared" si="23"/>
        <v>432013;432014;432015</v>
      </c>
      <c r="M117" s="2">
        <f>_xlfn.XLOOKUP(ROUNDDOWN(A117/100,0),[1]装备数值!$B:$B,[1]装备数值!$F:$F)</f>
        <v>0</v>
      </c>
      <c r="N117" s="3" t="str">
        <f t="shared" si="19"/>
        <v>equip_201_name</v>
      </c>
      <c r="O117" s="3" t="str">
        <f t="shared" si="20"/>
        <v>icon_equip_201_2</v>
      </c>
      <c r="P117" s="3" t="str">
        <f t="shared" si="21"/>
        <v>equip_201_desc</v>
      </c>
      <c r="Q117" s="3" t="str">
        <f t="shared" si="22"/>
        <v>spine_equip_201_2</v>
      </c>
    </row>
    <row r="118" spans="1:17">
      <c r="A118" s="2">
        <v>20109</v>
      </c>
      <c r="B118" s="3" t="str">
        <f>CONCATENATE(_xlfn.XLOOKUP(ROUNDDOWN(A118/100,0),[1]装备数值!$B:$B,[1]装备数值!$C:$C),"-",_xlfn.XLOOKUP(E118,[1]装备数值!$K$5:$K$19,[1]装备数值!$L$5:$L$19))</f>
        <v>皮夹克-S阶-2</v>
      </c>
      <c r="C118" s="3">
        <f t="shared" si="17"/>
        <v>201</v>
      </c>
      <c r="D118" s="3">
        <f>_xlfn.XLOOKUP(ROUNDDOWN(A118/100,0),[1]装备数值!$B:$B,[1]装备数值!$E:$E)</f>
        <v>2</v>
      </c>
      <c r="E118" s="2">
        <v>9</v>
      </c>
      <c r="F118" s="2">
        <f>_xlfn.XLOOKUP(ROUNDDOWN(A118/100,0),[1]装备数值!$B:$B,[1]装备数值!$D:$D)</f>
        <v>102010</v>
      </c>
      <c r="G118" s="8">
        <f>IF(M118=0,_xlfn.IFS(D118=1,_xlfn.XLOOKUP(E118,[1]装备数值!$K$5:$K$19,[1]装备数值!$M$5:$M$19),D118=3,_xlfn.XLOOKUP(E118,[1]装备数值!$K$5:$K$19,[1]装备数值!$Q$5:$Q$19),D118=5,_xlfn.XLOOKUP(E118,[1]装备数值!$K$5:$K$19,[1]装备数值!$U$5:$U$19),D118=2,_xlfn.XLOOKUP(E118,[1]装备数值!$K$5:$K$19,[1]装备数值!$M$24:$M$38),D118=4,_xlfn.XLOOKUP(E118,[1]装备数值!$K$5:$K$19,[1]装备数值!$Q$24:$Q$38),D118=6,_xlfn.XLOOKUP(E118,[1]装备数值!$K$5:$K$19,[1]装备数值!$U$24:$U$38)),_xlfn.IFS(D118=1,_xlfn.XLOOKUP(E118,[1]装备数值!$K$5:$K$19,[1]装备数值!$O$5:$O$19),D118=3,_xlfn.XLOOKUP(E118,[1]装备数值!$K$5:$K$19,[1]装备数值!$S$5:$S$19),D118=5,_xlfn.XLOOKUP(E118,[1]装备数值!$K$5:$K$19,[1]装备数值!$W$5:$W$19),D118=2,_xlfn.XLOOKUP(E118,[1]装备数值!$K$5:$K$19,[1]装备数值!$O$24:$O$38),D118=4,_xlfn.XLOOKUP(E118,[1]装备数值!$K$5:$K$19,[1]装备数值!$S$24:$S$38),D118=6,_xlfn.XLOOKUP(E118,[1]装备数值!$K$5:$K$19,[1]装备数值!$W$24:$W$38)))</f>
        <v>440</v>
      </c>
      <c r="H118" s="2">
        <f>IF(M118=0,_xlfn.IFS(D118=1,_xlfn.XLOOKUP(E118,[1]装备数值!$K$5:$K$19,[1]装备数值!$N$5:$N$19),D118=3,_xlfn.XLOOKUP(E118,[1]装备数值!$K$5:$K$19,[1]装备数值!$R$5:$R$19),D118=5,_xlfn.XLOOKUP(E118,[1]装备数值!$K$5:$K$19,[1]装备数值!$V$5:$V$19),D118=2,_xlfn.XLOOKUP(E118,[1]装备数值!$K$5:$K$19,[1]装备数值!$N$24:$N$38),D118=4,_xlfn.XLOOKUP(E118,[1]装备数值!$K$5:$K$19,[1]装备数值!$R$24:$R$38),D118=6,_xlfn.XLOOKUP(E118,[1]装备数值!$K$5:$K$19,[1]装备数值!$V$24:$V$38)),_xlfn.IFS(D118=1,_xlfn.XLOOKUP(E118,[1]装备数值!$K$5:$K$19,[1]装备数值!$P$5:$P$19),D118=3,_xlfn.XLOOKUP(E118,[1]装备数值!$K$5:$K$19,[1]装备数值!$T$5:$T$19),D118=5,_xlfn.XLOOKUP(E118,[1]装备数值!$K$5:$K$19,[1]装备数值!$X$5:$X$19),D118=2,_xlfn.XLOOKUP(E118,[1]装备数值!$K$5:$K$19,[1]装备数值!$P$24:$P$38),D118=4,_xlfn.XLOOKUP(E118,[1]装备数值!$K$5:$K$19,[1]装备数值!$T$24:$T$38),D118=6,_xlfn.XLOOKUP(E118,[1]装备数值!$K$5:$K$19,[1]装备数值!$X$24:$X$38)))</f>
        <v>40</v>
      </c>
      <c r="I118" s="2" cm="1">
        <f t="array" ref="I118">G118+H118*(_xlfn.SINGLE(_xlfn.XLOOKUP(E118,'equip_quality|装备品质'!$A:$A,'equip_quality|装备品质'!$E:$E-1)))</f>
        <v>6800</v>
      </c>
      <c r="J118" s="3" t="str">
        <f t="shared" si="24"/>
        <v>3;432013|4;432014|5;432015|6;432016</v>
      </c>
      <c r="K118" s="3" t="str">
        <f t="shared" si="23"/>
        <v>432013;432014;432015</v>
      </c>
      <c r="M118" s="2">
        <f>_xlfn.XLOOKUP(ROUNDDOWN(A118/100,0),[1]装备数值!$B:$B,[1]装备数值!$F:$F)</f>
        <v>0</v>
      </c>
      <c r="N118" s="3" t="str">
        <f t="shared" si="19"/>
        <v>equip_201_name</v>
      </c>
      <c r="O118" s="3" t="str">
        <f t="shared" si="20"/>
        <v>icon_equip_201_2</v>
      </c>
      <c r="P118" s="3" t="str">
        <f t="shared" si="21"/>
        <v>equip_201_desc</v>
      </c>
      <c r="Q118" s="3" t="str">
        <f t="shared" si="22"/>
        <v>spine_equip_201_2</v>
      </c>
    </row>
    <row r="119" spans="1:17">
      <c r="A119" s="2">
        <v>20110</v>
      </c>
      <c r="B119" s="3" t="str">
        <f>CONCATENATE(_xlfn.XLOOKUP(ROUNDDOWN(A119/100,0),[1]装备数值!$B:$B,[1]装备数值!$C:$C),"-",_xlfn.XLOOKUP(E119,[1]装备数值!$K$5:$K$19,[1]装备数值!$L$5:$L$19))</f>
        <v>皮夹克-S阶-3</v>
      </c>
      <c r="C119" s="3">
        <f t="shared" si="17"/>
        <v>201</v>
      </c>
      <c r="D119" s="3">
        <f>_xlfn.XLOOKUP(ROUNDDOWN(A119/100,0),[1]装备数值!$B:$B,[1]装备数值!$E:$E)</f>
        <v>2</v>
      </c>
      <c r="E119" s="2">
        <v>10</v>
      </c>
      <c r="F119" s="2">
        <f>_xlfn.XLOOKUP(ROUNDDOWN(A119/100,0),[1]装备数值!$B:$B,[1]装备数值!$D:$D)</f>
        <v>102010</v>
      </c>
      <c r="G119" s="8">
        <f>IF(M119=0,_xlfn.IFS(D119=1,_xlfn.XLOOKUP(E119,[1]装备数值!$K$5:$K$19,[1]装备数值!$M$5:$M$19),D119=3,_xlfn.XLOOKUP(E119,[1]装备数值!$K$5:$K$19,[1]装备数值!$Q$5:$Q$19),D119=5,_xlfn.XLOOKUP(E119,[1]装备数值!$K$5:$K$19,[1]装备数值!$U$5:$U$19),D119=2,_xlfn.XLOOKUP(E119,[1]装备数值!$K$5:$K$19,[1]装备数值!$M$24:$M$38),D119=4,_xlfn.XLOOKUP(E119,[1]装备数值!$K$5:$K$19,[1]装备数值!$Q$24:$Q$38),D119=6,_xlfn.XLOOKUP(E119,[1]装备数值!$K$5:$K$19,[1]装备数值!$U$24:$U$38)),_xlfn.IFS(D119=1,_xlfn.XLOOKUP(E119,[1]装备数值!$K$5:$K$19,[1]装备数值!$O$5:$O$19),D119=3,_xlfn.XLOOKUP(E119,[1]装备数值!$K$5:$K$19,[1]装备数值!$S$5:$S$19),D119=5,_xlfn.XLOOKUP(E119,[1]装备数值!$K$5:$K$19,[1]装备数值!$W$5:$W$19),D119=2,_xlfn.XLOOKUP(E119,[1]装备数值!$K$5:$K$19,[1]装备数值!$O$24:$O$38),D119=4,_xlfn.XLOOKUP(E119,[1]装备数值!$K$5:$K$19,[1]装备数值!$S$24:$S$38),D119=6,_xlfn.XLOOKUP(E119,[1]装备数值!$K$5:$K$19,[1]装备数值!$W$24:$W$38)))</f>
        <v>495</v>
      </c>
      <c r="H119" s="2">
        <f>IF(M119=0,_xlfn.IFS(D119=1,_xlfn.XLOOKUP(E119,[1]装备数值!$K$5:$K$19,[1]装备数值!$N$5:$N$19),D119=3,_xlfn.XLOOKUP(E119,[1]装备数值!$K$5:$K$19,[1]装备数值!$R$5:$R$19),D119=5,_xlfn.XLOOKUP(E119,[1]装备数值!$K$5:$K$19,[1]装备数值!$V$5:$V$19),D119=2,_xlfn.XLOOKUP(E119,[1]装备数值!$K$5:$K$19,[1]装备数值!$N$24:$N$38),D119=4,_xlfn.XLOOKUP(E119,[1]装备数值!$K$5:$K$19,[1]装备数值!$R$24:$R$38),D119=6,_xlfn.XLOOKUP(E119,[1]装备数值!$K$5:$K$19,[1]装备数值!$V$24:$V$38)),_xlfn.IFS(D119=1,_xlfn.XLOOKUP(E119,[1]装备数值!$K$5:$K$19,[1]装备数值!$P$5:$P$19),D119=3,_xlfn.XLOOKUP(E119,[1]装备数值!$K$5:$K$19,[1]装备数值!$T$5:$T$19),D119=5,_xlfn.XLOOKUP(E119,[1]装备数值!$K$5:$K$19,[1]装备数值!$X$5:$X$19),D119=2,_xlfn.XLOOKUP(E119,[1]装备数值!$K$5:$K$19,[1]装备数值!$P$24:$P$38),D119=4,_xlfn.XLOOKUP(E119,[1]装备数值!$K$5:$K$19,[1]装备数值!$T$24:$T$38),D119=6,_xlfn.XLOOKUP(E119,[1]装备数值!$K$5:$K$19,[1]装备数值!$X$24:$X$38)))</f>
        <v>45</v>
      </c>
      <c r="I119" s="2" cm="1">
        <f t="array" ref="I119">G119+H119*(_xlfn.SINGLE(_xlfn.XLOOKUP(E119,'equip_quality|装备品质'!$A:$A,'equip_quality|装备品质'!$E:$E-1)))</f>
        <v>7650</v>
      </c>
      <c r="J119" s="3" t="str">
        <f t="shared" si="24"/>
        <v>3;432013|4;432014|5;432015|6;432016</v>
      </c>
      <c r="K119" s="3" t="str">
        <f t="shared" si="23"/>
        <v>432013;432014;432015</v>
      </c>
      <c r="M119" s="2">
        <f>_xlfn.XLOOKUP(ROUNDDOWN(A119/100,0),[1]装备数值!$B:$B,[1]装备数值!$F:$F)</f>
        <v>0</v>
      </c>
      <c r="N119" s="3" t="str">
        <f t="shared" si="19"/>
        <v>equip_201_name</v>
      </c>
      <c r="O119" s="3" t="str">
        <f t="shared" si="20"/>
        <v>icon_equip_201_2</v>
      </c>
      <c r="P119" s="3" t="str">
        <f t="shared" si="21"/>
        <v>equip_201_desc</v>
      </c>
      <c r="Q119" s="3" t="str">
        <f t="shared" si="22"/>
        <v>spine_equip_201_2</v>
      </c>
    </row>
    <row r="120" spans="1:17">
      <c r="A120" s="2">
        <v>20111</v>
      </c>
      <c r="B120" s="3" t="str">
        <f>CONCATENATE(_xlfn.XLOOKUP(ROUNDDOWN(A120/100,0),[1]装备数值!$B:$B,[1]装备数值!$C:$C),"-",_xlfn.XLOOKUP(E120,[1]装备数值!$K$5:$K$19,[1]装备数值!$L$5:$L$19))</f>
        <v>皮夹克-SS阶-0</v>
      </c>
      <c r="C120" s="3">
        <f t="shared" si="17"/>
        <v>201</v>
      </c>
      <c r="D120" s="3">
        <f>_xlfn.XLOOKUP(ROUNDDOWN(A120/100,0),[1]装备数值!$B:$B,[1]装备数值!$E:$E)</f>
        <v>2</v>
      </c>
      <c r="E120" s="2">
        <v>11</v>
      </c>
      <c r="F120" s="2">
        <f>_xlfn.XLOOKUP(ROUNDDOWN(A120/100,0),[1]装备数值!$B:$B,[1]装备数值!$D:$D)</f>
        <v>102010</v>
      </c>
      <c r="G120" s="8">
        <f>IF(M120=0,_xlfn.IFS(D120=1,_xlfn.XLOOKUP(E120,[1]装备数值!$K$5:$K$19,[1]装备数值!$M$5:$M$19),D120=3,_xlfn.XLOOKUP(E120,[1]装备数值!$K$5:$K$19,[1]装备数值!$Q$5:$Q$19),D120=5,_xlfn.XLOOKUP(E120,[1]装备数值!$K$5:$K$19,[1]装备数值!$U$5:$U$19),D120=2,_xlfn.XLOOKUP(E120,[1]装备数值!$K$5:$K$19,[1]装备数值!$M$24:$M$38),D120=4,_xlfn.XLOOKUP(E120,[1]装备数值!$K$5:$K$19,[1]装备数值!$Q$24:$Q$38),D120=6,_xlfn.XLOOKUP(E120,[1]装备数值!$K$5:$K$19,[1]装备数值!$U$24:$U$38)),_xlfn.IFS(D120=1,_xlfn.XLOOKUP(E120,[1]装备数值!$K$5:$K$19,[1]装备数值!$O$5:$O$19),D120=3,_xlfn.XLOOKUP(E120,[1]装备数值!$K$5:$K$19,[1]装备数值!$S$5:$S$19),D120=5,_xlfn.XLOOKUP(E120,[1]装备数值!$K$5:$K$19,[1]装备数值!$W$5:$W$19),D120=2,_xlfn.XLOOKUP(E120,[1]装备数值!$K$5:$K$19,[1]装备数值!$O$24:$O$38),D120=4,_xlfn.XLOOKUP(E120,[1]装备数值!$K$5:$K$19,[1]装备数值!$S$24:$S$38),D120=6,_xlfn.XLOOKUP(E120,[1]装备数值!$K$5:$K$19,[1]装备数值!$W$24:$W$38)))</f>
        <v>550</v>
      </c>
      <c r="H120" s="2">
        <f>IF(M120=0,_xlfn.IFS(D120=1,_xlfn.XLOOKUP(E120,[1]装备数值!$K$5:$K$19,[1]装备数值!$N$5:$N$19),D120=3,_xlfn.XLOOKUP(E120,[1]装备数值!$K$5:$K$19,[1]装备数值!$R$5:$R$19),D120=5,_xlfn.XLOOKUP(E120,[1]装备数值!$K$5:$K$19,[1]装备数值!$V$5:$V$19),D120=2,_xlfn.XLOOKUP(E120,[1]装备数值!$K$5:$K$19,[1]装备数值!$N$24:$N$38),D120=4,_xlfn.XLOOKUP(E120,[1]装备数值!$K$5:$K$19,[1]装备数值!$R$24:$R$38),D120=6,_xlfn.XLOOKUP(E120,[1]装备数值!$K$5:$K$19,[1]装备数值!$V$24:$V$38)),_xlfn.IFS(D120=1,_xlfn.XLOOKUP(E120,[1]装备数值!$K$5:$K$19,[1]装备数值!$P$5:$P$19),D120=3,_xlfn.XLOOKUP(E120,[1]装备数值!$K$5:$K$19,[1]装备数值!$T$5:$T$19),D120=5,_xlfn.XLOOKUP(E120,[1]装备数值!$K$5:$K$19,[1]装备数值!$X$5:$X$19),D120=2,_xlfn.XLOOKUP(E120,[1]装备数值!$K$5:$K$19,[1]装备数值!$P$24:$P$38),D120=4,_xlfn.XLOOKUP(E120,[1]装备数值!$K$5:$K$19,[1]装备数值!$T$24:$T$38),D120=6,_xlfn.XLOOKUP(E120,[1]装备数值!$K$5:$K$19,[1]装备数值!$X$24:$X$38)))</f>
        <v>50</v>
      </c>
      <c r="I120" s="2" cm="1">
        <f t="array" ref="I120">G120+H120*(_xlfn.SINGLE(_xlfn.XLOOKUP(E120,'equip_quality|装备品质'!$A:$A,'equip_quality|装备品质'!$E:$E-1)))</f>
        <v>8500</v>
      </c>
      <c r="J120" s="3" t="str">
        <f t="shared" si="24"/>
        <v>3;432013|4;432014|5;432015|6;432016</v>
      </c>
      <c r="K120" s="3" t="str">
        <f t="shared" si="23"/>
        <v>432013;432014;432015;432016</v>
      </c>
      <c r="M120" s="2">
        <f>_xlfn.XLOOKUP(ROUNDDOWN(A120/100,0),[1]装备数值!$B:$B,[1]装备数值!$F:$F)</f>
        <v>0</v>
      </c>
      <c r="N120" s="3" t="str">
        <f t="shared" si="19"/>
        <v>equip_201_name</v>
      </c>
      <c r="O120" s="3" t="str">
        <f t="shared" si="20"/>
        <v>icon_equip_201_2</v>
      </c>
      <c r="P120" s="3" t="str">
        <f t="shared" si="21"/>
        <v>equip_201_desc</v>
      </c>
      <c r="Q120" s="3" t="str">
        <f t="shared" si="22"/>
        <v>spine_equip_201_2</v>
      </c>
    </row>
    <row r="121" spans="1:17">
      <c r="A121" s="2">
        <v>20112</v>
      </c>
      <c r="B121" s="3" t="str">
        <f>CONCATENATE(_xlfn.XLOOKUP(ROUNDDOWN(A121/100,0),[1]装备数值!$B:$B,[1]装备数值!$C:$C),"-",_xlfn.XLOOKUP(E121,[1]装备数值!$K$5:$K$19,[1]装备数值!$L$5:$L$19))</f>
        <v>皮夹克-SS阶-1</v>
      </c>
      <c r="C121" s="3">
        <f t="shared" si="17"/>
        <v>201</v>
      </c>
      <c r="D121" s="3">
        <f>_xlfn.XLOOKUP(ROUNDDOWN(A121/100,0),[1]装备数值!$B:$B,[1]装备数值!$E:$E)</f>
        <v>2</v>
      </c>
      <c r="E121" s="2">
        <v>12</v>
      </c>
      <c r="F121" s="2">
        <f>_xlfn.XLOOKUP(ROUNDDOWN(A121/100,0),[1]装备数值!$B:$B,[1]装备数值!$D:$D)</f>
        <v>102010</v>
      </c>
      <c r="G121" s="8">
        <f>IF(M121=0,_xlfn.IFS(D121=1,_xlfn.XLOOKUP(E121,[1]装备数值!$K$5:$K$19,[1]装备数值!$M$5:$M$19),D121=3,_xlfn.XLOOKUP(E121,[1]装备数值!$K$5:$K$19,[1]装备数值!$Q$5:$Q$19),D121=5,_xlfn.XLOOKUP(E121,[1]装备数值!$K$5:$K$19,[1]装备数值!$U$5:$U$19),D121=2,_xlfn.XLOOKUP(E121,[1]装备数值!$K$5:$K$19,[1]装备数值!$M$24:$M$38),D121=4,_xlfn.XLOOKUP(E121,[1]装备数值!$K$5:$K$19,[1]装备数值!$Q$24:$Q$38),D121=6,_xlfn.XLOOKUP(E121,[1]装备数值!$K$5:$K$19,[1]装备数值!$U$24:$U$38)),_xlfn.IFS(D121=1,_xlfn.XLOOKUP(E121,[1]装备数值!$K$5:$K$19,[1]装备数值!$O$5:$O$19),D121=3,_xlfn.XLOOKUP(E121,[1]装备数值!$K$5:$K$19,[1]装备数值!$S$5:$S$19),D121=5,_xlfn.XLOOKUP(E121,[1]装备数值!$K$5:$K$19,[1]装备数值!$W$5:$W$19),D121=2,_xlfn.XLOOKUP(E121,[1]装备数值!$K$5:$K$19,[1]装备数值!$O$24:$O$38),D121=4,_xlfn.XLOOKUP(E121,[1]装备数值!$K$5:$K$19,[1]装备数值!$S$24:$S$38),D121=6,_xlfn.XLOOKUP(E121,[1]装备数值!$K$5:$K$19,[1]装备数值!$W$24:$W$38)))</f>
        <v>750</v>
      </c>
      <c r="H121" s="2">
        <f>IF(M121=0,_xlfn.IFS(D121=1,_xlfn.XLOOKUP(E121,[1]装备数值!$K$5:$K$19,[1]装备数值!$N$5:$N$19),D121=3,_xlfn.XLOOKUP(E121,[1]装备数值!$K$5:$K$19,[1]装备数值!$R$5:$R$19),D121=5,_xlfn.XLOOKUP(E121,[1]装备数值!$K$5:$K$19,[1]装备数值!$V$5:$V$19),D121=2,_xlfn.XLOOKUP(E121,[1]装备数值!$K$5:$K$19,[1]装备数值!$N$24:$N$38),D121=4,_xlfn.XLOOKUP(E121,[1]装备数值!$K$5:$K$19,[1]装备数值!$R$24:$R$38),D121=6,_xlfn.XLOOKUP(E121,[1]装备数值!$K$5:$K$19,[1]装备数值!$V$24:$V$38)),_xlfn.IFS(D121=1,_xlfn.XLOOKUP(E121,[1]装备数值!$K$5:$K$19,[1]装备数值!$P$5:$P$19),D121=3,_xlfn.XLOOKUP(E121,[1]装备数值!$K$5:$K$19,[1]装备数值!$T$5:$T$19),D121=5,_xlfn.XLOOKUP(E121,[1]装备数值!$K$5:$K$19,[1]装备数值!$X$5:$X$19),D121=2,_xlfn.XLOOKUP(E121,[1]装备数值!$K$5:$K$19,[1]装备数值!$P$24:$P$38),D121=4,_xlfn.XLOOKUP(E121,[1]装备数值!$K$5:$K$19,[1]装备数值!$T$24:$T$38),D121=6,_xlfn.XLOOKUP(E121,[1]装备数值!$K$5:$K$19,[1]装备数值!$X$24:$X$38)))</f>
        <v>70</v>
      </c>
      <c r="I121" s="2" cm="1">
        <f t="array" ref="I121">G121+H121*(_xlfn.SINGLE(_xlfn.XLOOKUP(E121,'equip_quality|装备品质'!$A:$A,'equip_quality|装备品质'!$E:$E-1)))</f>
        <v>11880</v>
      </c>
      <c r="J121" s="3" t="str">
        <f t="shared" si="24"/>
        <v>3;432013|4;432014|5;432015|6;432016</v>
      </c>
      <c r="K121" s="3" t="str">
        <f t="shared" si="23"/>
        <v>432013;432014;432015;432016</v>
      </c>
      <c r="M121" s="2">
        <f>_xlfn.XLOOKUP(ROUNDDOWN(A121/100,0),[1]装备数值!$B:$B,[1]装备数值!$F:$F)</f>
        <v>0</v>
      </c>
      <c r="N121" s="3" t="str">
        <f t="shared" si="19"/>
        <v>equip_201_name</v>
      </c>
      <c r="O121" s="3" t="str">
        <f t="shared" si="20"/>
        <v>icon_equip_201_2</v>
      </c>
      <c r="P121" s="3" t="str">
        <f t="shared" si="21"/>
        <v>equip_201_desc</v>
      </c>
      <c r="Q121" s="3" t="str">
        <f t="shared" si="22"/>
        <v>spine_equip_201_2</v>
      </c>
    </row>
    <row r="122" spans="1:17">
      <c r="A122" s="2">
        <v>20113</v>
      </c>
      <c r="B122" s="3" t="str">
        <f>CONCATENATE(_xlfn.XLOOKUP(ROUNDDOWN(A122/100,0),[1]装备数值!$B:$B,[1]装备数值!$C:$C),"-",_xlfn.XLOOKUP(E122,[1]装备数值!$K$5:$K$19,[1]装备数值!$L$5:$L$19))</f>
        <v>皮夹克-SS阶-2</v>
      </c>
      <c r="C122" s="3">
        <f t="shared" si="17"/>
        <v>201</v>
      </c>
      <c r="D122" s="3">
        <f>_xlfn.XLOOKUP(ROUNDDOWN(A122/100,0),[1]装备数值!$B:$B,[1]装备数值!$E:$E)</f>
        <v>2</v>
      </c>
      <c r="E122" s="2">
        <v>13</v>
      </c>
      <c r="F122" s="2">
        <f>_xlfn.XLOOKUP(ROUNDDOWN(A122/100,0),[1]装备数值!$B:$B,[1]装备数值!$D:$D)</f>
        <v>102010</v>
      </c>
      <c r="G122" s="8">
        <f>IF(M122=0,_xlfn.IFS(D122=1,_xlfn.XLOOKUP(E122,[1]装备数值!$K$5:$K$19,[1]装备数值!$M$5:$M$19),D122=3,_xlfn.XLOOKUP(E122,[1]装备数值!$K$5:$K$19,[1]装备数值!$Q$5:$Q$19),D122=5,_xlfn.XLOOKUP(E122,[1]装备数值!$K$5:$K$19,[1]装备数值!$U$5:$U$19),D122=2,_xlfn.XLOOKUP(E122,[1]装备数值!$K$5:$K$19,[1]装备数值!$M$24:$M$38),D122=4,_xlfn.XLOOKUP(E122,[1]装备数值!$K$5:$K$19,[1]装备数值!$Q$24:$Q$38),D122=6,_xlfn.XLOOKUP(E122,[1]装备数值!$K$5:$K$19,[1]装备数值!$U$24:$U$38)),_xlfn.IFS(D122=1,_xlfn.XLOOKUP(E122,[1]装备数值!$K$5:$K$19,[1]装备数值!$O$5:$O$19),D122=3,_xlfn.XLOOKUP(E122,[1]装备数值!$K$5:$K$19,[1]装备数值!$S$5:$S$19),D122=5,_xlfn.XLOOKUP(E122,[1]装备数值!$K$5:$K$19,[1]装备数值!$W$5:$W$19),D122=2,_xlfn.XLOOKUP(E122,[1]装备数值!$K$5:$K$19,[1]装备数值!$O$24:$O$38),D122=4,_xlfn.XLOOKUP(E122,[1]装备数值!$K$5:$K$19,[1]装备数值!$S$24:$S$38),D122=6,_xlfn.XLOOKUP(E122,[1]装备数值!$K$5:$K$19,[1]装备数值!$W$24:$W$38)))</f>
        <v>1000</v>
      </c>
      <c r="H122" s="2">
        <f>IF(M122=0,_xlfn.IFS(D122=1,_xlfn.XLOOKUP(E122,[1]装备数值!$K$5:$K$19,[1]装备数值!$N$5:$N$19),D122=3,_xlfn.XLOOKUP(E122,[1]装备数值!$K$5:$K$19,[1]装备数值!$R$5:$R$19),D122=5,_xlfn.XLOOKUP(E122,[1]装备数值!$K$5:$K$19,[1]装备数值!$V$5:$V$19),D122=2,_xlfn.XLOOKUP(E122,[1]装备数值!$K$5:$K$19,[1]装备数值!$N$24:$N$38),D122=4,_xlfn.XLOOKUP(E122,[1]装备数值!$K$5:$K$19,[1]装备数值!$R$24:$R$38),D122=6,_xlfn.XLOOKUP(E122,[1]装备数值!$K$5:$K$19,[1]装备数值!$V$24:$V$38)),_xlfn.IFS(D122=1,_xlfn.XLOOKUP(E122,[1]装备数值!$K$5:$K$19,[1]装备数值!$P$5:$P$19),D122=3,_xlfn.XLOOKUP(E122,[1]装备数值!$K$5:$K$19,[1]装备数值!$T$5:$T$19),D122=5,_xlfn.XLOOKUP(E122,[1]装备数值!$K$5:$K$19,[1]装备数值!$X$5:$X$19),D122=2,_xlfn.XLOOKUP(E122,[1]装备数值!$K$5:$K$19,[1]装备数值!$P$24:$P$38),D122=4,_xlfn.XLOOKUP(E122,[1]装备数值!$K$5:$K$19,[1]装备数值!$T$24:$T$38),D122=6,_xlfn.XLOOKUP(E122,[1]装备数值!$K$5:$K$19,[1]装备数值!$X$24:$X$38)))</f>
        <v>100</v>
      </c>
      <c r="I122" s="2" cm="1">
        <f t="array" ref="I122">G122+H122*(_xlfn.SINGLE(_xlfn.XLOOKUP(E122,'equip_quality|装备品质'!$A:$A,'equip_quality|装备品质'!$E:$E-1)))</f>
        <v>16900</v>
      </c>
      <c r="J122" s="3" t="str">
        <f t="shared" si="24"/>
        <v>3;432013|4;432014|5;432015|6;432016</v>
      </c>
      <c r="K122" s="3" t="str">
        <f t="shared" si="23"/>
        <v>432013;432014;432015;432016</v>
      </c>
      <c r="M122" s="2">
        <f>_xlfn.XLOOKUP(ROUNDDOWN(A122/100,0),[1]装备数值!$B:$B,[1]装备数值!$F:$F)</f>
        <v>0</v>
      </c>
      <c r="N122" s="3" t="str">
        <f t="shared" si="19"/>
        <v>equip_201_name</v>
      </c>
      <c r="O122" s="3" t="str">
        <f t="shared" si="20"/>
        <v>icon_equip_201_2</v>
      </c>
      <c r="P122" s="3" t="str">
        <f t="shared" si="21"/>
        <v>equip_201_desc</v>
      </c>
      <c r="Q122" s="3" t="str">
        <f t="shared" si="22"/>
        <v>spine_equip_201_2</v>
      </c>
    </row>
    <row r="123" spans="1:17">
      <c r="A123" s="2">
        <v>20114</v>
      </c>
      <c r="B123" s="3" t="str">
        <f>CONCATENATE(_xlfn.XLOOKUP(ROUNDDOWN(A123/100,0),[1]装备数值!$B:$B,[1]装备数值!$C:$C),"-",_xlfn.XLOOKUP(E123,[1]装备数值!$K$5:$K$19,[1]装备数值!$L$5:$L$19))</f>
        <v>皮夹克-SS阶-3</v>
      </c>
      <c r="C123" s="3">
        <f t="shared" si="17"/>
        <v>201</v>
      </c>
      <c r="D123" s="3">
        <f>_xlfn.XLOOKUP(ROUNDDOWN(A123/100,0),[1]装备数值!$B:$B,[1]装备数值!$E:$E)</f>
        <v>2</v>
      </c>
      <c r="E123" s="2">
        <v>14</v>
      </c>
      <c r="F123" s="2">
        <f>_xlfn.XLOOKUP(ROUNDDOWN(A123/100,0),[1]装备数值!$B:$B,[1]装备数值!$D:$D)</f>
        <v>102010</v>
      </c>
      <c r="G123" s="8">
        <f>IF(M123=0,_xlfn.IFS(D123=1,_xlfn.XLOOKUP(E123,[1]装备数值!$K$5:$K$19,[1]装备数值!$M$5:$M$19),D123=3,_xlfn.XLOOKUP(E123,[1]装备数值!$K$5:$K$19,[1]装备数值!$Q$5:$Q$19),D123=5,_xlfn.XLOOKUP(E123,[1]装备数值!$K$5:$K$19,[1]装备数值!$U$5:$U$19),D123=2,_xlfn.XLOOKUP(E123,[1]装备数值!$K$5:$K$19,[1]装备数值!$M$24:$M$38),D123=4,_xlfn.XLOOKUP(E123,[1]装备数值!$K$5:$K$19,[1]装备数值!$Q$24:$Q$38),D123=6,_xlfn.XLOOKUP(E123,[1]装备数值!$K$5:$K$19,[1]装备数值!$U$24:$U$38)),_xlfn.IFS(D123=1,_xlfn.XLOOKUP(E123,[1]装备数值!$K$5:$K$19,[1]装备数值!$O$5:$O$19),D123=3,_xlfn.XLOOKUP(E123,[1]装备数值!$K$5:$K$19,[1]装备数值!$S$5:$S$19),D123=5,_xlfn.XLOOKUP(E123,[1]装备数值!$K$5:$K$19,[1]装备数值!$W$5:$W$19),D123=2,_xlfn.XLOOKUP(E123,[1]装备数值!$K$5:$K$19,[1]装备数值!$O$24:$O$38),D123=4,_xlfn.XLOOKUP(E123,[1]装备数值!$K$5:$K$19,[1]装备数值!$S$24:$S$38),D123=6,_xlfn.XLOOKUP(E123,[1]装备数值!$K$5:$K$19,[1]装备数值!$W$24:$W$38)))</f>
        <v>1255</v>
      </c>
      <c r="H123" s="2">
        <f>IF(M123=0,_xlfn.IFS(D123=1,_xlfn.XLOOKUP(E123,[1]装备数值!$K$5:$K$19,[1]装备数值!$N$5:$N$19),D123=3,_xlfn.XLOOKUP(E123,[1]装备数值!$K$5:$K$19,[1]装备数值!$R$5:$R$19),D123=5,_xlfn.XLOOKUP(E123,[1]装备数值!$K$5:$K$19,[1]装备数值!$V$5:$V$19),D123=2,_xlfn.XLOOKUP(E123,[1]装备数值!$K$5:$K$19,[1]装备数值!$N$24:$N$38),D123=4,_xlfn.XLOOKUP(E123,[1]装备数值!$K$5:$K$19,[1]装备数值!$R$24:$R$38),D123=6,_xlfn.XLOOKUP(E123,[1]装备数值!$K$5:$K$19,[1]装备数值!$V$24:$V$38)),_xlfn.IFS(D123=1,_xlfn.XLOOKUP(E123,[1]装备数值!$K$5:$K$19,[1]装备数值!$P$5:$P$19),D123=3,_xlfn.XLOOKUP(E123,[1]装备数值!$K$5:$K$19,[1]装备数值!$T$5:$T$19),D123=5,_xlfn.XLOOKUP(E123,[1]装备数值!$K$5:$K$19,[1]装备数值!$X$5:$X$19),D123=2,_xlfn.XLOOKUP(E123,[1]装备数值!$K$5:$K$19,[1]装备数值!$P$24:$P$38),D123=4,_xlfn.XLOOKUP(E123,[1]装备数值!$K$5:$K$19,[1]装备数值!$T$24:$T$38),D123=6,_xlfn.XLOOKUP(E123,[1]装备数值!$K$5:$K$19,[1]装备数值!$X$24:$X$38)))</f>
        <v>120</v>
      </c>
      <c r="I123" s="2" cm="1">
        <f t="array" ref="I123">G123+H123*(_xlfn.SINGLE(_xlfn.XLOOKUP(E123,'equip_quality|装备品质'!$A:$A,'equip_quality|装备品质'!$E:$E-1)))</f>
        <v>20335</v>
      </c>
      <c r="J123" s="3" t="str">
        <f t="shared" si="24"/>
        <v>3;432013|4;432014|5;432015|6;432016</v>
      </c>
      <c r="K123" s="3" t="str">
        <f t="shared" si="23"/>
        <v>432013;432014;432015;432016</v>
      </c>
      <c r="M123" s="2">
        <f>_xlfn.XLOOKUP(ROUNDDOWN(A123/100,0),[1]装备数值!$B:$B,[1]装备数值!$F:$F)</f>
        <v>0</v>
      </c>
      <c r="N123" s="3" t="str">
        <f t="shared" si="19"/>
        <v>equip_201_name</v>
      </c>
      <c r="O123" s="3" t="str">
        <f t="shared" si="20"/>
        <v>icon_equip_201_2</v>
      </c>
      <c r="P123" s="3" t="str">
        <f t="shared" si="21"/>
        <v>equip_201_desc</v>
      </c>
      <c r="Q123" s="3" t="str">
        <f t="shared" si="22"/>
        <v>spine_equip_201_2</v>
      </c>
    </row>
    <row r="124" spans="1:17">
      <c r="A124" s="2">
        <v>20115</v>
      </c>
      <c r="B124" s="3" t="str">
        <f>CONCATENATE(_xlfn.XLOOKUP(ROUNDDOWN(A124/100,0),[1]装备数值!$B:$B,[1]装备数值!$C:$C),"-",_xlfn.XLOOKUP(E124,[1]装备数值!$K$5:$K$19,[1]装备数值!$L$5:$L$19))</f>
        <v>皮夹克-SS阶-4</v>
      </c>
      <c r="C124" s="3">
        <f t="shared" si="17"/>
        <v>201</v>
      </c>
      <c r="D124" s="3">
        <f>_xlfn.XLOOKUP(ROUNDDOWN(A124/100,0),[1]装备数值!$B:$B,[1]装备数值!$E:$E)</f>
        <v>2</v>
      </c>
      <c r="E124" s="2">
        <v>15</v>
      </c>
      <c r="F124" s="2">
        <f>_xlfn.XLOOKUP(ROUNDDOWN(A124/100,0),[1]装备数值!$B:$B,[1]装备数值!$D:$D)</f>
        <v>102010</v>
      </c>
      <c r="G124" s="8">
        <f>IF(M124=0,_xlfn.IFS(D124=1,_xlfn.XLOOKUP(E124,[1]装备数值!$K$5:$K$19,[1]装备数值!$M$5:$M$19),D124=3,_xlfn.XLOOKUP(E124,[1]装备数值!$K$5:$K$19,[1]装备数值!$Q$5:$Q$19),D124=5,_xlfn.XLOOKUP(E124,[1]装备数值!$K$5:$K$19,[1]装备数值!$U$5:$U$19),D124=2,_xlfn.XLOOKUP(E124,[1]装备数值!$K$5:$K$19,[1]装备数值!$M$24:$M$38),D124=4,_xlfn.XLOOKUP(E124,[1]装备数值!$K$5:$K$19,[1]装备数值!$Q$24:$Q$38),D124=6,_xlfn.XLOOKUP(E124,[1]装备数值!$K$5:$K$19,[1]装备数值!$U$24:$U$38)),_xlfn.IFS(D124=1,_xlfn.XLOOKUP(E124,[1]装备数值!$K$5:$K$19,[1]装备数值!$O$5:$O$19),D124=3,_xlfn.XLOOKUP(E124,[1]装备数值!$K$5:$K$19,[1]装备数值!$S$5:$S$19),D124=5,_xlfn.XLOOKUP(E124,[1]装备数值!$K$5:$K$19,[1]装备数值!$W$5:$W$19),D124=2,_xlfn.XLOOKUP(E124,[1]装备数值!$K$5:$K$19,[1]装备数值!$O$24:$O$38),D124=4,_xlfn.XLOOKUP(E124,[1]装备数值!$K$5:$K$19,[1]装备数值!$S$24:$S$38),D124=6,_xlfn.XLOOKUP(E124,[1]装备数值!$K$5:$K$19,[1]装备数值!$W$24:$W$38)))</f>
        <v>1500</v>
      </c>
      <c r="H124" s="2">
        <f>IF(M124=0,_xlfn.IFS(D124=1,_xlfn.XLOOKUP(E124,[1]装备数值!$K$5:$K$19,[1]装备数值!$N$5:$N$19),D124=3,_xlfn.XLOOKUP(E124,[1]装备数值!$K$5:$K$19,[1]装备数值!$R$5:$R$19),D124=5,_xlfn.XLOOKUP(E124,[1]装备数值!$K$5:$K$19,[1]装备数值!$V$5:$V$19),D124=2,_xlfn.XLOOKUP(E124,[1]装备数值!$K$5:$K$19,[1]装备数值!$N$24:$N$38),D124=4,_xlfn.XLOOKUP(E124,[1]装备数值!$K$5:$K$19,[1]装备数值!$R$24:$R$38),D124=6,_xlfn.XLOOKUP(E124,[1]装备数值!$K$5:$K$19,[1]装备数值!$V$24:$V$38)),_xlfn.IFS(D124=1,_xlfn.XLOOKUP(E124,[1]装备数值!$K$5:$K$19,[1]装备数值!$P$5:$P$19),D124=3,_xlfn.XLOOKUP(E124,[1]装备数值!$K$5:$K$19,[1]装备数值!$T$5:$T$19),D124=5,_xlfn.XLOOKUP(E124,[1]装备数值!$K$5:$K$19,[1]装备数值!$X$5:$X$19),D124=2,_xlfn.XLOOKUP(E124,[1]装备数值!$K$5:$K$19,[1]装备数值!$P$24:$P$38),D124=4,_xlfn.XLOOKUP(E124,[1]装备数值!$K$5:$K$19,[1]装备数值!$T$24:$T$38),D124=6,_xlfn.XLOOKUP(E124,[1]装备数值!$K$5:$K$19,[1]装备数值!$X$24:$X$38)))</f>
        <v>150</v>
      </c>
      <c r="I124" s="2" cm="1">
        <f t="array" ref="I124">G124+H124*(_xlfn.SINGLE(_xlfn.XLOOKUP(E124,'equip_quality|装备品质'!$A:$A,'equip_quality|装备品质'!$E:$E-1)))</f>
        <v>25350</v>
      </c>
      <c r="J124" s="3" t="str">
        <f t="shared" si="24"/>
        <v>3;432013|4;432014|5;432015|6;432016</v>
      </c>
      <c r="K124" s="3" t="str">
        <f t="shared" si="23"/>
        <v>432013;432014;432015;432016</v>
      </c>
      <c r="M124" s="2">
        <f>_xlfn.XLOOKUP(ROUNDDOWN(A124/100,0),[1]装备数值!$B:$B,[1]装备数值!$F:$F)</f>
        <v>0</v>
      </c>
      <c r="N124" s="3" t="str">
        <f t="shared" si="19"/>
        <v>equip_201_name</v>
      </c>
      <c r="O124" s="3" t="str">
        <f t="shared" si="20"/>
        <v>icon_equip_201_2</v>
      </c>
      <c r="P124" s="3" t="str">
        <f t="shared" si="21"/>
        <v>equip_201_desc</v>
      </c>
      <c r="Q124" s="3" t="str">
        <f t="shared" si="22"/>
        <v>spine_equip_201_2</v>
      </c>
    </row>
    <row r="125" spans="1:17">
      <c r="A125" s="2">
        <v>20201</v>
      </c>
      <c r="B125" s="3" t="str">
        <f>CONCATENATE(_xlfn.XLOOKUP(ROUNDDOWN(A125/100,0),[1]装备数值!$B:$B,[1]装备数值!$C:$C),"-",_xlfn.XLOOKUP(E125,[1]装备数值!$K$5:$K$19,[1]装备数值!$L$5:$L$19))</f>
        <v>花夹克-D阶</v>
      </c>
      <c r="C125" s="3">
        <f t="shared" si="17"/>
        <v>202</v>
      </c>
      <c r="D125" s="3">
        <f>_xlfn.XLOOKUP(ROUNDDOWN(A125/100,0),[1]装备数值!$B:$B,[1]装备数值!$E:$E)</f>
        <v>2</v>
      </c>
      <c r="E125" s="2">
        <v>1</v>
      </c>
      <c r="F125" s="2">
        <f>_xlfn.XLOOKUP(ROUNDDOWN(A125/100,0),[1]装备数值!$B:$B,[1]装备数值!$D:$D)</f>
        <v>102010</v>
      </c>
      <c r="G125" s="8">
        <f>IF(M125=0,_xlfn.IFS(D125=1,_xlfn.XLOOKUP(E125,[1]装备数值!$K$5:$K$19,[1]装备数值!$M$5:$M$19),D125=3,_xlfn.XLOOKUP(E125,[1]装备数值!$K$5:$K$19,[1]装备数值!$Q$5:$Q$19),D125=5,_xlfn.XLOOKUP(E125,[1]装备数值!$K$5:$K$19,[1]装备数值!$U$5:$U$19),D125=2,_xlfn.XLOOKUP(E125,[1]装备数值!$K$5:$K$19,[1]装备数值!$M$24:$M$38),D125=4,_xlfn.XLOOKUP(E125,[1]装备数值!$K$5:$K$19,[1]装备数值!$Q$24:$Q$38),D125=6,_xlfn.XLOOKUP(E125,[1]装备数值!$K$5:$K$19,[1]装备数值!$U$24:$U$38)),_xlfn.IFS(D125=1,_xlfn.XLOOKUP(E125,[1]装备数值!$K$5:$K$19,[1]装备数值!$O$5:$O$19),D125=3,_xlfn.XLOOKUP(E125,[1]装备数值!$K$5:$K$19,[1]装备数值!$S$5:$S$19),D125=5,_xlfn.XLOOKUP(E125,[1]装备数值!$K$5:$K$19,[1]装备数值!$W$5:$W$19),D125=2,_xlfn.XLOOKUP(E125,[1]装备数值!$K$5:$K$19,[1]装备数值!$O$24:$O$38),D125=4,_xlfn.XLOOKUP(E125,[1]装备数值!$K$5:$K$19,[1]装备数值!$S$24:$S$38),D125=6,_xlfn.XLOOKUP(E125,[1]装备数值!$K$5:$K$19,[1]装备数值!$W$24:$W$38)))</f>
        <v>50</v>
      </c>
      <c r="H125" s="2">
        <f>IF(M125=0,_xlfn.IFS(D125=1,_xlfn.XLOOKUP(E125,[1]装备数值!$K$5:$K$19,[1]装备数值!$N$5:$N$19),D125=3,_xlfn.XLOOKUP(E125,[1]装备数值!$K$5:$K$19,[1]装备数值!$R$5:$R$19),D125=5,_xlfn.XLOOKUP(E125,[1]装备数值!$K$5:$K$19,[1]装备数值!$V$5:$V$19),D125=2,_xlfn.XLOOKUP(E125,[1]装备数值!$K$5:$K$19,[1]装备数值!$N$24:$N$38),D125=4,_xlfn.XLOOKUP(E125,[1]装备数值!$K$5:$K$19,[1]装备数值!$R$24:$R$38),D125=6,_xlfn.XLOOKUP(E125,[1]装备数值!$K$5:$K$19,[1]装备数值!$V$24:$V$38)),_xlfn.IFS(D125=1,_xlfn.XLOOKUP(E125,[1]装备数值!$K$5:$K$19,[1]装备数值!$P$5:$P$19),D125=3,_xlfn.XLOOKUP(E125,[1]装备数值!$K$5:$K$19,[1]装备数值!$T$5:$T$19),D125=5,_xlfn.XLOOKUP(E125,[1]装备数值!$K$5:$K$19,[1]装备数值!$X$5:$X$19),D125=2,_xlfn.XLOOKUP(E125,[1]装备数值!$K$5:$K$19,[1]装备数值!$P$24:$P$38),D125=4,_xlfn.XLOOKUP(E125,[1]装备数值!$K$5:$K$19,[1]装备数值!$T$24:$T$38),D125=6,_xlfn.XLOOKUP(E125,[1]装备数值!$K$5:$K$19,[1]装备数值!$X$24:$X$38)))</f>
        <v>5</v>
      </c>
      <c r="I125" s="2" cm="1">
        <f t="array" ref="I125">G125+H125*(_xlfn.SINGLE(_xlfn.XLOOKUP(E125,'equip_quality|装备品质'!$A:$A,'equip_quality|装备品质'!$E:$E-1)))</f>
        <v>845</v>
      </c>
      <c r="J125" s="3" t="str">
        <f t="shared" si="24"/>
        <v>3;432023|4;432024|5;432025|6;432026</v>
      </c>
      <c r="K125" s="3" t="str">
        <f t="shared" si="23"/>
        <v/>
      </c>
      <c r="M125" s="2">
        <f>_xlfn.XLOOKUP(ROUNDDOWN(A125/100,0),[1]装备数值!$B:$B,[1]装备数值!$F:$F)</f>
        <v>0</v>
      </c>
      <c r="N125" s="3" t="str">
        <f t="shared" si="19"/>
        <v>equip_202_name</v>
      </c>
      <c r="O125" s="3" t="str">
        <f t="shared" si="20"/>
        <v>icon_equip_202_1</v>
      </c>
      <c r="P125" s="3" t="str">
        <f t="shared" si="21"/>
        <v>equip_202_desc</v>
      </c>
      <c r="Q125" s="3" t="str">
        <f t="shared" si="22"/>
        <v>spine_equip_202_1</v>
      </c>
    </row>
    <row r="126" spans="1:17">
      <c r="A126" s="2">
        <v>20202</v>
      </c>
      <c r="B126" s="3" t="str">
        <f>CONCATENATE(_xlfn.XLOOKUP(ROUNDDOWN(A126/100,0),[1]装备数值!$B:$B,[1]装备数值!$C:$C),"-",_xlfn.XLOOKUP(E126,[1]装备数值!$K$5:$K$19,[1]装备数值!$L$5:$L$19))</f>
        <v>花夹克-C阶</v>
      </c>
      <c r="C126" s="3">
        <f t="shared" si="17"/>
        <v>202</v>
      </c>
      <c r="D126" s="3">
        <f>_xlfn.XLOOKUP(ROUNDDOWN(A126/100,0),[1]装备数值!$B:$B,[1]装备数值!$E:$E)</f>
        <v>2</v>
      </c>
      <c r="E126" s="2">
        <v>2</v>
      </c>
      <c r="F126" s="2">
        <f>_xlfn.XLOOKUP(ROUNDDOWN(A126/100,0),[1]装备数值!$B:$B,[1]装备数值!$D:$D)</f>
        <v>102010</v>
      </c>
      <c r="G126" s="8">
        <f>IF(M126=0,_xlfn.IFS(D126=1,_xlfn.XLOOKUP(E126,[1]装备数值!$K$5:$K$19,[1]装备数值!$M$5:$M$19),D126=3,_xlfn.XLOOKUP(E126,[1]装备数值!$K$5:$K$19,[1]装备数值!$Q$5:$Q$19),D126=5,_xlfn.XLOOKUP(E126,[1]装备数值!$K$5:$K$19,[1]装备数值!$U$5:$U$19),D126=2,_xlfn.XLOOKUP(E126,[1]装备数值!$K$5:$K$19,[1]装备数值!$M$24:$M$38),D126=4,_xlfn.XLOOKUP(E126,[1]装备数值!$K$5:$K$19,[1]装备数值!$Q$24:$Q$38),D126=6,_xlfn.XLOOKUP(E126,[1]装备数值!$K$5:$K$19,[1]装备数值!$U$24:$U$38)),_xlfn.IFS(D126=1,_xlfn.XLOOKUP(E126,[1]装备数值!$K$5:$K$19,[1]装备数值!$O$5:$O$19),D126=3,_xlfn.XLOOKUP(E126,[1]装备数值!$K$5:$K$19,[1]装备数值!$S$5:$S$19),D126=5,_xlfn.XLOOKUP(E126,[1]装备数值!$K$5:$K$19,[1]装备数值!$W$5:$W$19),D126=2,_xlfn.XLOOKUP(E126,[1]装备数值!$K$5:$K$19,[1]装备数值!$O$24:$O$38),D126=4,_xlfn.XLOOKUP(E126,[1]装备数值!$K$5:$K$19,[1]装备数值!$S$24:$S$38),D126=6,_xlfn.XLOOKUP(E126,[1]装备数值!$K$5:$K$19,[1]装备数值!$W$24:$W$38)))</f>
        <v>70</v>
      </c>
      <c r="H126" s="2">
        <f>IF(M126=0,_xlfn.IFS(D126=1,_xlfn.XLOOKUP(E126,[1]装备数值!$K$5:$K$19,[1]装备数值!$N$5:$N$19),D126=3,_xlfn.XLOOKUP(E126,[1]装备数值!$K$5:$K$19,[1]装备数值!$R$5:$R$19),D126=5,_xlfn.XLOOKUP(E126,[1]装备数值!$K$5:$K$19,[1]装备数值!$V$5:$V$19),D126=2,_xlfn.XLOOKUP(E126,[1]装备数值!$K$5:$K$19,[1]装备数值!$N$24:$N$38),D126=4,_xlfn.XLOOKUP(E126,[1]装备数值!$K$5:$K$19,[1]装备数值!$R$24:$R$38),D126=6,_xlfn.XLOOKUP(E126,[1]装备数值!$K$5:$K$19,[1]装备数值!$V$24:$V$38)),_xlfn.IFS(D126=1,_xlfn.XLOOKUP(E126,[1]装备数值!$K$5:$K$19,[1]装备数值!$P$5:$P$19),D126=3,_xlfn.XLOOKUP(E126,[1]装备数值!$K$5:$K$19,[1]装备数值!$T$5:$T$19),D126=5,_xlfn.XLOOKUP(E126,[1]装备数值!$K$5:$K$19,[1]装备数值!$X$5:$X$19),D126=2,_xlfn.XLOOKUP(E126,[1]装备数值!$K$5:$K$19,[1]装备数值!$P$24:$P$38),D126=4,_xlfn.XLOOKUP(E126,[1]装备数值!$K$5:$K$19,[1]装备数值!$T$24:$T$38),D126=6,_xlfn.XLOOKUP(E126,[1]装备数值!$K$5:$K$19,[1]装备数值!$X$24:$X$38)))</f>
        <v>8</v>
      </c>
      <c r="I126" s="2" cm="1">
        <f t="array" ref="I126">G126+H126*(_xlfn.SINGLE(_xlfn.XLOOKUP(E126,'equip_quality|装备品质'!$A:$A,'equip_quality|装备品质'!$E:$E-1)))</f>
        <v>1342</v>
      </c>
      <c r="J126" s="3" t="str">
        <f t="shared" si="24"/>
        <v>3;432023|4;432024|5;432025|6;432026</v>
      </c>
      <c r="K126" s="3" t="str">
        <f t="shared" si="23"/>
        <v/>
      </c>
      <c r="M126" s="2">
        <f>_xlfn.XLOOKUP(ROUNDDOWN(A126/100,0),[1]装备数值!$B:$B,[1]装备数值!$F:$F)</f>
        <v>0</v>
      </c>
      <c r="N126" s="3" t="str">
        <f t="shared" si="19"/>
        <v>equip_202_name</v>
      </c>
      <c r="O126" s="3" t="str">
        <f t="shared" si="20"/>
        <v>icon_equip_202_1</v>
      </c>
      <c r="P126" s="3" t="str">
        <f t="shared" si="21"/>
        <v>equip_202_desc</v>
      </c>
      <c r="Q126" s="3" t="str">
        <f t="shared" si="22"/>
        <v>spine_equip_202_1</v>
      </c>
    </row>
    <row r="127" spans="1:17">
      <c r="A127" s="2">
        <v>20203</v>
      </c>
      <c r="B127" s="3" t="str">
        <f>CONCATENATE(_xlfn.XLOOKUP(ROUNDDOWN(A127/100,0),[1]装备数值!$B:$B,[1]装备数值!$C:$C),"-",_xlfn.XLOOKUP(E127,[1]装备数值!$K$5:$K$19,[1]装备数值!$L$5:$L$19))</f>
        <v>花夹克-B阶</v>
      </c>
      <c r="C127" s="3">
        <f t="shared" si="17"/>
        <v>202</v>
      </c>
      <c r="D127" s="3">
        <f>_xlfn.XLOOKUP(ROUNDDOWN(A127/100,0),[1]装备数值!$B:$B,[1]装备数值!$E:$E)</f>
        <v>2</v>
      </c>
      <c r="E127" s="2">
        <v>3</v>
      </c>
      <c r="F127" s="2">
        <f>_xlfn.XLOOKUP(ROUNDDOWN(A127/100,0),[1]装备数值!$B:$B,[1]装备数值!$D:$D)</f>
        <v>102010</v>
      </c>
      <c r="G127" s="8">
        <f>IF(M127=0,_xlfn.IFS(D127=1,_xlfn.XLOOKUP(E127,[1]装备数值!$K$5:$K$19,[1]装备数值!$M$5:$M$19),D127=3,_xlfn.XLOOKUP(E127,[1]装备数值!$K$5:$K$19,[1]装备数值!$Q$5:$Q$19),D127=5,_xlfn.XLOOKUP(E127,[1]装备数值!$K$5:$K$19,[1]装备数值!$U$5:$U$19),D127=2,_xlfn.XLOOKUP(E127,[1]装备数值!$K$5:$K$19,[1]装备数值!$M$24:$M$38),D127=4,_xlfn.XLOOKUP(E127,[1]装备数值!$K$5:$K$19,[1]装备数值!$Q$24:$Q$38),D127=6,_xlfn.XLOOKUP(E127,[1]装备数值!$K$5:$K$19,[1]装备数值!$U$24:$U$38)),_xlfn.IFS(D127=1,_xlfn.XLOOKUP(E127,[1]装备数值!$K$5:$K$19,[1]装备数值!$O$5:$O$19),D127=3,_xlfn.XLOOKUP(E127,[1]装备数值!$K$5:$K$19,[1]装备数值!$S$5:$S$19),D127=5,_xlfn.XLOOKUP(E127,[1]装备数值!$K$5:$K$19,[1]装备数值!$W$5:$W$19),D127=2,_xlfn.XLOOKUP(E127,[1]装备数值!$K$5:$K$19,[1]装备数值!$O$24:$O$38),D127=4,_xlfn.XLOOKUP(E127,[1]装备数值!$K$5:$K$19,[1]装备数值!$S$24:$S$38),D127=6,_xlfn.XLOOKUP(E127,[1]装备数值!$K$5:$K$19,[1]装备数值!$W$24:$W$38)))</f>
        <v>100</v>
      </c>
      <c r="H127" s="2">
        <f>IF(M127=0,_xlfn.IFS(D127=1,_xlfn.XLOOKUP(E127,[1]装备数值!$K$5:$K$19,[1]装备数值!$N$5:$N$19),D127=3,_xlfn.XLOOKUP(E127,[1]装备数值!$K$5:$K$19,[1]装备数值!$R$5:$R$19),D127=5,_xlfn.XLOOKUP(E127,[1]装备数值!$K$5:$K$19,[1]装备数值!$V$5:$V$19),D127=2,_xlfn.XLOOKUP(E127,[1]装备数值!$K$5:$K$19,[1]装备数值!$N$24:$N$38),D127=4,_xlfn.XLOOKUP(E127,[1]装备数值!$K$5:$K$19,[1]装备数值!$R$24:$R$38),D127=6,_xlfn.XLOOKUP(E127,[1]装备数值!$K$5:$K$19,[1]装备数值!$V$24:$V$38)),_xlfn.IFS(D127=1,_xlfn.XLOOKUP(E127,[1]装备数值!$K$5:$K$19,[1]装备数值!$P$5:$P$19),D127=3,_xlfn.XLOOKUP(E127,[1]装备数值!$K$5:$K$19,[1]装备数值!$T$5:$T$19),D127=5,_xlfn.XLOOKUP(E127,[1]装备数值!$K$5:$K$19,[1]装备数值!$X$5:$X$19),D127=2,_xlfn.XLOOKUP(E127,[1]装备数值!$K$5:$K$19,[1]装备数值!$P$24:$P$38),D127=4,_xlfn.XLOOKUP(E127,[1]装备数值!$K$5:$K$19,[1]装备数值!$T$24:$T$38),D127=6,_xlfn.XLOOKUP(E127,[1]装备数值!$K$5:$K$19,[1]装备数值!$X$24:$X$38)))</f>
        <v>10</v>
      </c>
      <c r="I127" s="2" cm="1">
        <f t="array" ref="I127">G127+H127*(_xlfn.SINGLE(_xlfn.XLOOKUP(E127,'equip_quality|装备品质'!$A:$A,'equip_quality|装备品质'!$E:$E-1)))</f>
        <v>1690</v>
      </c>
      <c r="J127" s="3" t="str">
        <f t="shared" si="24"/>
        <v>3;432023|4;432024|5;432025|6;432026</v>
      </c>
      <c r="K127" s="3" t="str">
        <f t="shared" si="23"/>
        <v>432023</v>
      </c>
      <c r="M127" s="2">
        <f>_xlfn.XLOOKUP(ROUNDDOWN(A127/100,0),[1]装备数值!$B:$B,[1]装备数值!$F:$F)</f>
        <v>0</v>
      </c>
      <c r="N127" s="3" t="str">
        <f t="shared" si="19"/>
        <v>equip_202_name</v>
      </c>
      <c r="O127" s="3" t="str">
        <f t="shared" si="20"/>
        <v>icon_equip_202_1</v>
      </c>
      <c r="P127" s="3" t="str">
        <f t="shared" si="21"/>
        <v>equip_202_desc</v>
      </c>
      <c r="Q127" s="3" t="str">
        <f t="shared" si="22"/>
        <v>spine_equip_202_1</v>
      </c>
    </row>
    <row r="128" spans="1:17">
      <c r="A128" s="2">
        <v>20204</v>
      </c>
      <c r="B128" s="3" t="str">
        <f>CONCATENATE(_xlfn.XLOOKUP(ROUNDDOWN(A128/100,0),[1]装备数值!$B:$B,[1]装备数值!$C:$C),"-",_xlfn.XLOOKUP(E128,[1]装备数值!$K$5:$K$19,[1]装备数值!$L$5:$L$19))</f>
        <v>花夹克-A阶-0</v>
      </c>
      <c r="C128" s="3">
        <f t="shared" si="17"/>
        <v>202</v>
      </c>
      <c r="D128" s="3">
        <f>_xlfn.XLOOKUP(ROUNDDOWN(A128/100,0),[1]装备数值!$B:$B,[1]装备数值!$E:$E)</f>
        <v>2</v>
      </c>
      <c r="E128" s="2">
        <v>4</v>
      </c>
      <c r="F128" s="2">
        <f>_xlfn.XLOOKUP(ROUNDDOWN(A128/100,0),[1]装备数值!$B:$B,[1]装备数值!$D:$D)</f>
        <v>102010</v>
      </c>
      <c r="G128" s="8">
        <f>IF(M128=0,_xlfn.IFS(D128=1,_xlfn.XLOOKUP(E128,[1]装备数值!$K$5:$K$19,[1]装备数值!$M$5:$M$19),D128=3,_xlfn.XLOOKUP(E128,[1]装备数值!$K$5:$K$19,[1]装备数值!$Q$5:$Q$19),D128=5,_xlfn.XLOOKUP(E128,[1]装备数值!$K$5:$K$19,[1]装备数值!$U$5:$U$19),D128=2,_xlfn.XLOOKUP(E128,[1]装备数值!$K$5:$K$19,[1]装备数值!$M$24:$M$38),D128=4,_xlfn.XLOOKUP(E128,[1]装备数值!$K$5:$K$19,[1]装备数值!$Q$24:$Q$38),D128=6,_xlfn.XLOOKUP(E128,[1]装备数值!$K$5:$K$19,[1]装备数值!$U$24:$U$38)),_xlfn.IFS(D128=1,_xlfn.XLOOKUP(E128,[1]装备数值!$K$5:$K$19,[1]装备数值!$O$5:$O$19),D128=3,_xlfn.XLOOKUP(E128,[1]装备数值!$K$5:$K$19,[1]装备数值!$S$5:$S$19),D128=5,_xlfn.XLOOKUP(E128,[1]装备数值!$K$5:$K$19,[1]装备数值!$W$5:$W$19),D128=2,_xlfn.XLOOKUP(E128,[1]装备数值!$K$5:$K$19,[1]装备数值!$O$24:$O$38),D128=4,_xlfn.XLOOKUP(E128,[1]装备数值!$K$5:$K$19,[1]装备数值!$S$24:$S$38),D128=6,_xlfn.XLOOKUP(E128,[1]装备数值!$K$5:$K$19,[1]装备数值!$W$24:$W$38)))</f>
        <v>200</v>
      </c>
      <c r="H128" s="2">
        <f>IF(M128=0,_xlfn.IFS(D128=1,_xlfn.XLOOKUP(E128,[1]装备数值!$K$5:$K$19,[1]装备数值!$N$5:$N$19),D128=3,_xlfn.XLOOKUP(E128,[1]装备数值!$K$5:$K$19,[1]装备数值!$R$5:$R$19),D128=5,_xlfn.XLOOKUP(E128,[1]装备数值!$K$5:$K$19,[1]装备数值!$V$5:$V$19),D128=2,_xlfn.XLOOKUP(E128,[1]装备数值!$K$5:$K$19,[1]装备数值!$N$24:$N$38),D128=4,_xlfn.XLOOKUP(E128,[1]装备数值!$K$5:$K$19,[1]装备数值!$R$24:$R$38),D128=6,_xlfn.XLOOKUP(E128,[1]装备数值!$K$5:$K$19,[1]装备数值!$V$24:$V$38)),_xlfn.IFS(D128=1,_xlfn.XLOOKUP(E128,[1]装备数值!$K$5:$K$19,[1]装备数值!$P$5:$P$19),D128=3,_xlfn.XLOOKUP(E128,[1]装备数值!$K$5:$K$19,[1]装备数值!$T$5:$T$19),D128=5,_xlfn.XLOOKUP(E128,[1]装备数值!$K$5:$K$19,[1]装备数值!$X$5:$X$19),D128=2,_xlfn.XLOOKUP(E128,[1]装备数值!$K$5:$K$19,[1]装备数值!$P$24:$P$38),D128=4,_xlfn.XLOOKUP(E128,[1]装备数值!$K$5:$K$19,[1]装备数值!$T$24:$T$38),D128=6,_xlfn.XLOOKUP(E128,[1]装备数值!$K$5:$K$19,[1]装备数值!$X$24:$X$38)))</f>
        <v>15</v>
      </c>
      <c r="I128" s="2" cm="1">
        <f t="array" ref="I128">G128+H128*(_xlfn.SINGLE(_xlfn.XLOOKUP(E128,'equip_quality|装备品质'!$A:$A,'equip_quality|装备品质'!$E:$E-1)))</f>
        <v>2585</v>
      </c>
      <c r="J128" s="3" t="str">
        <f t="shared" si="24"/>
        <v>3;432023|4;432024|5;432025|6;432026</v>
      </c>
      <c r="K128" s="3" t="str">
        <f t="shared" si="23"/>
        <v>432023;432024</v>
      </c>
      <c r="M128" s="2">
        <f>_xlfn.XLOOKUP(ROUNDDOWN(A128/100,0),[1]装备数值!$B:$B,[1]装备数值!$F:$F)</f>
        <v>0</v>
      </c>
      <c r="N128" s="3" t="str">
        <f t="shared" si="19"/>
        <v>equip_202_name</v>
      </c>
      <c r="O128" s="3" t="str">
        <f t="shared" si="20"/>
        <v>icon_equip_202_2</v>
      </c>
      <c r="P128" s="3" t="str">
        <f t="shared" si="21"/>
        <v>equip_202_desc</v>
      </c>
      <c r="Q128" s="3" t="str">
        <f t="shared" si="22"/>
        <v>spine_equip_202_2</v>
      </c>
    </row>
    <row r="129" spans="1:17">
      <c r="A129" s="2">
        <v>20205</v>
      </c>
      <c r="B129" s="3" t="str">
        <f>CONCATENATE(_xlfn.XLOOKUP(ROUNDDOWN(A129/100,0),[1]装备数值!$B:$B,[1]装备数值!$C:$C),"-",_xlfn.XLOOKUP(E129,[1]装备数值!$K$5:$K$19,[1]装备数值!$L$5:$L$19))</f>
        <v>花夹克-A阶-1</v>
      </c>
      <c r="C129" s="3">
        <f t="shared" si="17"/>
        <v>202</v>
      </c>
      <c r="D129" s="3">
        <f>_xlfn.XLOOKUP(ROUNDDOWN(A129/100,0),[1]装备数值!$B:$B,[1]装备数值!$E:$E)</f>
        <v>2</v>
      </c>
      <c r="E129" s="2">
        <v>5</v>
      </c>
      <c r="F129" s="2">
        <f>_xlfn.XLOOKUP(ROUNDDOWN(A129/100,0),[1]装备数值!$B:$B,[1]装备数值!$D:$D)</f>
        <v>102010</v>
      </c>
      <c r="G129" s="8">
        <f>IF(M129=0,_xlfn.IFS(D129=1,_xlfn.XLOOKUP(E129,[1]装备数值!$K$5:$K$19,[1]装备数值!$M$5:$M$19),D129=3,_xlfn.XLOOKUP(E129,[1]装备数值!$K$5:$K$19,[1]装备数值!$Q$5:$Q$19),D129=5,_xlfn.XLOOKUP(E129,[1]装备数值!$K$5:$K$19,[1]装备数值!$U$5:$U$19),D129=2,_xlfn.XLOOKUP(E129,[1]装备数值!$K$5:$K$19,[1]装备数值!$M$24:$M$38),D129=4,_xlfn.XLOOKUP(E129,[1]装备数值!$K$5:$K$19,[1]装备数值!$Q$24:$Q$38),D129=6,_xlfn.XLOOKUP(E129,[1]装备数值!$K$5:$K$19,[1]装备数值!$U$24:$U$38)),_xlfn.IFS(D129=1,_xlfn.XLOOKUP(E129,[1]装备数值!$K$5:$K$19,[1]装备数值!$O$5:$O$19),D129=3,_xlfn.XLOOKUP(E129,[1]装备数值!$K$5:$K$19,[1]装备数值!$S$5:$S$19),D129=5,_xlfn.XLOOKUP(E129,[1]装备数值!$K$5:$K$19,[1]装备数值!$W$5:$W$19),D129=2,_xlfn.XLOOKUP(E129,[1]装备数值!$K$5:$K$19,[1]装备数值!$O$24:$O$38),D129=4,_xlfn.XLOOKUP(E129,[1]装备数值!$K$5:$K$19,[1]装备数值!$S$24:$S$38),D129=6,_xlfn.XLOOKUP(E129,[1]装备数值!$K$5:$K$19,[1]装备数值!$W$24:$W$38)))</f>
        <v>220</v>
      </c>
      <c r="H129" s="2">
        <f>IF(M129=0,_xlfn.IFS(D129=1,_xlfn.XLOOKUP(E129,[1]装备数值!$K$5:$K$19,[1]装备数值!$N$5:$N$19),D129=3,_xlfn.XLOOKUP(E129,[1]装备数值!$K$5:$K$19,[1]装备数值!$R$5:$R$19),D129=5,_xlfn.XLOOKUP(E129,[1]装备数值!$K$5:$K$19,[1]装备数值!$V$5:$V$19),D129=2,_xlfn.XLOOKUP(E129,[1]装备数值!$K$5:$K$19,[1]装备数值!$N$24:$N$38),D129=4,_xlfn.XLOOKUP(E129,[1]装备数值!$K$5:$K$19,[1]装备数值!$R$24:$R$38),D129=6,_xlfn.XLOOKUP(E129,[1]装备数值!$K$5:$K$19,[1]装备数值!$V$24:$V$38)),_xlfn.IFS(D129=1,_xlfn.XLOOKUP(E129,[1]装备数值!$K$5:$K$19,[1]装备数值!$P$5:$P$19),D129=3,_xlfn.XLOOKUP(E129,[1]装备数值!$K$5:$K$19,[1]装备数值!$T$5:$T$19),D129=5,_xlfn.XLOOKUP(E129,[1]装备数值!$K$5:$K$19,[1]装备数值!$X$5:$X$19),D129=2,_xlfn.XLOOKUP(E129,[1]装备数值!$K$5:$K$19,[1]装备数值!$P$24:$P$38),D129=4,_xlfn.XLOOKUP(E129,[1]装备数值!$K$5:$K$19,[1]装备数值!$T$24:$T$38),D129=6,_xlfn.XLOOKUP(E129,[1]装备数值!$K$5:$K$19,[1]装备数值!$X$24:$X$38)))</f>
        <v>20</v>
      </c>
      <c r="I129" s="2" cm="1">
        <f t="array" ref="I129">G129+H129*(_xlfn.SINGLE(_xlfn.XLOOKUP(E129,'equip_quality|装备品质'!$A:$A,'equip_quality|装备品质'!$E:$E-1)))</f>
        <v>3400</v>
      </c>
      <c r="J129" s="3" t="str">
        <f t="shared" si="24"/>
        <v>3;432023|4;432024|5;432025|6;432026</v>
      </c>
      <c r="K129" s="3" t="str">
        <f t="shared" si="23"/>
        <v>432023;432024</v>
      </c>
      <c r="M129" s="2">
        <f>_xlfn.XLOOKUP(ROUNDDOWN(A129/100,0),[1]装备数值!$B:$B,[1]装备数值!$F:$F)</f>
        <v>0</v>
      </c>
      <c r="N129" s="3" t="str">
        <f t="shared" si="19"/>
        <v>equip_202_name</v>
      </c>
      <c r="O129" s="3" t="str">
        <f t="shared" si="20"/>
        <v>icon_equip_202_2</v>
      </c>
      <c r="P129" s="3" t="str">
        <f t="shared" si="21"/>
        <v>equip_202_desc</v>
      </c>
      <c r="Q129" s="3" t="str">
        <f t="shared" si="22"/>
        <v>spine_equip_202_2</v>
      </c>
    </row>
    <row r="130" spans="1:17">
      <c r="A130" s="2">
        <v>20206</v>
      </c>
      <c r="B130" s="3" t="str">
        <f>CONCATENATE(_xlfn.XLOOKUP(ROUNDDOWN(A130/100,0),[1]装备数值!$B:$B,[1]装备数值!$C:$C),"-",_xlfn.XLOOKUP(E130,[1]装备数值!$K$5:$K$19,[1]装备数值!$L$5:$L$19))</f>
        <v>花夹克-A阶-2</v>
      </c>
      <c r="C130" s="3">
        <f t="shared" si="17"/>
        <v>202</v>
      </c>
      <c r="D130" s="3">
        <f>_xlfn.XLOOKUP(ROUNDDOWN(A130/100,0),[1]装备数值!$B:$B,[1]装备数值!$E:$E)</f>
        <v>2</v>
      </c>
      <c r="E130" s="2">
        <v>6</v>
      </c>
      <c r="F130" s="2">
        <f>_xlfn.XLOOKUP(ROUNDDOWN(A130/100,0),[1]装备数值!$B:$B,[1]装备数值!$D:$D)</f>
        <v>102010</v>
      </c>
      <c r="G130" s="8">
        <f>IF(M130=0,_xlfn.IFS(D130=1,_xlfn.XLOOKUP(E130,[1]装备数值!$K$5:$K$19,[1]装备数值!$M$5:$M$19),D130=3,_xlfn.XLOOKUP(E130,[1]装备数值!$K$5:$K$19,[1]装备数值!$Q$5:$Q$19),D130=5,_xlfn.XLOOKUP(E130,[1]装备数值!$K$5:$K$19,[1]装备数值!$U$5:$U$19),D130=2,_xlfn.XLOOKUP(E130,[1]装备数值!$K$5:$K$19,[1]装备数值!$M$24:$M$38),D130=4,_xlfn.XLOOKUP(E130,[1]装备数值!$K$5:$K$19,[1]装备数值!$Q$24:$Q$38),D130=6,_xlfn.XLOOKUP(E130,[1]装备数值!$K$5:$K$19,[1]装备数值!$U$24:$U$38)),_xlfn.IFS(D130=1,_xlfn.XLOOKUP(E130,[1]装备数值!$K$5:$K$19,[1]装备数值!$O$5:$O$19),D130=3,_xlfn.XLOOKUP(E130,[1]装备数值!$K$5:$K$19,[1]装备数值!$S$5:$S$19),D130=5,_xlfn.XLOOKUP(E130,[1]装备数值!$K$5:$K$19,[1]装备数值!$W$5:$W$19),D130=2,_xlfn.XLOOKUP(E130,[1]装备数值!$K$5:$K$19,[1]装备数值!$O$24:$O$38),D130=4,_xlfn.XLOOKUP(E130,[1]装备数值!$K$5:$K$19,[1]装备数值!$S$24:$S$38),D130=6,_xlfn.XLOOKUP(E130,[1]装备数值!$K$5:$K$19,[1]装备数值!$W$24:$W$38)))</f>
        <v>275</v>
      </c>
      <c r="H130" s="2">
        <f>IF(M130=0,_xlfn.IFS(D130=1,_xlfn.XLOOKUP(E130,[1]装备数值!$K$5:$K$19,[1]装备数值!$N$5:$N$19),D130=3,_xlfn.XLOOKUP(E130,[1]装备数值!$K$5:$K$19,[1]装备数值!$R$5:$R$19),D130=5,_xlfn.XLOOKUP(E130,[1]装备数值!$K$5:$K$19,[1]装备数值!$V$5:$V$19),D130=2,_xlfn.XLOOKUP(E130,[1]装备数值!$K$5:$K$19,[1]装备数值!$N$24:$N$38),D130=4,_xlfn.XLOOKUP(E130,[1]装备数值!$K$5:$K$19,[1]装备数值!$R$24:$R$38),D130=6,_xlfn.XLOOKUP(E130,[1]装备数值!$K$5:$K$19,[1]装备数值!$V$24:$V$38)),_xlfn.IFS(D130=1,_xlfn.XLOOKUP(E130,[1]装备数值!$K$5:$K$19,[1]装备数值!$P$5:$P$19),D130=3,_xlfn.XLOOKUP(E130,[1]装备数值!$K$5:$K$19,[1]装备数值!$T$5:$T$19),D130=5,_xlfn.XLOOKUP(E130,[1]装备数值!$K$5:$K$19,[1]装备数值!$X$5:$X$19),D130=2,_xlfn.XLOOKUP(E130,[1]装备数值!$K$5:$K$19,[1]装备数值!$P$24:$P$38),D130=4,_xlfn.XLOOKUP(E130,[1]装备数值!$K$5:$K$19,[1]装备数值!$T$24:$T$38),D130=6,_xlfn.XLOOKUP(E130,[1]装备数值!$K$5:$K$19,[1]装备数值!$X$24:$X$38)))</f>
        <v>25</v>
      </c>
      <c r="I130" s="2" cm="1">
        <f t="array" ref="I130">G130+H130*(_xlfn.SINGLE(_xlfn.XLOOKUP(E130,'equip_quality|装备品质'!$A:$A,'equip_quality|装备品质'!$E:$E-1)))</f>
        <v>4250</v>
      </c>
      <c r="J130" s="3" t="str">
        <f t="shared" si="24"/>
        <v>3;432023|4;432024|5;432025|6;432026</v>
      </c>
      <c r="K130" s="3" t="str">
        <f t="shared" si="23"/>
        <v>432023;432024</v>
      </c>
      <c r="M130" s="2">
        <f>_xlfn.XLOOKUP(ROUNDDOWN(A130/100,0),[1]装备数值!$B:$B,[1]装备数值!$F:$F)</f>
        <v>0</v>
      </c>
      <c r="N130" s="3" t="str">
        <f t="shared" si="19"/>
        <v>equip_202_name</v>
      </c>
      <c r="O130" s="3" t="str">
        <f t="shared" si="20"/>
        <v>icon_equip_202_2</v>
      </c>
      <c r="P130" s="3" t="str">
        <f t="shared" si="21"/>
        <v>equip_202_desc</v>
      </c>
      <c r="Q130" s="3" t="str">
        <f t="shared" si="22"/>
        <v>spine_equip_202_2</v>
      </c>
    </row>
    <row r="131" spans="1:17">
      <c r="A131" s="2">
        <v>20207</v>
      </c>
      <c r="B131" s="3" t="str">
        <f>CONCATENATE(_xlfn.XLOOKUP(ROUNDDOWN(A131/100,0),[1]装备数值!$B:$B,[1]装备数值!$C:$C),"-",_xlfn.XLOOKUP(E131,[1]装备数值!$K$5:$K$19,[1]装备数值!$L$5:$L$19))</f>
        <v>花夹克-S阶-0</v>
      </c>
      <c r="C131" s="3">
        <f t="shared" si="17"/>
        <v>202</v>
      </c>
      <c r="D131" s="3">
        <f>_xlfn.XLOOKUP(ROUNDDOWN(A131/100,0),[1]装备数值!$B:$B,[1]装备数值!$E:$E)</f>
        <v>2</v>
      </c>
      <c r="E131" s="2">
        <v>7</v>
      </c>
      <c r="F131" s="2">
        <f>_xlfn.XLOOKUP(ROUNDDOWN(A131/100,0),[1]装备数值!$B:$B,[1]装备数值!$D:$D)</f>
        <v>102010</v>
      </c>
      <c r="G131" s="8">
        <f>IF(M131=0,_xlfn.IFS(D131=1,_xlfn.XLOOKUP(E131,[1]装备数值!$K$5:$K$19,[1]装备数值!$M$5:$M$19),D131=3,_xlfn.XLOOKUP(E131,[1]装备数值!$K$5:$K$19,[1]装备数值!$Q$5:$Q$19),D131=5,_xlfn.XLOOKUP(E131,[1]装备数值!$K$5:$K$19,[1]装备数值!$U$5:$U$19),D131=2,_xlfn.XLOOKUP(E131,[1]装备数值!$K$5:$K$19,[1]装备数值!$M$24:$M$38),D131=4,_xlfn.XLOOKUP(E131,[1]装备数值!$K$5:$K$19,[1]装备数值!$Q$24:$Q$38),D131=6,_xlfn.XLOOKUP(E131,[1]装备数值!$K$5:$K$19,[1]装备数值!$U$24:$U$38)),_xlfn.IFS(D131=1,_xlfn.XLOOKUP(E131,[1]装备数值!$K$5:$K$19,[1]装备数值!$O$5:$O$19),D131=3,_xlfn.XLOOKUP(E131,[1]装备数值!$K$5:$K$19,[1]装备数值!$S$5:$S$19),D131=5,_xlfn.XLOOKUP(E131,[1]装备数值!$K$5:$K$19,[1]装备数值!$W$5:$W$19),D131=2,_xlfn.XLOOKUP(E131,[1]装备数值!$K$5:$K$19,[1]装备数值!$O$24:$O$38),D131=4,_xlfn.XLOOKUP(E131,[1]装备数值!$K$5:$K$19,[1]装备数值!$S$24:$S$38),D131=6,_xlfn.XLOOKUP(E131,[1]装备数值!$K$5:$K$19,[1]装备数值!$W$24:$W$38)))</f>
        <v>330</v>
      </c>
      <c r="H131" s="2">
        <f>IF(M131=0,_xlfn.IFS(D131=1,_xlfn.XLOOKUP(E131,[1]装备数值!$K$5:$K$19,[1]装备数值!$N$5:$N$19),D131=3,_xlfn.XLOOKUP(E131,[1]装备数值!$K$5:$K$19,[1]装备数值!$R$5:$R$19),D131=5,_xlfn.XLOOKUP(E131,[1]装备数值!$K$5:$K$19,[1]装备数值!$V$5:$V$19),D131=2,_xlfn.XLOOKUP(E131,[1]装备数值!$K$5:$K$19,[1]装备数值!$N$24:$N$38),D131=4,_xlfn.XLOOKUP(E131,[1]装备数值!$K$5:$K$19,[1]装备数值!$R$24:$R$38),D131=6,_xlfn.XLOOKUP(E131,[1]装备数值!$K$5:$K$19,[1]装备数值!$V$24:$V$38)),_xlfn.IFS(D131=1,_xlfn.XLOOKUP(E131,[1]装备数值!$K$5:$K$19,[1]装备数值!$P$5:$P$19),D131=3,_xlfn.XLOOKUP(E131,[1]装备数值!$K$5:$K$19,[1]装备数值!$T$5:$T$19),D131=5,_xlfn.XLOOKUP(E131,[1]装备数值!$K$5:$K$19,[1]装备数值!$X$5:$X$19),D131=2,_xlfn.XLOOKUP(E131,[1]装备数值!$K$5:$K$19,[1]装备数值!$P$24:$P$38),D131=4,_xlfn.XLOOKUP(E131,[1]装备数值!$K$5:$K$19,[1]装备数值!$T$24:$T$38),D131=6,_xlfn.XLOOKUP(E131,[1]装备数值!$K$5:$K$19,[1]装备数值!$X$24:$X$38)))</f>
        <v>30</v>
      </c>
      <c r="I131" s="2" cm="1">
        <f t="array" ref="I131">G131+H131*(_xlfn.SINGLE(_xlfn.XLOOKUP(E131,'equip_quality|装备品质'!$A:$A,'equip_quality|装备品质'!$E:$E-1)))</f>
        <v>5100</v>
      </c>
      <c r="J131" s="3" t="str">
        <f t="shared" si="24"/>
        <v>3;432023|4;432024|5;432025|6;432026</v>
      </c>
      <c r="K131" s="3" t="str">
        <f t="shared" si="23"/>
        <v>432023;432024;432025</v>
      </c>
      <c r="M131" s="2">
        <f>_xlfn.XLOOKUP(ROUNDDOWN(A131/100,0),[1]装备数值!$B:$B,[1]装备数值!$F:$F)</f>
        <v>0</v>
      </c>
      <c r="N131" s="3" t="str">
        <f t="shared" si="19"/>
        <v>equip_202_name</v>
      </c>
      <c r="O131" s="3" t="str">
        <f t="shared" si="20"/>
        <v>icon_equip_202_2</v>
      </c>
      <c r="P131" s="3" t="str">
        <f t="shared" si="21"/>
        <v>equip_202_desc</v>
      </c>
      <c r="Q131" s="3" t="str">
        <f t="shared" si="22"/>
        <v>spine_equip_202_2</v>
      </c>
    </row>
    <row r="132" spans="1:17">
      <c r="A132" s="2">
        <v>20208</v>
      </c>
      <c r="B132" s="3" t="str">
        <f>CONCATENATE(_xlfn.XLOOKUP(ROUNDDOWN(A132/100,0),[1]装备数值!$B:$B,[1]装备数值!$C:$C),"-",_xlfn.XLOOKUP(E132,[1]装备数值!$K$5:$K$19,[1]装备数值!$L$5:$L$19))</f>
        <v>花夹克-S阶-1</v>
      </c>
      <c r="C132" s="3">
        <f t="shared" si="17"/>
        <v>202</v>
      </c>
      <c r="D132" s="3">
        <f>_xlfn.XLOOKUP(ROUNDDOWN(A132/100,0),[1]装备数值!$B:$B,[1]装备数值!$E:$E)</f>
        <v>2</v>
      </c>
      <c r="E132" s="2">
        <v>8</v>
      </c>
      <c r="F132" s="2">
        <f>_xlfn.XLOOKUP(ROUNDDOWN(A132/100,0),[1]装备数值!$B:$B,[1]装备数值!$D:$D)</f>
        <v>102010</v>
      </c>
      <c r="G132" s="8">
        <f>IF(M132=0,_xlfn.IFS(D132=1,_xlfn.XLOOKUP(E132,[1]装备数值!$K$5:$K$19,[1]装备数值!$M$5:$M$19),D132=3,_xlfn.XLOOKUP(E132,[1]装备数值!$K$5:$K$19,[1]装备数值!$Q$5:$Q$19),D132=5,_xlfn.XLOOKUP(E132,[1]装备数值!$K$5:$K$19,[1]装备数值!$U$5:$U$19),D132=2,_xlfn.XLOOKUP(E132,[1]装备数值!$K$5:$K$19,[1]装备数值!$M$24:$M$38),D132=4,_xlfn.XLOOKUP(E132,[1]装备数值!$K$5:$K$19,[1]装备数值!$Q$24:$Q$38),D132=6,_xlfn.XLOOKUP(E132,[1]装备数值!$K$5:$K$19,[1]装备数值!$U$24:$U$38)),_xlfn.IFS(D132=1,_xlfn.XLOOKUP(E132,[1]装备数值!$K$5:$K$19,[1]装备数值!$O$5:$O$19),D132=3,_xlfn.XLOOKUP(E132,[1]装备数值!$K$5:$K$19,[1]装备数值!$S$5:$S$19),D132=5,_xlfn.XLOOKUP(E132,[1]装备数值!$K$5:$K$19,[1]装备数值!$W$5:$W$19),D132=2,_xlfn.XLOOKUP(E132,[1]装备数值!$K$5:$K$19,[1]装备数值!$O$24:$O$38),D132=4,_xlfn.XLOOKUP(E132,[1]装备数值!$K$5:$K$19,[1]装备数值!$S$24:$S$38),D132=6,_xlfn.XLOOKUP(E132,[1]装备数值!$K$5:$K$19,[1]装备数值!$W$24:$W$38)))</f>
        <v>385</v>
      </c>
      <c r="H132" s="2">
        <f>IF(M132=0,_xlfn.IFS(D132=1,_xlfn.XLOOKUP(E132,[1]装备数值!$K$5:$K$19,[1]装备数值!$N$5:$N$19),D132=3,_xlfn.XLOOKUP(E132,[1]装备数值!$K$5:$K$19,[1]装备数值!$R$5:$R$19),D132=5,_xlfn.XLOOKUP(E132,[1]装备数值!$K$5:$K$19,[1]装备数值!$V$5:$V$19),D132=2,_xlfn.XLOOKUP(E132,[1]装备数值!$K$5:$K$19,[1]装备数值!$N$24:$N$38),D132=4,_xlfn.XLOOKUP(E132,[1]装备数值!$K$5:$K$19,[1]装备数值!$R$24:$R$38),D132=6,_xlfn.XLOOKUP(E132,[1]装备数值!$K$5:$K$19,[1]装备数值!$V$24:$V$38)),_xlfn.IFS(D132=1,_xlfn.XLOOKUP(E132,[1]装备数值!$K$5:$K$19,[1]装备数值!$P$5:$P$19),D132=3,_xlfn.XLOOKUP(E132,[1]装备数值!$K$5:$K$19,[1]装备数值!$T$5:$T$19),D132=5,_xlfn.XLOOKUP(E132,[1]装备数值!$K$5:$K$19,[1]装备数值!$X$5:$X$19),D132=2,_xlfn.XLOOKUP(E132,[1]装备数值!$K$5:$K$19,[1]装备数值!$P$24:$P$38),D132=4,_xlfn.XLOOKUP(E132,[1]装备数值!$K$5:$K$19,[1]装备数值!$T$24:$T$38),D132=6,_xlfn.XLOOKUP(E132,[1]装备数值!$K$5:$K$19,[1]装备数值!$X$24:$X$38)))</f>
        <v>35</v>
      </c>
      <c r="I132" s="2" cm="1">
        <f t="array" ref="I132">G132+H132*(_xlfn.SINGLE(_xlfn.XLOOKUP(E132,'equip_quality|装备品质'!$A:$A,'equip_quality|装备品质'!$E:$E-1)))</f>
        <v>5950</v>
      </c>
      <c r="J132" s="3" t="str">
        <f t="shared" si="24"/>
        <v>3;432023|4;432024|5;432025|6;432026</v>
      </c>
      <c r="K132" s="3" t="str">
        <f t="shared" si="23"/>
        <v>432023;432024;432025</v>
      </c>
      <c r="M132" s="2">
        <f>_xlfn.XLOOKUP(ROUNDDOWN(A132/100,0),[1]装备数值!$B:$B,[1]装备数值!$F:$F)</f>
        <v>0</v>
      </c>
      <c r="N132" s="3" t="str">
        <f t="shared" si="19"/>
        <v>equip_202_name</v>
      </c>
      <c r="O132" s="3" t="str">
        <f t="shared" si="20"/>
        <v>icon_equip_202_2</v>
      </c>
      <c r="P132" s="3" t="str">
        <f t="shared" si="21"/>
        <v>equip_202_desc</v>
      </c>
      <c r="Q132" s="3" t="str">
        <f t="shared" si="22"/>
        <v>spine_equip_202_2</v>
      </c>
    </row>
    <row r="133" spans="1:17">
      <c r="A133" s="2">
        <v>20209</v>
      </c>
      <c r="B133" s="3" t="str">
        <f>CONCATENATE(_xlfn.XLOOKUP(ROUNDDOWN(A133/100,0),[1]装备数值!$B:$B,[1]装备数值!$C:$C),"-",_xlfn.XLOOKUP(E133,[1]装备数值!$K$5:$K$19,[1]装备数值!$L$5:$L$19))</f>
        <v>花夹克-S阶-2</v>
      </c>
      <c r="C133" s="3">
        <f t="shared" si="17"/>
        <v>202</v>
      </c>
      <c r="D133" s="3">
        <f>_xlfn.XLOOKUP(ROUNDDOWN(A133/100,0),[1]装备数值!$B:$B,[1]装备数值!$E:$E)</f>
        <v>2</v>
      </c>
      <c r="E133" s="2">
        <v>9</v>
      </c>
      <c r="F133" s="2">
        <f>_xlfn.XLOOKUP(ROUNDDOWN(A133/100,0),[1]装备数值!$B:$B,[1]装备数值!$D:$D)</f>
        <v>102010</v>
      </c>
      <c r="G133" s="8">
        <f>IF(M133=0,_xlfn.IFS(D133=1,_xlfn.XLOOKUP(E133,[1]装备数值!$K$5:$K$19,[1]装备数值!$M$5:$M$19),D133=3,_xlfn.XLOOKUP(E133,[1]装备数值!$K$5:$K$19,[1]装备数值!$Q$5:$Q$19),D133=5,_xlfn.XLOOKUP(E133,[1]装备数值!$K$5:$K$19,[1]装备数值!$U$5:$U$19),D133=2,_xlfn.XLOOKUP(E133,[1]装备数值!$K$5:$K$19,[1]装备数值!$M$24:$M$38),D133=4,_xlfn.XLOOKUP(E133,[1]装备数值!$K$5:$K$19,[1]装备数值!$Q$24:$Q$38),D133=6,_xlfn.XLOOKUP(E133,[1]装备数值!$K$5:$K$19,[1]装备数值!$U$24:$U$38)),_xlfn.IFS(D133=1,_xlfn.XLOOKUP(E133,[1]装备数值!$K$5:$K$19,[1]装备数值!$O$5:$O$19),D133=3,_xlfn.XLOOKUP(E133,[1]装备数值!$K$5:$K$19,[1]装备数值!$S$5:$S$19),D133=5,_xlfn.XLOOKUP(E133,[1]装备数值!$K$5:$K$19,[1]装备数值!$W$5:$W$19),D133=2,_xlfn.XLOOKUP(E133,[1]装备数值!$K$5:$K$19,[1]装备数值!$O$24:$O$38),D133=4,_xlfn.XLOOKUP(E133,[1]装备数值!$K$5:$K$19,[1]装备数值!$S$24:$S$38),D133=6,_xlfn.XLOOKUP(E133,[1]装备数值!$K$5:$K$19,[1]装备数值!$W$24:$W$38)))</f>
        <v>440</v>
      </c>
      <c r="H133" s="2">
        <f>IF(M133=0,_xlfn.IFS(D133=1,_xlfn.XLOOKUP(E133,[1]装备数值!$K$5:$K$19,[1]装备数值!$N$5:$N$19),D133=3,_xlfn.XLOOKUP(E133,[1]装备数值!$K$5:$K$19,[1]装备数值!$R$5:$R$19),D133=5,_xlfn.XLOOKUP(E133,[1]装备数值!$K$5:$K$19,[1]装备数值!$V$5:$V$19),D133=2,_xlfn.XLOOKUP(E133,[1]装备数值!$K$5:$K$19,[1]装备数值!$N$24:$N$38),D133=4,_xlfn.XLOOKUP(E133,[1]装备数值!$K$5:$K$19,[1]装备数值!$R$24:$R$38),D133=6,_xlfn.XLOOKUP(E133,[1]装备数值!$K$5:$K$19,[1]装备数值!$V$24:$V$38)),_xlfn.IFS(D133=1,_xlfn.XLOOKUP(E133,[1]装备数值!$K$5:$K$19,[1]装备数值!$P$5:$P$19),D133=3,_xlfn.XLOOKUP(E133,[1]装备数值!$K$5:$K$19,[1]装备数值!$T$5:$T$19),D133=5,_xlfn.XLOOKUP(E133,[1]装备数值!$K$5:$K$19,[1]装备数值!$X$5:$X$19),D133=2,_xlfn.XLOOKUP(E133,[1]装备数值!$K$5:$K$19,[1]装备数值!$P$24:$P$38),D133=4,_xlfn.XLOOKUP(E133,[1]装备数值!$K$5:$K$19,[1]装备数值!$T$24:$T$38),D133=6,_xlfn.XLOOKUP(E133,[1]装备数值!$K$5:$K$19,[1]装备数值!$X$24:$X$38)))</f>
        <v>40</v>
      </c>
      <c r="I133" s="2" cm="1">
        <f t="array" ref="I133">G133+H133*(_xlfn.SINGLE(_xlfn.XLOOKUP(E133,'equip_quality|装备品质'!$A:$A,'equip_quality|装备品质'!$E:$E-1)))</f>
        <v>6800</v>
      </c>
      <c r="J133" s="3" t="str">
        <f t="shared" si="24"/>
        <v>3;432023|4;432024|5;432025|6;432026</v>
      </c>
      <c r="K133" s="3" t="str">
        <f t="shared" si="23"/>
        <v>432023;432024;432025</v>
      </c>
      <c r="M133" s="2">
        <f>_xlfn.XLOOKUP(ROUNDDOWN(A133/100,0),[1]装备数值!$B:$B,[1]装备数值!$F:$F)</f>
        <v>0</v>
      </c>
      <c r="N133" s="3" t="str">
        <f t="shared" si="19"/>
        <v>equip_202_name</v>
      </c>
      <c r="O133" s="3" t="str">
        <f t="shared" si="20"/>
        <v>icon_equip_202_2</v>
      </c>
      <c r="P133" s="3" t="str">
        <f t="shared" si="21"/>
        <v>equip_202_desc</v>
      </c>
      <c r="Q133" s="3" t="str">
        <f t="shared" si="22"/>
        <v>spine_equip_202_2</v>
      </c>
    </row>
    <row r="134" spans="1:17">
      <c r="A134" s="2">
        <v>20210</v>
      </c>
      <c r="B134" s="3" t="str">
        <f>CONCATENATE(_xlfn.XLOOKUP(ROUNDDOWN(A134/100,0),[1]装备数值!$B:$B,[1]装备数值!$C:$C),"-",_xlfn.XLOOKUP(E134,[1]装备数值!$K$5:$K$19,[1]装备数值!$L$5:$L$19))</f>
        <v>花夹克-S阶-3</v>
      </c>
      <c r="C134" s="3">
        <f t="shared" si="17"/>
        <v>202</v>
      </c>
      <c r="D134" s="3">
        <f>_xlfn.XLOOKUP(ROUNDDOWN(A134/100,0),[1]装备数值!$B:$B,[1]装备数值!$E:$E)</f>
        <v>2</v>
      </c>
      <c r="E134" s="2">
        <v>10</v>
      </c>
      <c r="F134" s="2">
        <f>_xlfn.XLOOKUP(ROUNDDOWN(A134/100,0),[1]装备数值!$B:$B,[1]装备数值!$D:$D)</f>
        <v>102010</v>
      </c>
      <c r="G134" s="8">
        <f>IF(M134=0,_xlfn.IFS(D134=1,_xlfn.XLOOKUP(E134,[1]装备数值!$K$5:$K$19,[1]装备数值!$M$5:$M$19),D134=3,_xlfn.XLOOKUP(E134,[1]装备数值!$K$5:$K$19,[1]装备数值!$Q$5:$Q$19),D134=5,_xlfn.XLOOKUP(E134,[1]装备数值!$K$5:$K$19,[1]装备数值!$U$5:$U$19),D134=2,_xlfn.XLOOKUP(E134,[1]装备数值!$K$5:$K$19,[1]装备数值!$M$24:$M$38),D134=4,_xlfn.XLOOKUP(E134,[1]装备数值!$K$5:$K$19,[1]装备数值!$Q$24:$Q$38),D134=6,_xlfn.XLOOKUP(E134,[1]装备数值!$K$5:$K$19,[1]装备数值!$U$24:$U$38)),_xlfn.IFS(D134=1,_xlfn.XLOOKUP(E134,[1]装备数值!$K$5:$K$19,[1]装备数值!$O$5:$O$19),D134=3,_xlfn.XLOOKUP(E134,[1]装备数值!$K$5:$K$19,[1]装备数值!$S$5:$S$19),D134=5,_xlfn.XLOOKUP(E134,[1]装备数值!$K$5:$K$19,[1]装备数值!$W$5:$W$19),D134=2,_xlfn.XLOOKUP(E134,[1]装备数值!$K$5:$K$19,[1]装备数值!$O$24:$O$38),D134=4,_xlfn.XLOOKUP(E134,[1]装备数值!$K$5:$K$19,[1]装备数值!$S$24:$S$38),D134=6,_xlfn.XLOOKUP(E134,[1]装备数值!$K$5:$K$19,[1]装备数值!$W$24:$W$38)))</f>
        <v>495</v>
      </c>
      <c r="H134" s="2">
        <f>IF(M134=0,_xlfn.IFS(D134=1,_xlfn.XLOOKUP(E134,[1]装备数值!$K$5:$K$19,[1]装备数值!$N$5:$N$19),D134=3,_xlfn.XLOOKUP(E134,[1]装备数值!$K$5:$K$19,[1]装备数值!$R$5:$R$19),D134=5,_xlfn.XLOOKUP(E134,[1]装备数值!$K$5:$K$19,[1]装备数值!$V$5:$V$19),D134=2,_xlfn.XLOOKUP(E134,[1]装备数值!$K$5:$K$19,[1]装备数值!$N$24:$N$38),D134=4,_xlfn.XLOOKUP(E134,[1]装备数值!$K$5:$K$19,[1]装备数值!$R$24:$R$38),D134=6,_xlfn.XLOOKUP(E134,[1]装备数值!$K$5:$K$19,[1]装备数值!$V$24:$V$38)),_xlfn.IFS(D134=1,_xlfn.XLOOKUP(E134,[1]装备数值!$K$5:$K$19,[1]装备数值!$P$5:$P$19),D134=3,_xlfn.XLOOKUP(E134,[1]装备数值!$K$5:$K$19,[1]装备数值!$T$5:$T$19),D134=5,_xlfn.XLOOKUP(E134,[1]装备数值!$K$5:$K$19,[1]装备数值!$X$5:$X$19),D134=2,_xlfn.XLOOKUP(E134,[1]装备数值!$K$5:$K$19,[1]装备数值!$P$24:$P$38),D134=4,_xlfn.XLOOKUP(E134,[1]装备数值!$K$5:$K$19,[1]装备数值!$T$24:$T$38),D134=6,_xlfn.XLOOKUP(E134,[1]装备数值!$K$5:$K$19,[1]装备数值!$X$24:$X$38)))</f>
        <v>45</v>
      </c>
      <c r="I134" s="2" cm="1">
        <f t="array" ref="I134">G134+H134*(_xlfn.SINGLE(_xlfn.XLOOKUP(E134,'equip_quality|装备品质'!$A:$A,'equip_quality|装备品质'!$E:$E-1)))</f>
        <v>7650</v>
      </c>
      <c r="J134" s="3" t="str">
        <f t="shared" si="24"/>
        <v>3;432023|4;432024|5;432025|6;432026</v>
      </c>
      <c r="K134" s="3" t="str">
        <f t="shared" si="23"/>
        <v>432023;432024;432025</v>
      </c>
      <c r="M134" s="2">
        <f>_xlfn.XLOOKUP(ROUNDDOWN(A134/100,0),[1]装备数值!$B:$B,[1]装备数值!$F:$F)</f>
        <v>0</v>
      </c>
      <c r="N134" s="3" t="str">
        <f t="shared" si="19"/>
        <v>equip_202_name</v>
      </c>
      <c r="O134" s="3" t="str">
        <f t="shared" si="20"/>
        <v>icon_equip_202_2</v>
      </c>
      <c r="P134" s="3" t="str">
        <f t="shared" si="21"/>
        <v>equip_202_desc</v>
      </c>
      <c r="Q134" s="3" t="str">
        <f t="shared" si="22"/>
        <v>spine_equip_202_2</v>
      </c>
    </row>
    <row r="135" spans="1:17">
      <c r="A135" s="2">
        <v>20211</v>
      </c>
      <c r="B135" s="3" t="str">
        <f>CONCATENATE(_xlfn.XLOOKUP(ROUNDDOWN(A135/100,0),[1]装备数值!$B:$B,[1]装备数值!$C:$C),"-",_xlfn.XLOOKUP(E135,[1]装备数值!$K$5:$K$19,[1]装备数值!$L$5:$L$19))</f>
        <v>花夹克-SS阶-0</v>
      </c>
      <c r="C135" s="3">
        <f t="shared" si="17"/>
        <v>202</v>
      </c>
      <c r="D135" s="3">
        <f>_xlfn.XLOOKUP(ROUNDDOWN(A135/100,0),[1]装备数值!$B:$B,[1]装备数值!$E:$E)</f>
        <v>2</v>
      </c>
      <c r="E135" s="2">
        <v>11</v>
      </c>
      <c r="F135" s="2">
        <f>_xlfn.XLOOKUP(ROUNDDOWN(A135/100,0),[1]装备数值!$B:$B,[1]装备数值!$D:$D)</f>
        <v>102010</v>
      </c>
      <c r="G135" s="8">
        <f>IF(M135=0,_xlfn.IFS(D135=1,_xlfn.XLOOKUP(E135,[1]装备数值!$K$5:$K$19,[1]装备数值!$M$5:$M$19),D135=3,_xlfn.XLOOKUP(E135,[1]装备数值!$K$5:$K$19,[1]装备数值!$Q$5:$Q$19),D135=5,_xlfn.XLOOKUP(E135,[1]装备数值!$K$5:$K$19,[1]装备数值!$U$5:$U$19),D135=2,_xlfn.XLOOKUP(E135,[1]装备数值!$K$5:$K$19,[1]装备数值!$M$24:$M$38),D135=4,_xlfn.XLOOKUP(E135,[1]装备数值!$K$5:$K$19,[1]装备数值!$Q$24:$Q$38),D135=6,_xlfn.XLOOKUP(E135,[1]装备数值!$K$5:$K$19,[1]装备数值!$U$24:$U$38)),_xlfn.IFS(D135=1,_xlfn.XLOOKUP(E135,[1]装备数值!$K$5:$K$19,[1]装备数值!$O$5:$O$19),D135=3,_xlfn.XLOOKUP(E135,[1]装备数值!$K$5:$K$19,[1]装备数值!$S$5:$S$19),D135=5,_xlfn.XLOOKUP(E135,[1]装备数值!$K$5:$K$19,[1]装备数值!$W$5:$W$19),D135=2,_xlfn.XLOOKUP(E135,[1]装备数值!$K$5:$K$19,[1]装备数值!$O$24:$O$38),D135=4,_xlfn.XLOOKUP(E135,[1]装备数值!$K$5:$K$19,[1]装备数值!$S$24:$S$38),D135=6,_xlfn.XLOOKUP(E135,[1]装备数值!$K$5:$K$19,[1]装备数值!$W$24:$W$38)))</f>
        <v>550</v>
      </c>
      <c r="H135" s="2">
        <f>IF(M135=0,_xlfn.IFS(D135=1,_xlfn.XLOOKUP(E135,[1]装备数值!$K$5:$K$19,[1]装备数值!$N$5:$N$19),D135=3,_xlfn.XLOOKUP(E135,[1]装备数值!$K$5:$K$19,[1]装备数值!$R$5:$R$19),D135=5,_xlfn.XLOOKUP(E135,[1]装备数值!$K$5:$K$19,[1]装备数值!$V$5:$V$19),D135=2,_xlfn.XLOOKUP(E135,[1]装备数值!$K$5:$K$19,[1]装备数值!$N$24:$N$38),D135=4,_xlfn.XLOOKUP(E135,[1]装备数值!$K$5:$K$19,[1]装备数值!$R$24:$R$38),D135=6,_xlfn.XLOOKUP(E135,[1]装备数值!$K$5:$K$19,[1]装备数值!$V$24:$V$38)),_xlfn.IFS(D135=1,_xlfn.XLOOKUP(E135,[1]装备数值!$K$5:$K$19,[1]装备数值!$P$5:$P$19),D135=3,_xlfn.XLOOKUP(E135,[1]装备数值!$K$5:$K$19,[1]装备数值!$T$5:$T$19),D135=5,_xlfn.XLOOKUP(E135,[1]装备数值!$K$5:$K$19,[1]装备数值!$X$5:$X$19),D135=2,_xlfn.XLOOKUP(E135,[1]装备数值!$K$5:$K$19,[1]装备数值!$P$24:$P$38),D135=4,_xlfn.XLOOKUP(E135,[1]装备数值!$K$5:$K$19,[1]装备数值!$T$24:$T$38),D135=6,_xlfn.XLOOKUP(E135,[1]装备数值!$K$5:$K$19,[1]装备数值!$X$24:$X$38)))</f>
        <v>50</v>
      </c>
      <c r="I135" s="2" cm="1">
        <f t="array" ref="I135">G135+H135*(_xlfn.SINGLE(_xlfn.XLOOKUP(E135,'equip_quality|装备品质'!$A:$A,'equip_quality|装备品质'!$E:$E-1)))</f>
        <v>8500</v>
      </c>
      <c r="J135" s="3" t="str">
        <f t="shared" si="24"/>
        <v>3;432023|4;432024|5;432025|6;432026</v>
      </c>
      <c r="K135" s="3" t="str">
        <f t="shared" si="23"/>
        <v>432023;432024;432025;432026</v>
      </c>
      <c r="M135" s="2">
        <f>_xlfn.XLOOKUP(ROUNDDOWN(A135/100,0),[1]装备数值!$B:$B,[1]装备数值!$F:$F)</f>
        <v>0</v>
      </c>
      <c r="N135" s="3" t="str">
        <f t="shared" si="19"/>
        <v>equip_202_name</v>
      </c>
      <c r="O135" s="3" t="str">
        <f t="shared" si="20"/>
        <v>icon_equip_202_2</v>
      </c>
      <c r="P135" s="3" t="str">
        <f t="shared" si="21"/>
        <v>equip_202_desc</v>
      </c>
      <c r="Q135" s="3" t="str">
        <f t="shared" si="22"/>
        <v>spine_equip_202_2</v>
      </c>
    </row>
    <row r="136" spans="1:17">
      <c r="A136" s="2">
        <v>20212</v>
      </c>
      <c r="B136" s="3" t="str">
        <f>CONCATENATE(_xlfn.XLOOKUP(ROUNDDOWN(A136/100,0),[1]装备数值!$B:$B,[1]装备数值!$C:$C),"-",_xlfn.XLOOKUP(E136,[1]装备数值!$K$5:$K$19,[1]装备数值!$L$5:$L$19))</f>
        <v>花夹克-SS阶-1</v>
      </c>
      <c r="C136" s="3">
        <f t="shared" si="17"/>
        <v>202</v>
      </c>
      <c r="D136" s="3">
        <f>_xlfn.XLOOKUP(ROUNDDOWN(A136/100,0),[1]装备数值!$B:$B,[1]装备数值!$E:$E)</f>
        <v>2</v>
      </c>
      <c r="E136" s="2">
        <v>12</v>
      </c>
      <c r="F136" s="2">
        <f>_xlfn.XLOOKUP(ROUNDDOWN(A136/100,0),[1]装备数值!$B:$B,[1]装备数值!$D:$D)</f>
        <v>102010</v>
      </c>
      <c r="G136" s="8">
        <f>IF(M136=0,_xlfn.IFS(D136=1,_xlfn.XLOOKUP(E136,[1]装备数值!$K$5:$K$19,[1]装备数值!$M$5:$M$19),D136=3,_xlfn.XLOOKUP(E136,[1]装备数值!$K$5:$K$19,[1]装备数值!$Q$5:$Q$19),D136=5,_xlfn.XLOOKUP(E136,[1]装备数值!$K$5:$K$19,[1]装备数值!$U$5:$U$19),D136=2,_xlfn.XLOOKUP(E136,[1]装备数值!$K$5:$K$19,[1]装备数值!$M$24:$M$38),D136=4,_xlfn.XLOOKUP(E136,[1]装备数值!$K$5:$K$19,[1]装备数值!$Q$24:$Q$38),D136=6,_xlfn.XLOOKUP(E136,[1]装备数值!$K$5:$K$19,[1]装备数值!$U$24:$U$38)),_xlfn.IFS(D136=1,_xlfn.XLOOKUP(E136,[1]装备数值!$K$5:$K$19,[1]装备数值!$O$5:$O$19),D136=3,_xlfn.XLOOKUP(E136,[1]装备数值!$K$5:$K$19,[1]装备数值!$S$5:$S$19),D136=5,_xlfn.XLOOKUP(E136,[1]装备数值!$K$5:$K$19,[1]装备数值!$W$5:$W$19),D136=2,_xlfn.XLOOKUP(E136,[1]装备数值!$K$5:$K$19,[1]装备数值!$O$24:$O$38),D136=4,_xlfn.XLOOKUP(E136,[1]装备数值!$K$5:$K$19,[1]装备数值!$S$24:$S$38),D136=6,_xlfn.XLOOKUP(E136,[1]装备数值!$K$5:$K$19,[1]装备数值!$W$24:$W$38)))</f>
        <v>750</v>
      </c>
      <c r="H136" s="2">
        <f>IF(M136=0,_xlfn.IFS(D136=1,_xlfn.XLOOKUP(E136,[1]装备数值!$K$5:$K$19,[1]装备数值!$N$5:$N$19),D136=3,_xlfn.XLOOKUP(E136,[1]装备数值!$K$5:$K$19,[1]装备数值!$R$5:$R$19),D136=5,_xlfn.XLOOKUP(E136,[1]装备数值!$K$5:$K$19,[1]装备数值!$V$5:$V$19),D136=2,_xlfn.XLOOKUP(E136,[1]装备数值!$K$5:$K$19,[1]装备数值!$N$24:$N$38),D136=4,_xlfn.XLOOKUP(E136,[1]装备数值!$K$5:$K$19,[1]装备数值!$R$24:$R$38),D136=6,_xlfn.XLOOKUP(E136,[1]装备数值!$K$5:$K$19,[1]装备数值!$V$24:$V$38)),_xlfn.IFS(D136=1,_xlfn.XLOOKUP(E136,[1]装备数值!$K$5:$K$19,[1]装备数值!$P$5:$P$19),D136=3,_xlfn.XLOOKUP(E136,[1]装备数值!$K$5:$K$19,[1]装备数值!$T$5:$T$19),D136=5,_xlfn.XLOOKUP(E136,[1]装备数值!$K$5:$K$19,[1]装备数值!$X$5:$X$19),D136=2,_xlfn.XLOOKUP(E136,[1]装备数值!$K$5:$K$19,[1]装备数值!$P$24:$P$38),D136=4,_xlfn.XLOOKUP(E136,[1]装备数值!$K$5:$K$19,[1]装备数值!$T$24:$T$38),D136=6,_xlfn.XLOOKUP(E136,[1]装备数值!$K$5:$K$19,[1]装备数值!$X$24:$X$38)))</f>
        <v>70</v>
      </c>
      <c r="I136" s="2" cm="1">
        <f t="array" ref="I136">G136+H136*(_xlfn.SINGLE(_xlfn.XLOOKUP(E136,'equip_quality|装备品质'!$A:$A,'equip_quality|装备品质'!$E:$E-1)))</f>
        <v>11880</v>
      </c>
      <c r="J136" s="3" t="str">
        <f t="shared" si="24"/>
        <v>3;432023|4;432024|5;432025|6;432026</v>
      </c>
      <c r="K136" s="3" t="str">
        <f t="shared" si="23"/>
        <v>432023;432024;432025;432026</v>
      </c>
      <c r="M136" s="2">
        <f>_xlfn.XLOOKUP(ROUNDDOWN(A136/100,0),[1]装备数值!$B:$B,[1]装备数值!$F:$F)</f>
        <v>0</v>
      </c>
      <c r="N136" s="3" t="str">
        <f t="shared" si="19"/>
        <v>equip_202_name</v>
      </c>
      <c r="O136" s="3" t="str">
        <f t="shared" si="20"/>
        <v>icon_equip_202_2</v>
      </c>
      <c r="P136" s="3" t="str">
        <f t="shared" si="21"/>
        <v>equip_202_desc</v>
      </c>
      <c r="Q136" s="3" t="str">
        <f t="shared" si="22"/>
        <v>spine_equip_202_2</v>
      </c>
    </row>
    <row r="137" spans="1:17">
      <c r="A137" s="2">
        <v>20213</v>
      </c>
      <c r="B137" s="3" t="str">
        <f>CONCATENATE(_xlfn.XLOOKUP(ROUNDDOWN(A137/100,0),[1]装备数值!$B:$B,[1]装备数值!$C:$C),"-",_xlfn.XLOOKUP(E137,[1]装备数值!$K$5:$K$19,[1]装备数值!$L$5:$L$19))</f>
        <v>花夹克-SS阶-2</v>
      </c>
      <c r="C137" s="3">
        <f t="shared" si="17"/>
        <v>202</v>
      </c>
      <c r="D137" s="3">
        <f>_xlfn.XLOOKUP(ROUNDDOWN(A137/100,0),[1]装备数值!$B:$B,[1]装备数值!$E:$E)</f>
        <v>2</v>
      </c>
      <c r="E137" s="2">
        <v>13</v>
      </c>
      <c r="F137" s="2">
        <f>_xlfn.XLOOKUP(ROUNDDOWN(A137/100,0),[1]装备数值!$B:$B,[1]装备数值!$D:$D)</f>
        <v>102010</v>
      </c>
      <c r="G137" s="8">
        <f>IF(M137=0,_xlfn.IFS(D137=1,_xlfn.XLOOKUP(E137,[1]装备数值!$K$5:$K$19,[1]装备数值!$M$5:$M$19),D137=3,_xlfn.XLOOKUP(E137,[1]装备数值!$K$5:$K$19,[1]装备数值!$Q$5:$Q$19),D137=5,_xlfn.XLOOKUP(E137,[1]装备数值!$K$5:$K$19,[1]装备数值!$U$5:$U$19),D137=2,_xlfn.XLOOKUP(E137,[1]装备数值!$K$5:$K$19,[1]装备数值!$M$24:$M$38),D137=4,_xlfn.XLOOKUP(E137,[1]装备数值!$K$5:$K$19,[1]装备数值!$Q$24:$Q$38),D137=6,_xlfn.XLOOKUP(E137,[1]装备数值!$K$5:$K$19,[1]装备数值!$U$24:$U$38)),_xlfn.IFS(D137=1,_xlfn.XLOOKUP(E137,[1]装备数值!$K$5:$K$19,[1]装备数值!$O$5:$O$19),D137=3,_xlfn.XLOOKUP(E137,[1]装备数值!$K$5:$K$19,[1]装备数值!$S$5:$S$19),D137=5,_xlfn.XLOOKUP(E137,[1]装备数值!$K$5:$K$19,[1]装备数值!$W$5:$W$19),D137=2,_xlfn.XLOOKUP(E137,[1]装备数值!$K$5:$K$19,[1]装备数值!$O$24:$O$38),D137=4,_xlfn.XLOOKUP(E137,[1]装备数值!$K$5:$K$19,[1]装备数值!$S$24:$S$38),D137=6,_xlfn.XLOOKUP(E137,[1]装备数值!$K$5:$K$19,[1]装备数值!$W$24:$W$38)))</f>
        <v>1000</v>
      </c>
      <c r="H137" s="2">
        <f>IF(M137=0,_xlfn.IFS(D137=1,_xlfn.XLOOKUP(E137,[1]装备数值!$K$5:$K$19,[1]装备数值!$N$5:$N$19),D137=3,_xlfn.XLOOKUP(E137,[1]装备数值!$K$5:$K$19,[1]装备数值!$R$5:$R$19),D137=5,_xlfn.XLOOKUP(E137,[1]装备数值!$K$5:$K$19,[1]装备数值!$V$5:$V$19),D137=2,_xlfn.XLOOKUP(E137,[1]装备数值!$K$5:$K$19,[1]装备数值!$N$24:$N$38),D137=4,_xlfn.XLOOKUP(E137,[1]装备数值!$K$5:$K$19,[1]装备数值!$R$24:$R$38),D137=6,_xlfn.XLOOKUP(E137,[1]装备数值!$K$5:$K$19,[1]装备数值!$V$24:$V$38)),_xlfn.IFS(D137=1,_xlfn.XLOOKUP(E137,[1]装备数值!$K$5:$K$19,[1]装备数值!$P$5:$P$19),D137=3,_xlfn.XLOOKUP(E137,[1]装备数值!$K$5:$K$19,[1]装备数值!$T$5:$T$19),D137=5,_xlfn.XLOOKUP(E137,[1]装备数值!$K$5:$K$19,[1]装备数值!$X$5:$X$19),D137=2,_xlfn.XLOOKUP(E137,[1]装备数值!$K$5:$K$19,[1]装备数值!$P$24:$P$38),D137=4,_xlfn.XLOOKUP(E137,[1]装备数值!$K$5:$K$19,[1]装备数值!$T$24:$T$38),D137=6,_xlfn.XLOOKUP(E137,[1]装备数值!$K$5:$K$19,[1]装备数值!$X$24:$X$38)))</f>
        <v>100</v>
      </c>
      <c r="I137" s="2" cm="1">
        <f t="array" ref="I137">G137+H137*(_xlfn.SINGLE(_xlfn.XLOOKUP(E137,'equip_quality|装备品质'!$A:$A,'equip_quality|装备品质'!$E:$E-1)))</f>
        <v>16900</v>
      </c>
      <c r="J137" s="3" t="str">
        <f t="shared" si="24"/>
        <v>3;432023|4;432024|5;432025|6;432026</v>
      </c>
      <c r="K137" s="3" t="str">
        <f t="shared" si="23"/>
        <v>432023;432024;432025;432026</v>
      </c>
      <c r="M137" s="2">
        <f>_xlfn.XLOOKUP(ROUNDDOWN(A137/100,0),[1]装备数值!$B:$B,[1]装备数值!$F:$F)</f>
        <v>0</v>
      </c>
      <c r="N137" s="3" t="str">
        <f t="shared" si="19"/>
        <v>equip_202_name</v>
      </c>
      <c r="O137" s="3" t="str">
        <f t="shared" si="20"/>
        <v>icon_equip_202_2</v>
      </c>
      <c r="P137" s="3" t="str">
        <f t="shared" si="21"/>
        <v>equip_202_desc</v>
      </c>
      <c r="Q137" s="3" t="str">
        <f t="shared" si="22"/>
        <v>spine_equip_202_2</v>
      </c>
    </row>
    <row r="138" spans="1:17">
      <c r="A138" s="2">
        <v>20214</v>
      </c>
      <c r="B138" s="3" t="str">
        <f>CONCATENATE(_xlfn.XLOOKUP(ROUNDDOWN(A138/100,0),[1]装备数值!$B:$B,[1]装备数值!$C:$C),"-",_xlfn.XLOOKUP(E138,[1]装备数值!$K$5:$K$19,[1]装备数值!$L$5:$L$19))</f>
        <v>花夹克-SS阶-3</v>
      </c>
      <c r="C138" s="3">
        <f t="shared" si="17"/>
        <v>202</v>
      </c>
      <c r="D138" s="3">
        <f>_xlfn.XLOOKUP(ROUNDDOWN(A138/100,0),[1]装备数值!$B:$B,[1]装备数值!$E:$E)</f>
        <v>2</v>
      </c>
      <c r="E138" s="2">
        <v>14</v>
      </c>
      <c r="F138" s="2">
        <f>_xlfn.XLOOKUP(ROUNDDOWN(A138/100,0),[1]装备数值!$B:$B,[1]装备数值!$D:$D)</f>
        <v>102010</v>
      </c>
      <c r="G138" s="8">
        <f>IF(M138=0,_xlfn.IFS(D138=1,_xlfn.XLOOKUP(E138,[1]装备数值!$K$5:$K$19,[1]装备数值!$M$5:$M$19),D138=3,_xlfn.XLOOKUP(E138,[1]装备数值!$K$5:$K$19,[1]装备数值!$Q$5:$Q$19),D138=5,_xlfn.XLOOKUP(E138,[1]装备数值!$K$5:$K$19,[1]装备数值!$U$5:$U$19),D138=2,_xlfn.XLOOKUP(E138,[1]装备数值!$K$5:$K$19,[1]装备数值!$M$24:$M$38),D138=4,_xlfn.XLOOKUP(E138,[1]装备数值!$K$5:$K$19,[1]装备数值!$Q$24:$Q$38),D138=6,_xlfn.XLOOKUP(E138,[1]装备数值!$K$5:$K$19,[1]装备数值!$U$24:$U$38)),_xlfn.IFS(D138=1,_xlfn.XLOOKUP(E138,[1]装备数值!$K$5:$K$19,[1]装备数值!$O$5:$O$19),D138=3,_xlfn.XLOOKUP(E138,[1]装备数值!$K$5:$K$19,[1]装备数值!$S$5:$S$19),D138=5,_xlfn.XLOOKUP(E138,[1]装备数值!$K$5:$K$19,[1]装备数值!$W$5:$W$19),D138=2,_xlfn.XLOOKUP(E138,[1]装备数值!$K$5:$K$19,[1]装备数值!$O$24:$O$38),D138=4,_xlfn.XLOOKUP(E138,[1]装备数值!$K$5:$K$19,[1]装备数值!$S$24:$S$38),D138=6,_xlfn.XLOOKUP(E138,[1]装备数值!$K$5:$K$19,[1]装备数值!$W$24:$W$38)))</f>
        <v>1255</v>
      </c>
      <c r="H138" s="2">
        <f>IF(M138=0,_xlfn.IFS(D138=1,_xlfn.XLOOKUP(E138,[1]装备数值!$K$5:$K$19,[1]装备数值!$N$5:$N$19),D138=3,_xlfn.XLOOKUP(E138,[1]装备数值!$K$5:$K$19,[1]装备数值!$R$5:$R$19),D138=5,_xlfn.XLOOKUP(E138,[1]装备数值!$K$5:$K$19,[1]装备数值!$V$5:$V$19),D138=2,_xlfn.XLOOKUP(E138,[1]装备数值!$K$5:$K$19,[1]装备数值!$N$24:$N$38),D138=4,_xlfn.XLOOKUP(E138,[1]装备数值!$K$5:$K$19,[1]装备数值!$R$24:$R$38),D138=6,_xlfn.XLOOKUP(E138,[1]装备数值!$K$5:$K$19,[1]装备数值!$V$24:$V$38)),_xlfn.IFS(D138=1,_xlfn.XLOOKUP(E138,[1]装备数值!$K$5:$K$19,[1]装备数值!$P$5:$P$19),D138=3,_xlfn.XLOOKUP(E138,[1]装备数值!$K$5:$K$19,[1]装备数值!$T$5:$T$19),D138=5,_xlfn.XLOOKUP(E138,[1]装备数值!$K$5:$K$19,[1]装备数值!$X$5:$X$19),D138=2,_xlfn.XLOOKUP(E138,[1]装备数值!$K$5:$K$19,[1]装备数值!$P$24:$P$38),D138=4,_xlfn.XLOOKUP(E138,[1]装备数值!$K$5:$K$19,[1]装备数值!$T$24:$T$38),D138=6,_xlfn.XLOOKUP(E138,[1]装备数值!$K$5:$K$19,[1]装备数值!$X$24:$X$38)))</f>
        <v>120</v>
      </c>
      <c r="I138" s="2" cm="1">
        <f t="array" ref="I138">G138+H138*(_xlfn.SINGLE(_xlfn.XLOOKUP(E138,'equip_quality|装备品质'!$A:$A,'equip_quality|装备品质'!$E:$E-1)))</f>
        <v>20335</v>
      </c>
      <c r="J138" s="3" t="str">
        <f t="shared" si="24"/>
        <v>3;432023|4;432024|5;432025|6;432026</v>
      </c>
      <c r="K138" s="3" t="str">
        <f t="shared" si="23"/>
        <v>432023;432024;432025;432026</v>
      </c>
      <c r="M138" s="2">
        <f>_xlfn.XLOOKUP(ROUNDDOWN(A138/100,0),[1]装备数值!$B:$B,[1]装备数值!$F:$F)</f>
        <v>0</v>
      </c>
      <c r="N138" s="3" t="str">
        <f t="shared" si="19"/>
        <v>equip_202_name</v>
      </c>
      <c r="O138" s="3" t="str">
        <f t="shared" si="20"/>
        <v>icon_equip_202_2</v>
      </c>
      <c r="P138" s="3" t="str">
        <f t="shared" si="21"/>
        <v>equip_202_desc</v>
      </c>
      <c r="Q138" s="3" t="str">
        <f t="shared" si="22"/>
        <v>spine_equip_202_2</v>
      </c>
    </row>
    <row r="139" spans="1:17">
      <c r="A139" s="2">
        <v>20215</v>
      </c>
      <c r="B139" s="3" t="str">
        <f>CONCATENATE(_xlfn.XLOOKUP(ROUNDDOWN(A139/100,0),[1]装备数值!$B:$B,[1]装备数值!$C:$C),"-",_xlfn.XLOOKUP(E139,[1]装备数值!$K$5:$K$19,[1]装备数值!$L$5:$L$19))</f>
        <v>花夹克-SS阶-4</v>
      </c>
      <c r="C139" s="3">
        <f t="shared" si="17"/>
        <v>202</v>
      </c>
      <c r="D139" s="3">
        <f>_xlfn.XLOOKUP(ROUNDDOWN(A139/100,0),[1]装备数值!$B:$B,[1]装备数值!$E:$E)</f>
        <v>2</v>
      </c>
      <c r="E139" s="2">
        <v>15</v>
      </c>
      <c r="F139" s="2">
        <f>_xlfn.XLOOKUP(ROUNDDOWN(A139/100,0),[1]装备数值!$B:$B,[1]装备数值!$D:$D)</f>
        <v>102010</v>
      </c>
      <c r="G139" s="8">
        <f>IF(M139=0,_xlfn.IFS(D139=1,_xlfn.XLOOKUP(E139,[1]装备数值!$K$5:$K$19,[1]装备数值!$M$5:$M$19),D139=3,_xlfn.XLOOKUP(E139,[1]装备数值!$K$5:$K$19,[1]装备数值!$Q$5:$Q$19),D139=5,_xlfn.XLOOKUP(E139,[1]装备数值!$K$5:$K$19,[1]装备数值!$U$5:$U$19),D139=2,_xlfn.XLOOKUP(E139,[1]装备数值!$K$5:$K$19,[1]装备数值!$M$24:$M$38),D139=4,_xlfn.XLOOKUP(E139,[1]装备数值!$K$5:$K$19,[1]装备数值!$Q$24:$Q$38),D139=6,_xlfn.XLOOKUP(E139,[1]装备数值!$K$5:$K$19,[1]装备数值!$U$24:$U$38)),_xlfn.IFS(D139=1,_xlfn.XLOOKUP(E139,[1]装备数值!$K$5:$K$19,[1]装备数值!$O$5:$O$19),D139=3,_xlfn.XLOOKUP(E139,[1]装备数值!$K$5:$K$19,[1]装备数值!$S$5:$S$19),D139=5,_xlfn.XLOOKUP(E139,[1]装备数值!$K$5:$K$19,[1]装备数值!$W$5:$W$19),D139=2,_xlfn.XLOOKUP(E139,[1]装备数值!$K$5:$K$19,[1]装备数值!$O$24:$O$38),D139=4,_xlfn.XLOOKUP(E139,[1]装备数值!$K$5:$K$19,[1]装备数值!$S$24:$S$38),D139=6,_xlfn.XLOOKUP(E139,[1]装备数值!$K$5:$K$19,[1]装备数值!$W$24:$W$38)))</f>
        <v>1500</v>
      </c>
      <c r="H139" s="2">
        <f>IF(M139=0,_xlfn.IFS(D139=1,_xlfn.XLOOKUP(E139,[1]装备数值!$K$5:$K$19,[1]装备数值!$N$5:$N$19),D139=3,_xlfn.XLOOKUP(E139,[1]装备数值!$K$5:$K$19,[1]装备数值!$R$5:$R$19),D139=5,_xlfn.XLOOKUP(E139,[1]装备数值!$K$5:$K$19,[1]装备数值!$V$5:$V$19),D139=2,_xlfn.XLOOKUP(E139,[1]装备数值!$K$5:$K$19,[1]装备数值!$N$24:$N$38),D139=4,_xlfn.XLOOKUP(E139,[1]装备数值!$K$5:$K$19,[1]装备数值!$R$24:$R$38),D139=6,_xlfn.XLOOKUP(E139,[1]装备数值!$K$5:$K$19,[1]装备数值!$V$24:$V$38)),_xlfn.IFS(D139=1,_xlfn.XLOOKUP(E139,[1]装备数值!$K$5:$K$19,[1]装备数值!$P$5:$P$19),D139=3,_xlfn.XLOOKUP(E139,[1]装备数值!$K$5:$K$19,[1]装备数值!$T$5:$T$19),D139=5,_xlfn.XLOOKUP(E139,[1]装备数值!$K$5:$K$19,[1]装备数值!$X$5:$X$19),D139=2,_xlfn.XLOOKUP(E139,[1]装备数值!$K$5:$K$19,[1]装备数值!$P$24:$P$38),D139=4,_xlfn.XLOOKUP(E139,[1]装备数值!$K$5:$K$19,[1]装备数值!$T$24:$T$38),D139=6,_xlfn.XLOOKUP(E139,[1]装备数值!$K$5:$K$19,[1]装备数值!$X$24:$X$38)))</f>
        <v>150</v>
      </c>
      <c r="I139" s="2" cm="1">
        <f t="array" ref="I139">G139+H139*(_xlfn.SINGLE(_xlfn.XLOOKUP(E139,'equip_quality|装备品质'!$A:$A,'equip_quality|装备品质'!$E:$E-1)))</f>
        <v>25350</v>
      </c>
      <c r="J139" s="3" t="str">
        <f t="shared" si="24"/>
        <v>3;432023|4;432024|5;432025|6;432026</v>
      </c>
      <c r="K139" s="3" t="str">
        <f t="shared" si="23"/>
        <v>432023;432024;432025;432026</v>
      </c>
      <c r="M139" s="2">
        <f>_xlfn.XLOOKUP(ROUNDDOWN(A139/100,0),[1]装备数值!$B:$B,[1]装备数值!$F:$F)</f>
        <v>0</v>
      </c>
      <c r="N139" s="3" t="str">
        <f t="shared" si="19"/>
        <v>equip_202_name</v>
      </c>
      <c r="O139" s="3" t="str">
        <f t="shared" si="20"/>
        <v>icon_equip_202_2</v>
      </c>
      <c r="P139" s="3" t="str">
        <f t="shared" si="21"/>
        <v>equip_202_desc</v>
      </c>
      <c r="Q139" s="3" t="str">
        <f t="shared" si="22"/>
        <v>spine_equip_202_2</v>
      </c>
    </row>
    <row r="140" spans="1:17">
      <c r="A140" s="2">
        <v>20301</v>
      </c>
      <c r="B140" s="3" t="str">
        <f>CONCATENATE(_xlfn.XLOOKUP(ROUNDDOWN(A140/100,0),[1]装备数值!$B:$B,[1]装备数值!$C:$C),"-",_xlfn.XLOOKUP(E140,[1]装备数值!$K$5:$K$19,[1]装备数值!$L$5:$L$19))</f>
        <v>嘻哈卫衣-D阶</v>
      </c>
      <c r="C140" s="3">
        <f t="shared" si="17"/>
        <v>203</v>
      </c>
      <c r="D140" s="3">
        <f>_xlfn.XLOOKUP(ROUNDDOWN(A140/100,0),[1]装备数值!$B:$B,[1]装备数值!$E:$E)</f>
        <v>2</v>
      </c>
      <c r="E140" s="2">
        <v>1</v>
      </c>
      <c r="F140" s="2">
        <f>_xlfn.XLOOKUP(ROUNDDOWN(A140/100,0),[1]装备数值!$B:$B,[1]装备数值!$D:$D)</f>
        <v>102010</v>
      </c>
      <c r="G140" s="8">
        <f>IF(M140=0,_xlfn.IFS(D140=1,_xlfn.XLOOKUP(E140,[1]装备数值!$K$5:$K$19,[1]装备数值!$M$5:$M$19),D140=3,_xlfn.XLOOKUP(E140,[1]装备数值!$K$5:$K$19,[1]装备数值!$Q$5:$Q$19),D140=5,_xlfn.XLOOKUP(E140,[1]装备数值!$K$5:$K$19,[1]装备数值!$U$5:$U$19),D140=2,_xlfn.XLOOKUP(E140,[1]装备数值!$K$5:$K$19,[1]装备数值!$M$24:$M$38),D140=4,_xlfn.XLOOKUP(E140,[1]装备数值!$K$5:$K$19,[1]装备数值!$Q$24:$Q$38),D140=6,_xlfn.XLOOKUP(E140,[1]装备数值!$K$5:$K$19,[1]装备数值!$U$24:$U$38)),_xlfn.IFS(D140=1,_xlfn.XLOOKUP(E140,[1]装备数值!$K$5:$K$19,[1]装备数值!$O$5:$O$19),D140=3,_xlfn.XLOOKUP(E140,[1]装备数值!$K$5:$K$19,[1]装备数值!$S$5:$S$19),D140=5,_xlfn.XLOOKUP(E140,[1]装备数值!$K$5:$K$19,[1]装备数值!$W$5:$W$19),D140=2,_xlfn.XLOOKUP(E140,[1]装备数值!$K$5:$K$19,[1]装备数值!$O$24:$O$38),D140=4,_xlfn.XLOOKUP(E140,[1]装备数值!$K$5:$K$19,[1]装备数值!$S$24:$S$38),D140=6,_xlfn.XLOOKUP(E140,[1]装备数值!$K$5:$K$19,[1]装备数值!$W$24:$W$38)))</f>
        <v>50</v>
      </c>
      <c r="H140" s="2">
        <f>IF(M140=0,_xlfn.IFS(D140=1,_xlfn.XLOOKUP(E140,[1]装备数值!$K$5:$K$19,[1]装备数值!$N$5:$N$19),D140=3,_xlfn.XLOOKUP(E140,[1]装备数值!$K$5:$K$19,[1]装备数值!$R$5:$R$19),D140=5,_xlfn.XLOOKUP(E140,[1]装备数值!$K$5:$K$19,[1]装备数值!$V$5:$V$19),D140=2,_xlfn.XLOOKUP(E140,[1]装备数值!$K$5:$K$19,[1]装备数值!$N$24:$N$38),D140=4,_xlfn.XLOOKUP(E140,[1]装备数值!$K$5:$K$19,[1]装备数值!$R$24:$R$38),D140=6,_xlfn.XLOOKUP(E140,[1]装备数值!$K$5:$K$19,[1]装备数值!$V$24:$V$38)),_xlfn.IFS(D140=1,_xlfn.XLOOKUP(E140,[1]装备数值!$K$5:$K$19,[1]装备数值!$P$5:$P$19),D140=3,_xlfn.XLOOKUP(E140,[1]装备数值!$K$5:$K$19,[1]装备数值!$T$5:$T$19),D140=5,_xlfn.XLOOKUP(E140,[1]装备数值!$K$5:$K$19,[1]装备数值!$X$5:$X$19),D140=2,_xlfn.XLOOKUP(E140,[1]装备数值!$K$5:$K$19,[1]装备数值!$P$24:$P$38),D140=4,_xlfn.XLOOKUP(E140,[1]装备数值!$K$5:$K$19,[1]装备数值!$T$24:$T$38),D140=6,_xlfn.XLOOKUP(E140,[1]装备数值!$K$5:$K$19,[1]装备数值!$X$24:$X$38)))</f>
        <v>5</v>
      </c>
      <c r="I140" s="2" cm="1">
        <f t="array" ref="I140">G140+H140*(_xlfn.SINGLE(_xlfn.XLOOKUP(E140,'equip_quality|装备品质'!$A:$A,'equip_quality|装备品质'!$E:$E-1)))</f>
        <v>845</v>
      </c>
      <c r="J140" s="3" t="str">
        <f t="shared" si="24"/>
        <v>3;432033|4;432034|5;432035|6;432036</v>
      </c>
      <c r="K140" s="3" t="str">
        <f t="shared" si="23"/>
        <v/>
      </c>
      <c r="M140" s="2">
        <f>_xlfn.XLOOKUP(ROUNDDOWN(A140/100,0),[1]装备数值!$B:$B,[1]装备数值!$F:$F)</f>
        <v>0</v>
      </c>
      <c r="N140" s="3" t="str">
        <f t="shared" si="19"/>
        <v>equip_203_name</v>
      </c>
      <c r="O140" s="3" t="str">
        <f t="shared" si="20"/>
        <v>icon_equip_203_1</v>
      </c>
      <c r="P140" s="3" t="str">
        <f t="shared" si="21"/>
        <v>equip_203_desc</v>
      </c>
      <c r="Q140" s="3" t="str">
        <f t="shared" si="22"/>
        <v>spine_equip_203_1</v>
      </c>
    </row>
    <row r="141" spans="1:17">
      <c r="A141" s="2">
        <v>20302</v>
      </c>
      <c r="B141" s="3" t="str">
        <f>CONCATENATE(_xlfn.XLOOKUP(ROUNDDOWN(A141/100,0),[1]装备数值!$B:$B,[1]装备数值!$C:$C),"-",_xlfn.XLOOKUP(E141,[1]装备数值!$K$5:$K$19,[1]装备数值!$L$5:$L$19))</f>
        <v>嘻哈卫衣-C阶</v>
      </c>
      <c r="C141" s="3">
        <f t="shared" si="17"/>
        <v>203</v>
      </c>
      <c r="D141" s="3">
        <f>_xlfn.XLOOKUP(ROUNDDOWN(A141/100,0),[1]装备数值!$B:$B,[1]装备数值!$E:$E)</f>
        <v>2</v>
      </c>
      <c r="E141" s="2">
        <v>2</v>
      </c>
      <c r="F141" s="2">
        <f>_xlfn.XLOOKUP(ROUNDDOWN(A141/100,0),[1]装备数值!$B:$B,[1]装备数值!$D:$D)</f>
        <v>102010</v>
      </c>
      <c r="G141" s="8">
        <f>IF(M141=0,_xlfn.IFS(D141=1,_xlfn.XLOOKUP(E141,[1]装备数值!$K$5:$K$19,[1]装备数值!$M$5:$M$19),D141=3,_xlfn.XLOOKUP(E141,[1]装备数值!$K$5:$K$19,[1]装备数值!$Q$5:$Q$19),D141=5,_xlfn.XLOOKUP(E141,[1]装备数值!$K$5:$K$19,[1]装备数值!$U$5:$U$19),D141=2,_xlfn.XLOOKUP(E141,[1]装备数值!$K$5:$K$19,[1]装备数值!$M$24:$M$38),D141=4,_xlfn.XLOOKUP(E141,[1]装备数值!$K$5:$K$19,[1]装备数值!$Q$24:$Q$38),D141=6,_xlfn.XLOOKUP(E141,[1]装备数值!$K$5:$K$19,[1]装备数值!$U$24:$U$38)),_xlfn.IFS(D141=1,_xlfn.XLOOKUP(E141,[1]装备数值!$K$5:$K$19,[1]装备数值!$O$5:$O$19),D141=3,_xlfn.XLOOKUP(E141,[1]装备数值!$K$5:$K$19,[1]装备数值!$S$5:$S$19),D141=5,_xlfn.XLOOKUP(E141,[1]装备数值!$K$5:$K$19,[1]装备数值!$W$5:$W$19),D141=2,_xlfn.XLOOKUP(E141,[1]装备数值!$K$5:$K$19,[1]装备数值!$O$24:$O$38),D141=4,_xlfn.XLOOKUP(E141,[1]装备数值!$K$5:$K$19,[1]装备数值!$S$24:$S$38),D141=6,_xlfn.XLOOKUP(E141,[1]装备数值!$K$5:$K$19,[1]装备数值!$W$24:$W$38)))</f>
        <v>70</v>
      </c>
      <c r="H141" s="2">
        <f>IF(M141=0,_xlfn.IFS(D141=1,_xlfn.XLOOKUP(E141,[1]装备数值!$K$5:$K$19,[1]装备数值!$N$5:$N$19),D141=3,_xlfn.XLOOKUP(E141,[1]装备数值!$K$5:$K$19,[1]装备数值!$R$5:$R$19),D141=5,_xlfn.XLOOKUP(E141,[1]装备数值!$K$5:$K$19,[1]装备数值!$V$5:$V$19),D141=2,_xlfn.XLOOKUP(E141,[1]装备数值!$K$5:$K$19,[1]装备数值!$N$24:$N$38),D141=4,_xlfn.XLOOKUP(E141,[1]装备数值!$K$5:$K$19,[1]装备数值!$R$24:$R$38),D141=6,_xlfn.XLOOKUP(E141,[1]装备数值!$K$5:$K$19,[1]装备数值!$V$24:$V$38)),_xlfn.IFS(D141=1,_xlfn.XLOOKUP(E141,[1]装备数值!$K$5:$K$19,[1]装备数值!$P$5:$P$19),D141=3,_xlfn.XLOOKUP(E141,[1]装备数值!$K$5:$K$19,[1]装备数值!$T$5:$T$19),D141=5,_xlfn.XLOOKUP(E141,[1]装备数值!$K$5:$K$19,[1]装备数值!$X$5:$X$19),D141=2,_xlfn.XLOOKUP(E141,[1]装备数值!$K$5:$K$19,[1]装备数值!$P$24:$P$38),D141=4,_xlfn.XLOOKUP(E141,[1]装备数值!$K$5:$K$19,[1]装备数值!$T$24:$T$38),D141=6,_xlfn.XLOOKUP(E141,[1]装备数值!$K$5:$K$19,[1]装备数值!$X$24:$X$38)))</f>
        <v>8</v>
      </c>
      <c r="I141" s="2" cm="1">
        <f t="array" ref="I141">G141+H141*(_xlfn.SINGLE(_xlfn.XLOOKUP(E141,'equip_quality|装备品质'!$A:$A,'equip_quality|装备品质'!$E:$E-1)))</f>
        <v>1342</v>
      </c>
      <c r="J141" s="3" t="str">
        <f t="shared" si="24"/>
        <v>3;432033|4;432034|5;432035|6;432036</v>
      </c>
      <c r="K141" s="3" t="str">
        <f t="shared" si="23"/>
        <v/>
      </c>
      <c r="M141" s="2">
        <f>_xlfn.XLOOKUP(ROUNDDOWN(A141/100,0),[1]装备数值!$B:$B,[1]装备数值!$F:$F)</f>
        <v>0</v>
      </c>
      <c r="N141" s="3" t="str">
        <f t="shared" si="19"/>
        <v>equip_203_name</v>
      </c>
      <c r="O141" s="3" t="str">
        <f t="shared" si="20"/>
        <v>icon_equip_203_1</v>
      </c>
      <c r="P141" s="3" t="str">
        <f t="shared" si="21"/>
        <v>equip_203_desc</v>
      </c>
      <c r="Q141" s="3" t="str">
        <f t="shared" si="22"/>
        <v>spine_equip_203_1</v>
      </c>
    </row>
    <row r="142" spans="1:17">
      <c r="A142" s="2">
        <v>20303</v>
      </c>
      <c r="B142" s="3" t="str">
        <f>CONCATENATE(_xlfn.XLOOKUP(ROUNDDOWN(A142/100,0),[1]装备数值!$B:$B,[1]装备数值!$C:$C),"-",_xlfn.XLOOKUP(E142,[1]装备数值!$K$5:$K$19,[1]装备数值!$L$5:$L$19))</f>
        <v>嘻哈卫衣-B阶</v>
      </c>
      <c r="C142" s="3">
        <f t="shared" si="17"/>
        <v>203</v>
      </c>
      <c r="D142" s="3">
        <f>_xlfn.XLOOKUP(ROUNDDOWN(A142/100,0),[1]装备数值!$B:$B,[1]装备数值!$E:$E)</f>
        <v>2</v>
      </c>
      <c r="E142" s="2">
        <v>3</v>
      </c>
      <c r="F142" s="2">
        <f>_xlfn.XLOOKUP(ROUNDDOWN(A142/100,0),[1]装备数值!$B:$B,[1]装备数值!$D:$D)</f>
        <v>102010</v>
      </c>
      <c r="G142" s="8">
        <f>IF(M142=0,_xlfn.IFS(D142=1,_xlfn.XLOOKUP(E142,[1]装备数值!$K$5:$K$19,[1]装备数值!$M$5:$M$19),D142=3,_xlfn.XLOOKUP(E142,[1]装备数值!$K$5:$K$19,[1]装备数值!$Q$5:$Q$19),D142=5,_xlfn.XLOOKUP(E142,[1]装备数值!$K$5:$K$19,[1]装备数值!$U$5:$U$19),D142=2,_xlfn.XLOOKUP(E142,[1]装备数值!$K$5:$K$19,[1]装备数值!$M$24:$M$38),D142=4,_xlfn.XLOOKUP(E142,[1]装备数值!$K$5:$K$19,[1]装备数值!$Q$24:$Q$38),D142=6,_xlfn.XLOOKUP(E142,[1]装备数值!$K$5:$K$19,[1]装备数值!$U$24:$U$38)),_xlfn.IFS(D142=1,_xlfn.XLOOKUP(E142,[1]装备数值!$K$5:$K$19,[1]装备数值!$O$5:$O$19),D142=3,_xlfn.XLOOKUP(E142,[1]装备数值!$K$5:$K$19,[1]装备数值!$S$5:$S$19),D142=5,_xlfn.XLOOKUP(E142,[1]装备数值!$K$5:$K$19,[1]装备数值!$W$5:$W$19),D142=2,_xlfn.XLOOKUP(E142,[1]装备数值!$K$5:$K$19,[1]装备数值!$O$24:$O$38),D142=4,_xlfn.XLOOKUP(E142,[1]装备数值!$K$5:$K$19,[1]装备数值!$S$24:$S$38),D142=6,_xlfn.XLOOKUP(E142,[1]装备数值!$K$5:$K$19,[1]装备数值!$W$24:$W$38)))</f>
        <v>100</v>
      </c>
      <c r="H142" s="2">
        <f>IF(M142=0,_xlfn.IFS(D142=1,_xlfn.XLOOKUP(E142,[1]装备数值!$K$5:$K$19,[1]装备数值!$N$5:$N$19),D142=3,_xlfn.XLOOKUP(E142,[1]装备数值!$K$5:$K$19,[1]装备数值!$R$5:$R$19),D142=5,_xlfn.XLOOKUP(E142,[1]装备数值!$K$5:$K$19,[1]装备数值!$V$5:$V$19),D142=2,_xlfn.XLOOKUP(E142,[1]装备数值!$K$5:$K$19,[1]装备数值!$N$24:$N$38),D142=4,_xlfn.XLOOKUP(E142,[1]装备数值!$K$5:$K$19,[1]装备数值!$R$24:$R$38),D142=6,_xlfn.XLOOKUP(E142,[1]装备数值!$K$5:$K$19,[1]装备数值!$V$24:$V$38)),_xlfn.IFS(D142=1,_xlfn.XLOOKUP(E142,[1]装备数值!$K$5:$K$19,[1]装备数值!$P$5:$P$19),D142=3,_xlfn.XLOOKUP(E142,[1]装备数值!$K$5:$K$19,[1]装备数值!$T$5:$T$19),D142=5,_xlfn.XLOOKUP(E142,[1]装备数值!$K$5:$K$19,[1]装备数值!$X$5:$X$19),D142=2,_xlfn.XLOOKUP(E142,[1]装备数值!$K$5:$K$19,[1]装备数值!$P$24:$P$38),D142=4,_xlfn.XLOOKUP(E142,[1]装备数值!$K$5:$K$19,[1]装备数值!$T$24:$T$38),D142=6,_xlfn.XLOOKUP(E142,[1]装备数值!$K$5:$K$19,[1]装备数值!$X$24:$X$38)))</f>
        <v>10</v>
      </c>
      <c r="I142" s="2" cm="1">
        <f t="array" ref="I142">G142+H142*(_xlfn.SINGLE(_xlfn.XLOOKUP(E142,'equip_quality|装备品质'!$A:$A,'equip_quality|装备品质'!$E:$E-1)))</f>
        <v>1690</v>
      </c>
      <c r="J142" s="3" t="str">
        <f t="shared" si="24"/>
        <v>3;432033|4;432034|5;432035|6;432036</v>
      </c>
      <c r="K142" s="3" t="str">
        <f t="shared" si="23"/>
        <v>432033</v>
      </c>
      <c r="M142" s="2">
        <f>_xlfn.XLOOKUP(ROUNDDOWN(A142/100,0),[1]装备数值!$B:$B,[1]装备数值!$F:$F)</f>
        <v>0</v>
      </c>
      <c r="N142" s="3" t="str">
        <f t="shared" si="19"/>
        <v>equip_203_name</v>
      </c>
      <c r="O142" s="3" t="str">
        <f t="shared" si="20"/>
        <v>icon_equip_203_1</v>
      </c>
      <c r="P142" s="3" t="str">
        <f t="shared" si="21"/>
        <v>equip_203_desc</v>
      </c>
      <c r="Q142" s="3" t="str">
        <f t="shared" si="22"/>
        <v>spine_equip_203_1</v>
      </c>
    </row>
    <row r="143" spans="1:17">
      <c r="A143" s="2">
        <v>20304</v>
      </c>
      <c r="B143" s="3" t="str">
        <f>CONCATENATE(_xlfn.XLOOKUP(ROUNDDOWN(A143/100,0),[1]装备数值!$B:$B,[1]装备数值!$C:$C),"-",_xlfn.XLOOKUP(E143,[1]装备数值!$K$5:$K$19,[1]装备数值!$L$5:$L$19))</f>
        <v>嘻哈卫衣-A阶-0</v>
      </c>
      <c r="C143" s="3">
        <f t="shared" si="17"/>
        <v>203</v>
      </c>
      <c r="D143" s="3">
        <f>_xlfn.XLOOKUP(ROUNDDOWN(A143/100,0),[1]装备数值!$B:$B,[1]装备数值!$E:$E)</f>
        <v>2</v>
      </c>
      <c r="E143" s="2">
        <v>4</v>
      </c>
      <c r="F143" s="2">
        <f>_xlfn.XLOOKUP(ROUNDDOWN(A143/100,0),[1]装备数值!$B:$B,[1]装备数值!$D:$D)</f>
        <v>102010</v>
      </c>
      <c r="G143" s="8">
        <f>IF(M143=0,_xlfn.IFS(D143=1,_xlfn.XLOOKUP(E143,[1]装备数值!$K$5:$K$19,[1]装备数值!$M$5:$M$19),D143=3,_xlfn.XLOOKUP(E143,[1]装备数值!$K$5:$K$19,[1]装备数值!$Q$5:$Q$19),D143=5,_xlfn.XLOOKUP(E143,[1]装备数值!$K$5:$K$19,[1]装备数值!$U$5:$U$19),D143=2,_xlfn.XLOOKUP(E143,[1]装备数值!$K$5:$K$19,[1]装备数值!$M$24:$M$38),D143=4,_xlfn.XLOOKUP(E143,[1]装备数值!$K$5:$K$19,[1]装备数值!$Q$24:$Q$38),D143=6,_xlfn.XLOOKUP(E143,[1]装备数值!$K$5:$K$19,[1]装备数值!$U$24:$U$38)),_xlfn.IFS(D143=1,_xlfn.XLOOKUP(E143,[1]装备数值!$K$5:$K$19,[1]装备数值!$O$5:$O$19),D143=3,_xlfn.XLOOKUP(E143,[1]装备数值!$K$5:$K$19,[1]装备数值!$S$5:$S$19),D143=5,_xlfn.XLOOKUP(E143,[1]装备数值!$K$5:$K$19,[1]装备数值!$W$5:$W$19),D143=2,_xlfn.XLOOKUP(E143,[1]装备数值!$K$5:$K$19,[1]装备数值!$O$24:$O$38),D143=4,_xlfn.XLOOKUP(E143,[1]装备数值!$K$5:$K$19,[1]装备数值!$S$24:$S$38),D143=6,_xlfn.XLOOKUP(E143,[1]装备数值!$K$5:$K$19,[1]装备数值!$W$24:$W$38)))</f>
        <v>200</v>
      </c>
      <c r="H143" s="2">
        <f>IF(M143=0,_xlfn.IFS(D143=1,_xlfn.XLOOKUP(E143,[1]装备数值!$K$5:$K$19,[1]装备数值!$N$5:$N$19),D143=3,_xlfn.XLOOKUP(E143,[1]装备数值!$K$5:$K$19,[1]装备数值!$R$5:$R$19),D143=5,_xlfn.XLOOKUP(E143,[1]装备数值!$K$5:$K$19,[1]装备数值!$V$5:$V$19),D143=2,_xlfn.XLOOKUP(E143,[1]装备数值!$K$5:$K$19,[1]装备数值!$N$24:$N$38),D143=4,_xlfn.XLOOKUP(E143,[1]装备数值!$K$5:$K$19,[1]装备数值!$R$24:$R$38),D143=6,_xlfn.XLOOKUP(E143,[1]装备数值!$K$5:$K$19,[1]装备数值!$V$24:$V$38)),_xlfn.IFS(D143=1,_xlfn.XLOOKUP(E143,[1]装备数值!$K$5:$K$19,[1]装备数值!$P$5:$P$19),D143=3,_xlfn.XLOOKUP(E143,[1]装备数值!$K$5:$K$19,[1]装备数值!$T$5:$T$19),D143=5,_xlfn.XLOOKUP(E143,[1]装备数值!$K$5:$K$19,[1]装备数值!$X$5:$X$19),D143=2,_xlfn.XLOOKUP(E143,[1]装备数值!$K$5:$K$19,[1]装备数值!$P$24:$P$38),D143=4,_xlfn.XLOOKUP(E143,[1]装备数值!$K$5:$K$19,[1]装备数值!$T$24:$T$38),D143=6,_xlfn.XLOOKUP(E143,[1]装备数值!$K$5:$K$19,[1]装备数值!$X$24:$X$38)))</f>
        <v>15</v>
      </c>
      <c r="I143" s="2" cm="1">
        <f t="array" ref="I143">G143+H143*(_xlfn.SINGLE(_xlfn.XLOOKUP(E143,'equip_quality|装备品质'!$A:$A,'equip_quality|装备品质'!$E:$E-1)))</f>
        <v>2585</v>
      </c>
      <c r="J143" s="3" t="str">
        <f t="shared" ref="J143:J184" si="25">CONCATENATE("3;",ROUNDDOWN($A143/100,0)*10+430003,"|4;",ROUNDDOWN($A143/100,0)*10+430004,"|5;",ROUNDDOWN($A143/100,0)*10+430005,"|6;",ROUNDDOWN($A143/100,0)*10+430006)</f>
        <v>3;432033|4;432034|5;432035|6;432036</v>
      </c>
      <c r="K143" s="3" t="str">
        <f t="shared" si="23"/>
        <v>432033;432034</v>
      </c>
      <c r="M143" s="2">
        <f>_xlfn.XLOOKUP(ROUNDDOWN(A143/100,0),[1]装备数值!$B:$B,[1]装备数值!$F:$F)</f>
        <v>0</v>
      </c>
      <c r="N143" s="3" t="str">
        <f t="shared" si="19"/>
        <v>equip_203_name</v>
      </c>
      <c r="O143" s="3" t="str">
        <f t="shared" si="20"/>
        <v>icon_equip_203_2</v>
      </c>
      <c r="P143" s="3" t="str">
        <f t="shared" si="21"/>
        <v>equip_203_desc</v>
      </c>
      <c r="Q143" s="3" t="str">
        <f t="shared" si="22"/>
        <v>spine_equip_203_2</v>
      </c>
    </row>
    <row r="144" spans="1:17">
      <c r="A144" s="2">
        <v>20305</v>
      </c>
      <c r="B144" s="3" t="str">
        <f>CONCATENATE(_xlfn.XLOOKUP(ROUNDDOWN(A144/100,0),[1]装备数值!$B:$B,[1]装备数值!$C:$C),"-",_xlfn.XLOOKUP(E144,[1]装备数值!$K$5:$K$19,[1]装备数值!$L$5:$L$19))</f>
        <v>嘻哈卫衣-A阶-1</v>
      </c>
      <c r="C144" s="3">
        <f t="shared" si="17"/>
        <v>203</v>
      </c>
      <c r="D144" s="3">
        <f>_xlfn.XLOOKUP(ROUNDDOWN(A144/100,0),[1]装备数值!$B:$B,[1]装备数值!$E:$E)</f>
        <v>2</v>
      </c>
      <c r="E144" s="2">
        <v>5</v>
      </c>
      <c r="F144" s="2">
        <f>_xlfn.XLOOKUP(ROUNDDOWN(A144/100,0),[1]装备数值!$B:$B,[1]装备数值!$D:$D)</f>
        <v>102010</v>
      </c>
      <c r="G144" s="8">
        <f>IF(M144=0,_xlfn.IFS(D144=1,_xlfn.XLOOKUP(E144,[1]装备数值!$K$5:$K$19,[1]装备数值!$M$5:$M$19),D144=3,_xlfn.XLOOKUP(E144,[1]装备数值!$K$5:$K$19,[1]装备数值!$Q$5:$Q$19),D144=5,_xlfn.XLOOKUP(E144,[1]装备数值!$K$5:$K$19,[1]装备数值!$U$5:$U$19),D144=2,_xlfn.XLOOKUP(E144,[1]装备数值!$K$5:$K$19,[1]装备数值!$M$24:$M$38),D144=4,_xlfn.XLOOKUP(E144,[1]装备数值!$K$5:$K$19,[1]装备数值!$Q$24:$Q$38),D144=6,_xlfn.XLOOKUP(E144,[1]装备数值!$K$5:$K$19,[1]装备数值!$U$24:$U$38)),_xlfn.IFS(D144=1,_xlfn.XLOOKUP(E144,[1]装备数值!$K$5:$K$19,[1]装备数值!$O$5:$O$19),D144=3,_xlfn.XLOOKUP(E144,[1]装备数值!$K$5:$K$19,[1]装备数值!$S$5:$S$19),D144=5,_xlfn.XLOOKUP(E144,[1]装备数值!$K$5:$K$19,[1]装备数值!$W$5:$W$19),D144=2,_xlfn.XLOOKUP(E144,[1]装备数值!$K$5:$K$19,[1]装备数值!$O$24:$O$38),D144=4,_xlfn.XLOOKUP(E144,[1]装备数值!$K$5:$K$19,[1]装备数值!$S$24:$S$38),D144=6,_xlfn.XLOOKUP(E144,[1]装备数值!$K$5:$K$19,[1]装备数值!$W$24:$W$38)))</f>
        <v>220</v>
      </c>
      <c r="H144" s="2">
        <f>IF(M144=0,_xlfn.IFS(D144=1,_xlfn.XLOOKUP(E144,[1]装备数值!$K$5:$K$19,[1]装备数值!$N$5:$N$19),D144=3,_xlfn.XLOOKUP(E144,[1]装备数值!$K$5:$K$19,[1]装备数值!$R$5:$R$19),D144=5,_xlfn.XLOOKUP(E144,[1]装备数值!$K$5:$K$19,[1]装备数值!$V$5:$V$19),D144=2,_xlfn.XLOOKUP(E144,[1]装备数值!$K$5:$K$19,[1]装备数值!$N$24:$N$38),D144=4,_xlfn.XLOOKUP(E144,[1]装备数值!$K$5:$K$19,[1]装备数值!$R$24:$R$38),D144=6,_xlfn.XLOOKUP(E144,[1]装备数值!$K$5:$K$19,[1]装备数值!$V$24:$V$38)),_xlfn.IFS(D144=1,_xlfn.XLOOKUP(E144,[1]装备数值!$K$5:$K$19,[1]装备数值!$P$5:$P$19),D144=3,_xlfn.XLOOKUP(E144,[1]装备数值!$K$5:$K$19,[1]装备数值!$T$5:$T$19),D144=5,_xlfn.XLOOKUP(E144,[1]装备数值!$K$5:$K$19,[1]装备数值!$X$5:$X$19),D144=2,_xlfn.XLOOKUP(E144,[1]装备数值!$K$5:$K$19,[1]装备数值!$P$24:$P$38),D144=4,_xlfn.XLOOKUP(E144,[1]装备数值!$K$5:$K$19,[1]装备数值!$T$24:$T$38),D144=6,_xlfn.XLOOKUP(E144,[1]装备数值!$K$5:$K$19,[1]装备数值!$X$24:$X$38)))</f>
        <v>20</v>
      </c>
      <c r="I144" s="2" cm="1">
        <f t="array" ref="I144">G144+H144*(_xlfn.SINGLE(_xlfn.XLOOKUP(E144,'equip_quality|装备品质'!$A:$A,'equip_quality|装备品质'!$E:$E-1)))</f>
        <v>3400</v>
      </c>
      <c r="J144" s="3" t="str">
        <f t="shared" si="25"/>
        <v>3;432033|4;432034|5;432035|6;432036</v>
      </c>
      <c r="K144" s="3" t="str">
        <f t="shared" si="23"/>
        <v>432033;432034</v>
      </c>
      <c r="M144" s="2">
        <f>_xlfn.XLOOKUP(ROUNDDOWN(A144/100,0),[1]装备数值!$B:$B,[1]装备数值!$F:$F)</f>
        <v>0</v>
      </c>
      <c r="N144" s="3" t="str">
        <f t="shared" si="19"/>
        <v>equip_203_name</v>
      </c>
      <c r="O144" s="3" t="str">
        <f t="shared" si="20"/>
        <v>icon_equip_203_2</v>
      </c>
      <c r="P144" s="3" t="str">
        <f t="shared" si="21"/>
        <v>equip_203_desc</v>
      </c>
      <c r="Q144" s="3" t="str">
        <f t="shared" si="22"/>
        <v>spine_equip_203_2</v>
      </c>
    </row>
    <row r="145" spans="1:17">
      <c r="A145" s="2">
        <v>20306</v>
      </c>
      <c r="B145" s="3" t="str">
        <f>CONCATENATE(_xlfn.XLOOKUP(ROUNDDOWN(A145/100,0),[1]装备数值!$B:$B,[1]装备数值!$C:$C),"-",_xlfn.XLOOKUP(E145,[1]装备数值!$K$5:$K$19,[1]装备数值!$L$5:$L$19))</f>
        <v>嘻哈卫衣-A阶-2</v>
      </c>
      <c r="C145" s="3">
        <f t="shared" si="17"/>
        <v>203</v>
      </c>
      <c r="D145" s="3">
        <f>_xlfn.XLOOKUP(ROUNDDOWN(A145/100,0),[1]装备数值!$B:$B,[1]装备数值!$E:$E)</f>
        <v>2</v>
      </c>
      <c r="E145" s="2">
        <v>6</v>
      </c>
      <c r="F145" s="2">
        <f>_xlfn.XLOOKUP(ROUNDDOWN(A145/100,0),[1]装备数值!$B:$B,[1]装备数值!$D:$D)</f>
        <v>102010</v>
      </c>
      <c r="G145" s="8">
        <f>IF(M145=0,_xlfn.IFS(D145=1,_xlfn.XLOOKUP(E145,[1]装备数值!$K$5:$K$19,[1]装备数值!$M$5:$M$19),D145=3,_xlfn.XLOOKUP(E145,[1]装备数值!$K$5:$K$19,[1]装备数值!$Q$5:$Q$19),D145=5,_xlfn.XLOOKUP(E145,[1]装备数值!$K$5:$K$19,[1]装备数值!$U$5:$U$19),D145=2,_xlfn.XLOOKUP(E145,[1]装备数值!$K$5:$K$19,[1]装备数值!$M$24:$M$38),D145=4,_xlfn.XLOOKUP(E145,[1]装备数值!$K$5:$K$19,[1]装备数值!$Q$24:$Q$38),D145=6,_xlfn.XLOOKUP(E145,[1]装备数值!$K$5:$K$19,[1]装备数值!$U$24:$U$38)),_xlfn.IFS(D145=1,_xlfn.XLOOKUP(E145,[1]装备数值!$K$5:$K$19,[1]装备数值!$O$5:$O$19),D145=3,_xlfn.XLOOKUP(E145,[1]装备数值!$K$5:$K$19,[1]装备数值!$S$5:$S$19),D145=5,_xlfn.XLOOKUP(E145,[1]装备数值!$K$5:$K$19,[1]装备数值!$W$5:$W$19),D145=2,_xlfn.XLOOKUP(E145,[1]装备数值!$K$5:$K$19,[1]装备数值!$O$24:$O$38),D145=4,_xlfn.XLOOKUP(E145,[1]装备数值!$K$5:$K$19,[1]装备数值!$S$24:$S$38),D145=6,_xlfn.XLOOKUP(E145,[1]装备数值!$K$5:$K$19,[1]装备数值!$W$24:$W$38)))</f>
        <v>275</v>
      </c>
      <c r="H145" s="2">
        <f>IF(M145=0,_xlfn.IFS(D145=1,_xlfn.XLOOKUP(E145,[1]装备数值!$K$5:$K$19,[1]装备数值!$N$5:$N$19),D145=3,_xlfn.XLOOKUP(E145,[1]装备数值!$K$5:$K$19,[1]装备数值!$R$5:$R$19),D145=5,_xlfn.XLOOKUP(E145,[1]装备数值!$K$5:$K$19,[1]装备数值!$V$5:$V$19),D145=2,_xlfn.XLOOKUP(E145,[1]装备数值!$K$5:$K$19,[1]装备数值!$N$24:$N$38),D145=4,_xlfn.XLOOKUP(E145,[1]装备数值!$K$5:$K$19,[1]装备数值!$R$24:$R$38),D145=6,_xlfn.XLOOKUP(E145,[1]装备数值!$K$5:$K$19,[1]装备数值!$V$24:$V$38)),_xlfn.IFS(D145=1,_xlfn.XLOOKUP(E145,[1]装备数值!$K$5:$K$19,[1]装备数值!$P$5:$P$19),D145=3,_xlfn.XLOOKUP(E145,[1]装备数值!$K$5:$K$19,[1]装备数值!$T$5:$T$19),D145=5,_xlfn.XLOOKUP(E145,[1]装备数值!$K$5:$K$19,[1]装备数值!$X$5:$X$19),D145=2,_xlfn.XLOOKUP(E145,[1]装备数值!$K$5:$K$19,[1]装备数值!$P$24:$P$38),D145=4,_xlfn.XLOOKUP(E145,[1]装备数值!$K$5:$K$19,[1]装备数值!$T$24:$T$38),D145=6,_xlfn.XLOOKUP(E145,[1]装备数值!$K$5:$K$19,[1]装备数值!$X$24:$X$38)))</f>
        <v>25</v>
      </c>
      <c r="I145" s="2" cm="1">
        <f t="array" ref="I145">G145+H145*(_xlfn.SINGLE(_xlfn.XLOOKUP(E145,'equip_quality|装备品质'!$A:$A,'equip_quality|装备品质'!$E:$E-1)))</f>
        <v>4250</v>
      </c>
      <c r="J145" s="3" t="str">
        <f t="shared" si="25"/>
        <v>3;432033|4;432034|5;432035|6;432036</v>
      </c>
      <c r="K145" s="3" t="str">
        <f t="shared" si="23"/>
        <v>432033;432034</v>
      </c>
      <c r="M145" s="2">
        <f>_xlfn.XLOOKUP(ROUNDDOWN(A145/100,0),[1]装备数值!$B:$B,[1]装备数值!$F:$F)</f>
        <v>0</v>
      </c>
      <c r="N145" s="3" t="str">
        <f t="shared" si="19"/>
        <v>equip_203_name</v>
      </c>
      <c r="O145" s="3" t="str">
        <f t="shared" si="20"/>
        <v>icon_equip_203_2</v>
      </c>
      <c r="P145" s="3" t="str">
        <f t="shared" si="21"/>
        <v>equip_203_desc</v>
      </c>
      <c r="Q145" s="3" t="str">
        <f t="shared" si="22"/>
        <v>spine_equip_203_2</v>
      </c>
    </row>
    <row r="146" spans="1:17">
      <c r="A146" s="2">
        <v>20307</v>
      </c>
      <c r="B146" s="3" t="str">
        <f>CONCATENATE(_xlfn.XLOOKUP(ROUNDDOWN(A146/100,0),[1]装备数值!$B:$B,[1]装备数值!$C:$C),"-",_xlfn.XLOOKUP(E146,[1]装备数值!$K$5:$K$19,[1]装备数值!$L$5:$L$19))</f>
        <v>嘻哈卫衣-S阶-0</v>
      </c>
      <c r="C146" s="3">
        <f t="shared" si="17"/>
        <v>203</v>
      </c>
      <c r="D146" s="3">
        <f>_xlfn.XLOOKUP(ROUNDDOWN(A146/100,0),[1]装备数值!$B:$B,[1]装备数值!$E:$E)</f>
        <v>2</v>
      </c>
      <c r="E146" s="2">
        <v>7</v>
      </c>
      <c r="F146" s="2">
        <f>_xlfn.XLOOKUP(ROUNDDOWN(A146/100,0),[1]装备数值!$B:$B,[1]装备数值!$D:$D)</f>
        <v>102010</v>
      </c>
      <c r="G146" s="8">
        <f>IF(M146=0,_xlfn.IFS(D146=1,_xlfn.XLOOKUP(E146,[1]装备数值!$K$5:$K$19,[1]装备数值!$M$5:$M$19),D146=3,_xlfn.XLOOKUP(E146,[1]装备数值!$K$5:$K$19,[1]装备数值!$Q$5:$Q$19),D146=5,_xlfn.XLOOKUP(E146,[1]装备数值!$K$5:$K$19,[1]装备数值!$U$5:$U$19),D146=2,_xlfn.XLOOKUP(E146,[1]装备数值!$K$5:$K$19,[1]装备数值!$M$24:$M$38),D146=4,_xlfn.XLOOKUP(E146,[1]装备数值!$K$5:$K$19,[1]装备数值!$Q$24:$Q$38),D146=6,_xlfn.XLOOKUP(E146,[1]装备数值!$K$5:$K$19,[1]装备数值!$U$24:$U$38)),_xlfn.IFS(D146=1,_xlfn.XLOOKUP(E146,[1]装备数值!$K$5:$K$19,[1]装备数值!$O$5:$O$19),D146=3,_xlfn.XLOOKUP(E146,[1]装备数值!$K$5:$K$19,[1]装备数值!$S$5:$S$19),D146=5,_xlfn.XLOOKUP(E146,[1]装备数值!$K$5:$K$19,[1]装备数值!$W$5:$W$19),D146=2,_xlfn.XLOOKUP(E146,[1]装备数值!$K$5:$K$19,[1]装备数值!$O$24:$O$38),D146=4,_xlfn.XLOOKUP(E146,[1]装备数值!$K$5:$K$19,[1]装备数值!$S$24:$S$38),D146=6,_xlfn.XLOOKUP(E146,[1]装备数值!$K$5:$K$19,[1]装备数值!$W$24:$W$38)))</f>
        <v>330</v>
      </c>
      <c r="H146" s="2">
        <f>IF(M146=0,_xlfn.IFS(D146=1,_xlfn.XLOOKUP(E146,[1]装备数值!$K$5:$K$19,[1]装备数值!$N$5:$N$19),D146=3,_xlfn.XLOOKUP(E146,[1]装备数值!$K$5:$K$19,[1]装备数值!$R$5:$R$19),D146=5,_xlfn.XLOOKUP(E146,[1]装备数值!$K$5:$K$19,[1]装备数值!$V$5:$V$19),D146=2,_xlfn.XLOOKUP(E146,[1]装备数值!$K$5:$K$19,[1]装备数值!$N$24:$N$38),D146=4,_xlfn.XLOOKUP(E146,[1]装备数值!$K$5:$K$19,[1]装备数值!$R$24:$R$38),D146=6,_xlfn.XLOOKUP(E146,[1]装备数值!$K$5:$K$19,[1]装备数值!$V$24:$V$38)),_xlfn.IFS(D146=1,_xlfn.XLOOKUP(E146,[1]装备数值!$K$5:$K$19,[1]装备数值!$P$5:$P$19),D146=3,_xlfn.XLOOKUP(E146,[1]装备数值!$K$5:$K$19,[1]装备数值!$T$5:$T$19),D146=5,_xlfn.XLOOKUP(E146,[1]装备数值!$K$5:$K$19,[1]装备数值!$X$5:$X$19),D146=2,_xlfn.XLOOKUP(E146,[1]装备数值!$K$5:$K$19,[1]装备数值!$P$24:$P$38),D146=4,_xlfn.XLOOKUP(E146,[1]装备数值!$K$5:$K$19,[1]装备数值!$T$24:$T$38),D146=6,_xlfn.XLOOKUP(E146,[1]装备数值!$K$5:$K$19,[1]装备数值!$X$24:$X$38)))</f>
        <v>30</v>
      </c>
      <c r="I146" s="2" cm="1">
        <f t="array" ref="I146">G146+H146*(_xlfn.SINGLE(_xlfn.XLOOKUP(E146,'equip_quality|装备品质'!$A:$A,'equip_quality|装备品质'!$E:$E-1)))</f>
        <v>5100</v>
      </c>
      <c r="J146" s="3" t="str">
        <f t="shared" si="25"/>
        <v>3;432033|4;432034|5;432035|6;432036</v>
      </c>
      <c r="K146" s="3" t="str">
        <f t="shared" si="23"/>
        <v>432033;432034;432035</v>
      </c>
      <c r="M146" s="2">
        <f>_xlfn.XLOOKUP(ROUNDDOWN(A146/100,0),[1]装备数值!$B:$B,[1]装备数值!$F:$F)</f>
        <v>0</v>
      </c>
      <c r="N146" s="3" t="str">
        <f t="shared" si="19"/>
        <v>equip_203_name</v>
      </c>
      <c r="O146" s="3" t="str">
        <f t="shared" si="20"/>
        <v>icon_equip_203_2</v>
      </c>
      <c r="P146" s="3" t="str">
        <f t="shared" si="21"/>
        <v>equip_203_desc</v>
      </c>
      <c r="Q146" s="3" t="str">
        <f t="shared" si="22"/>
        <v>spine_equip_203_2</v>
      </c>
    </row>
    <row r="147" spans="1:17">
      <c r="A147" s="2">
        <v>20308</v>
      </c>
      <c r="B147" s="3" t="str">
        <f>CONCATENATE(_xlfn.XLOOKUP(ROUNDDOWN(A147/100,0),[1]装备数值!$B:$B,[1]装备数值!$C:$C),"-",_xlfn.XLOOKUP(E147,[1]装备数值!$K$5:$K$19,[1]装备数值!$L$5:$L$19))</f>
        <v>嘻哈卫衣-S阶-1</v>
      </c>
      <c r="C147" s="3">
        <f t="shared" si="17"/>
        <v>203</v>
      </c>
      <c r="D147" s="3">
        <f>_xlfn.XLOOKUP(ROUNDDOWN(A147/100,0),[1]装备数值!$B:$B,[1]装备数值!$E:$E)</f>
        <v>2</v>
      </c>
      <c r="E147" s="2">
        <v>8</v>
      </c>
      <c r="F147" s="2">
        <f>_xlfn.XLOOKUP(ROUNDDOWN(A147/100,0),[1]装备数值!$B:$B,[1]装备数值!$D:$D)</f>
        <v>102010</v>
      </c>
      <c r="G147" s="8">
        <f>IF(M147=0,_xlfn.IFS(D147=1,_xlfn.XLOOKUP(E147,[1]装备数值!$K$5:$K$19,[1]装备数值!$M$5:$M$19),D147=3,_xlfn.XLOOKUP(E147,[1]装备数值!$K$5:$K$19,[1]装备数值!$Q$5:$Q$19),D147=5,_xlfn.XLOOKUP(E147,[1]装备数值!$K$5:$K$19,[1]装备数值!$U$5:$U$19),D147=2,_xlfn.XLOOKUP(E147,[1]装备数值!$K$5:$K$19,[1]装备数值!$M$24:$M$38),D147=4,_xlfn.XLOOKUP(E147,[1]装备数值!$K$5:$K$19,[1]装备数值!$Q$24:$Q$38),D147=6,_xlfn.XLOOKUP(E147,[1]装备数值!$K$5:$K$19,[1]装备数值!$U$24:$U$38)),_xlfn.IFS(D147=1,_xlfn.XLOOKUP(E147,[1]装备数值!$K$5:$K$19,[1]装备数值!$O$5:$O$19),D147=3,_xlfn.XLOOKUP(E147,[1]装备数值!$K$5:$K$19,[1]装备数值!$S$5:$S$19),D147=5,_xlfn.XLOOKUP(E147,[1]装备数值!$K$5:$K$19,[1]装备数值!$W$5:$W$19),D147=2,_xlfn.XLOOKUP(E147,[1]装备数值!$K$5:$K$19,[1]装备数值!$O$24:$O$38),D147=4,_xlfn.XLOOKUP(E147,[1]装备数值!$K$5:$K$19,[1]装备数值!$S$24:$S$38),D147=6,_xlfn.XLOOKUP(E147,[1]装备数值!$K$5:$K$19,[1]装备数值!$W$24:$W$38)))</f>
        <v>385</v>
      </c>
      <c r="H147" s="2">
        <f>IF(M147=0,_xlfn.IFS(D147=1,_xlfn.XLOOKUP(E147,[1]装备数值!$K$5:$K$19,[1]装备数值!$N$5:$N$19),D147=3,_xlfn.XLOOKUP(E147,[1]装备数值!$K$5:$K$19,[1]装备数值!$R$5:$R$19),D147=5,_xlfn.XLOOKUP(E147,[1]装备数值!$K$5:$K$19,[1]装备数值!$V$5:$V$19),D147=2,_xlfn.XLOOKUP(E147,[1]装备数值!$K$5:$K$19,[1]装备数值!$N$24:$N$38),D147=4,_xlfn.XLOOKUP(E147,[1]装备数值!$K$5:$K$19,[1]装备数值!$R$24:$R$38),D147=6,_xlfn.XLOOKUP(E147,[1]装备数值!$K$5:$K$19,[1]装备数值!$V$24:$V$38)),_xlfn.IFS(D147=1,_xlfn.XLOOKUP(E147,[1]装备数值!$K$5:$K$19,[1]装备数值!$P$5:$P$19),D147=3,_xlfn.XLOOKUP(E147,[1]装备数值!$K$5:$K$19,[1]装备数值!$T$5:$T$19),D147=5,_xlfn.XLOOKUP(E147,[1]装备数值!$K$5:$K$19,[1]装备数值!$X$5:$X$19),D147=2,_xlfn.XLOOKUP(E147,[1]装备数值!$K$5:$K$19,[1]装备数值!$P$24:$P$38),D147=4,_xlfn.XLOOKUP(E147,[1]装备数值!$K$5:$K$19,[1]装备数值!$T$24:$T$38),D147=6,_xlfn.XLOOKUP(E147,[1]装备数值!$K$5:$K$19,[1]装备数值!$X$24:$X$38)))</f>
        <v>35</v>
      </c>
      <c r="I147" s="2" cm="1">
        <f t="array" ref="I147">G147+H147*(_xlfn.SINGLE(_xlfn.XLOOKUP(E147,'equip_quality|装备品质'!$A:$A,'equip_quality|装备品质'!$E:$E-1)))</f>
        <v>5950</v>
      </c>
      <c r="J147" s="3" t="str">
        <f t="shared" si="25"/>
        <v>3;432033|4;432034|5;432035|6;432036</v>
      </c>
      <c r="K147" s="3" t="str">
        <f t="shared" si="23"/>
        <v>432033;432034;432035</v>
      </c>
      <c r="M147" s="2">
        <f>_xlfn.XLOOKUP(ROUNDDOWN(A147/100,0),[1]装备数值!$B:$B,[1]装备数值!$F:$F)</f>
        <v>0</v>
      </c>
      <c r="N147" s="3" t="str">
        <f t="shared" si="19"/>
        <v>equip_203_name</v>
      </c>
      <c r="O147" s="3" t="str">
        <f t="shared" si="20"/>
        <v>icon_equip_203_2</v>
      </c>
      <c r="P147" s="3" t="str">
        <f t="shared" si="21"/>
        <v>equip_203_desc</v>
      </c>
      <c r="Q147" s="3" t="str">
        <f t="shared" si="22"/>
        <v>spine_equip_203_2</v>
      </c>
    </row>
    <row r="148" spans="1:17">
      <c r="A148" s="2">
        <v>20309</v>
      </c>
      <c r="B148" s="3" t="str">
        <f>CONCATENATE(_xlfn.XLOOKUP(ROUNDDOWN(A148/100,0),[1]装备数值!$B:$B,[1]装备数值!$C:$C),"-",_xlfn.XLOOKUP(E148,[1]装备数值!$K$5:$K$19,[1]装备数值!$L$5:$L$19))</f>
        <v>嘻哈卫衣-S阶-2</v>
      </c>
      <c r="C148" s="3">
        <f t="shared" si="17"/>
        <v>203</v>
      </c>
      <c r="D148" s="3">
        <f>_xlfn.XLOOKUP(ROUNDDOWN(A148/100,0),[1]装备数值!$B:$B,[1]装备数值!$E:$E)</f>
        <v>2</v>
      </c>
      <c r="E148" s="2">
        <v>9</v>
      </c>
      <c r="F148" s="2">
        <f>_xlfn.XLOOKUP(ROUNDDOWN(A148/100,0),[1]装备数值!$B:$B,[1]装备数值!$D:$D)</f>
        <v>102010</v>
      </c>
      <c r="G148" s="8">
        <f>IF(M148=0,_xlfn.IFS(D148=1,_xlfn.XLOOKUP(E148,[1]装备数值!$K$5:$K$19,[1]装备数值!$M$5:$M$19),D148=3,_xlfn.XLOOKUP(E148,[1]装备数值!$K$5:$K$19,[1]装备数值!$Q$5:$Q$19),D148=5,_xlfn.XLOOKUP(E148,[1]装备数值!$K$5:$K$19,[1]装备数值!$U$5:$U$19),D148=2,_xlfn.XLOOKUP(E148,[1]装备数值!$K$5:$K$19,[1]装备数值!$M$24:$M$38),D148=4,_xlfn.XLOOKUP(E148,[1]装备数值!$K$5:$K$19,[1]装备数值!$Q$24:$Q$38),D148=6,_xlfn.XLOOKUP(E148,[1]装备数值!$K$5:$K$19,[1]装备数值!$U$24:$U$38)),_xlfn.IFS(D148=1,_xlfn.XLOOKUP(E148,[1]装备数值!$K$5:$K$19,[1]装备数值!$O$5:$O$19),D148=3,_xlfn.XLOOKUP(E148,[1]装备数值!$K$5:$K$19,[1]装备数值!$S$5:$S$19),D148=5,_xlfn.XLOOKUP(E148,[1]装备数值!$K$5:$K$19,[1]装备数值!$W$5:$W$19),D148=2,_xlfn.XLOOKUP(E148,[1]装备数值!$K$5:$K$19,[1]装备数值!$O$24:$O$38),D148=4,_xlfn.XLOOKUP(E148,[1]装备数值!$K$5:$K$19,[1]装备数值!$S$24:$S$38),D148=6,_xlfn.XLOOKUP(E148,[1]装备数值!$K$5:$K$19,[1]装备数值!$W$24:$W$38)))</f>
        <v>440</v>
      </c>
      <c r="H148" s="2">
        <f>IF(M148=0,_xlfn.IFS(D148=1,_xlfn.XLOOKUP(E148,[1]装备数值!$K$5:$K$19,[1]装备数值!$N$5:$N$19),D148=3,_xlfn.XLOOKUP(E148,[1]装备数值!$K$5:$K$19,[1]装备数值!$R$5:$R$19),D148=5,_xlfn.XLOOKUP(E148,[1]装备数值!$K$5:$K$19,[1]装备数值!$V$5:$V$19),D148=2,_xlfn.XLOOKUP(E148,[1]装备数值!$K$5:$K$19,[1]装备数值!$N$24:$N$38),D148=4,_xlfn.XLOOKUP(E148,[1]装备数值!$K$5:$K$19,[1]装备数值!$R$24:$R$38),D148=6,_xlfn.XLOOKUP(E148,[1]装备数值!$K$5:$K$19,[1]装备数值!$V$24:$V$38)),_xlfn.IFS(D148=1,_xlfn.XLOOKUP(E148,[1]装备数值!$K$5:$K$19,[1]装备数值!$P$5:$P$19),D148=3,_xlfn.XLOOKUP(E148,[1]装备数值!$K$5:$K$19,[1]装备数值!$T$5:$T$19),D148=5,_xlfn.XLOOKUP(E148,[1]装备数值!$K$5:$K$19,[1]装备数值!$X$5:$X$19),D148=2,_xlfn.XLOOKUP(E148,[1]装备数值!$K$5:$K$19,[1]装备数值!$P$24:$P$38),D148=4,_xlfn.XLOOKUP(E148,[1]装备数值!$K$5:$K$19,[1]装备数值!$T$24:$T$38),D148=6,_xlfn.XLOOKUP(E148,[1]装备数值!$K$5:$K$19,[1]装备数值!$X$24:$X$38)))</f>
        <v>40</v>
      </c>
      <c r="I148" s="2" cm="1">
        <f t="array" ref="I148">G148+H148*(_xlfn.SINGLE(_xlfn.XLOOKUP(E148,'equip_quality|装备品质'!$A:$A,'equip_quality|装备品质'!$E:$E-1)))</f>
        <v>6800</v>
      </c>
      <c r="J148" s="3" t="str">
        <f t="shared" si="25"/>
        <v>3;432033|4;432034|5;432035|6;432036</v>
      </c>
      <c r="K148" s="3" t="str">
        <f t="shared" si="23"/>
        <v>432033;432034;432035</v>
      </c>
      <c r="M148" s="2">
        <f>_xlfn.XLOOKUP(ROUNDDOWN(A148/100,0),[1]装备数值!$B:$B,[1]装备数值!$F:$F)</f>
        <v>0</v>
      </c>
      <c r="N148" s="3" t="str">
        <f t="shared" si="19"/>
        <v>equip_203_name</v>
      </c>
      <c r="O148" s="3" t="str">
        <f t="shared" si="20"/>
        <v>icon_equip_203_2</v>
      </c>
      <c r="P148" s="3" t="str">
        <f t="shared" si="21"/>
        <v>equip_203_desc</v>
      </c>
      <c r="Q148" s="3" t="str">
        <f t="shared" si="22"/>
        <v>spine_equip_203_2</v>
      </c>
    </row>
    <row r="149" spans="1:17">
      <c r="A149" s="2">
        <v>20310</v>
      </c>
      <c r="B149" s="3" t="str">
        <f>CONCATENATE(_xlfn.XLOOKUP(ROUNDDOWN(A149/100,0),[1]装备数值!$B:$B,[1]装备数值!$C:$C),"-",_xlfn.XLOOKUP(E149,[1]装备数值!$K$5:$K$19,[1]装备数值!$L$5:$L$19))</f>
        <v>嘻哈卫衣-S阶-3</v>
      </c>
      <c r="C149" s="3">
        <f t="shared" si="17"/>
        <v>203</v>
      </c>
      <c r="D149" s="3">
        <f>_xlfn.XLOOKUP(ROUNDDOWN(A149/100,0),[1]装备数值!$B:$B,[1]装备数值!$E:$E)</f>
        <v>2</v>
      </c>
      <c r="E149" s="2">
        <v>10</v>
      </c>
      <c r="F149" s="2">
        <f>_xlfn.XLOOKUP(ROUNDDOWN(A149/100,0),[1]装备数值!$B:$B,[1]装备数值!$D:$D)</f>
        <v>102010</v>
      </c>
      <c r="G149" s="8">
        <f>IF(M149=0,_xlfn.IFS(D149=1,_xlfn.XLOOKUP(E149,[1]装备数值!$K$5:$K$19,[1]装备数值!$M$5:$M$19),D149=3,_xlfn.XLOOKUP(E149,[1]装备数值!$K$5:$K$19,[1]装备数值!$Q$5:$Q$19),D149=5,_xlfn.XLOOKUP(E149,[1]装备数值!$K$5:$K$19,[1]装备数值!$U$5:$U$19),D149=2,_xlfn.XLOOKUP(E149,[1]装备数值!$K$5:$K$19,[1]装备数值!$M$24:$M$38),D149=4,_xlfn.XLOOKUP(E149,[1]装备数值!$K$5:$K$19,[1]装备数值!$Q$24:$Q$38),D149=6,_xlfn.XLOOKUP(E149,[1]装备数值!$K$5:$K$19,[1]装备数值!$U$24:$U$38)),_xlfn.IFS(D149=1,_xlfn.XLOOKUP(E149,[1]装备数值!$K$5:$K$19,[1]装备数值!$O$5:$O$19),D149=3,_xlfn.XLOOKUP(E149,[1]装备数值!$K$5:$K$19,[1]装备数值!$S$5:$S$19),D149=5,_xlfn.XLOOKUP(E149,[1]装备数值!$K$5:$K$19,[1]装备数值!$W$5:$W$19),D149=2,_xlfn.XLOOKUP(E149,[1]装备数值!$K$5:$K$19,[1]装备数值!$O$24:$O$38),D149=4,_xlfn.XLOOKUP(E149,[1]装备数值!$K$5:$K$19,[1]装备数值!$S$24:$S$38),D149=6,_xlfn.XLOOKUP(E149,[1]装备数值!$K$5:$K$19,[1]装备数值!$W$24:$W$38)))</f>
        <v>495</v>
      </c>
      <c r="H149" s="2">
        <f>IF(M149=0,_xlfn.IFS(D149=1,_xlfn.XLOOKUP(E149,[1]装备数值!$K$5:$K$19,[1]装备数值!$N$5:$N$19),D149=3,_xlfn.XLOOKUP(E149,[1]装备数值!$K$5:$K$19,[1]装备数值!$R$5:$R$19),D149=5,_xlfn.XLOOKUP(E149,[1]装备数值!$K$5:$K$19,[1]装备数值!$V$5:$V$19),D149=2,_xlfn.XLOOKUP(E149,[1]装备数值!$K$5:$K$19,[1]装备数值!$N$24:$N$38),D149=4,_xlfn.XLOOKUP(E149,[1]装备数值!$K$5:$K$19,[1]装备数值!$R$24:$R$38),D149=6,_xlfn.XLOOKUP(E149,[1]装备数值!$K$5:$K$19,[1]装备数值!$V$24:$V$38)),_xlfn.IFS(D149=1,_xlfn.XLOOKUP(E149,[1]装备数值!$K$5:$K$19,[1]装备数值!$P$5:$P$19),D149=3,_xlfn.XLOOKUP(E149,[1]装备数值!$K$5:$K$19,[1]装备数值!$T$5:$T$19),D149=5,_xlfn.XLOOKUP(E149,[1]装备数值!$K$5:$K$19,[1]装备数值!$X$5:$X$19),D149=2,_xlfn.XLOOKUP(E149,[1]装备数值!$K$5:$K$19,[1]装备数值!$P$24:$P$38),D149=4,_xlfn.XLOOKUP(E149,[1]装备数值!$K$5:$K$19,[1]装备数值!$T$24:$T$38),D149=6,_xlfn.XLOOKUP(E149,[1]装备数值!$K$5:$K$19,[1]装备数值!$X$24:$X$38)))</f>
        <v>45</v>
      </c>
      <c r="I149" s="2" cm="1">
        <f t="array" ref="I149">G149+H149*(_xlfn.SINGLE(_xlfn.XLOOKUP(E149,'equip_quality|装备品质'!$A:$A,'equip_quality|装备品质'!$E:$E-1)))</f>
        <v>7650</v>
      </c>
      <c r="J149" s="3" t="str">
        <f t="shared" si="25"/>
        <v>3;432033|4;432034|5;432035|6;432036</v>
      </c>
      <c r="K149" s="3" t="str">
        <f t="shared" si="23"/>
        <v>432033;432034;432035</v>
      </c>
      <c r="M149" s="2">
        <f>_xlfn.XLOOKUP(ROUNDDOWN(A149/100,0),[1]装备数值!$B:$B,[1]装备数值!$F:$F)</f>
        <v>0</v>
      </c>
      <c r="N149" s="3" t="str">
        <f t="shared" si="19"/>
        <v>equip_203_name</v>
      </c>
      <c r="O149" s="3" t="str">
        <f t="shared" si="20"/>
        <v>icon_equip_203_2</v>
      </c>
      <c r="P149" s="3" t="str">
        <f t="shared" si="21"/>
        <v>equip_203_desc</v>
      </c>
      <c r="Q149" s="3" t="str">
        <f t="shared" si="22"/>
        <v>spine_equip_203_2</v>
      </c>
    </row>
    <row r="150" spans="1:17">
      <c r="A150" s="2">
        <v>20311</v>
      </c>
      <c r="B150" s="3" t="str">
        <f>CONCATENATE(_xlfn.XLOOKUP(ROUNDDOWN(A150/100,0),[1]装备数值!$B:$B,[1]装备数值!$C:$C),"-",_xlfn.XLOOKUP(E150,[1]装备数值!$K$5:$K$19,[1]装备数值!$L$5:$L$19))</f>
        <v>嘻哈卫衣-SS阶-0</v>
      </c>
      <c r="C150" s="3">
        <f t="shared" si="17"/>
        <v>203</v>
      </c>
      <c r="D150" s="3">
        <f>_xlfn.XLOOKUP(ROUNDDOWN(A150/100,0),[1]装备数值!$B:$B,[1]装备数值!$E:$E)</f>
        <v>2</v>
      </c>
      <c r="E150" s="2">
        <v>11</v>
      </c>
      <c r="F150" s="2">
        <f>_xlfn.XLOOKUP(ROUNDDOWN(A150/100,0),[1]装备数值!$B:$B,[1]装备数值!$D:$D)</f>
        <v>102010</v>
      </c>
      <c r="G150" s="8">
        <f>IF(M150=0,_xlfn.IFS(D150=1,_xlfn.XLOOKUP(E150,[1]装备数值!$K$5:$K$19,[1]装备数值!$M$5:$M$19),D150=3,_xlfn.XLOOKUP(E150,[1]装备数值!$K$5:$K$19,[1]装备数值!$Q$5:$Q$19),D150=5,_xlfn.XLOOKUP(E150,[1]装备数值!$K$5:$K$19,[1]装备数值!$U$5:$U$19),D150=2,_xlfn.XLOOKUP(E150,[1]装备数值!$K$5:$K$19,[1]装备数值!$M$24:$M$38),D150=4,_xlfn.XLOOKUP(E150,[1]装备数值!$K$5:$K$19,[1]装备数值!$Q$24:$Q$38),D150=6,_xlfn.XLOOKUP(E150,[1]装备数值!$K$5:$K$19,[1]装备数值!$U$24:$U$38)),_xlfn.IFS(D150=1,_xlfn.XLOOKUP(E150,[1]装备数值!$K$5:$K$19,[1]装备数值!$O$5:$O$19),D150=3,_xlfn.XLOOKUP(E150,[1]装备数值!$K$5:$K$19,[1]装备数值!$S$5:$S$19),D150=5,_xlfn.XLOOKUP(E150,[1]装备数值!$K$5:$K$19,[1]装备数值!$W$5:$W$19),D150=2,_xlfn.XLOOKUP(E150,[1]装备数值!$K$5:$K$19,[1]装备数值!$O$24:$O$38),D150=4,_xlfn.XLOOKUP(E150,[1]装备数值!$K$5:$K$19,[1]装备数值!$S$24:$S$38),D150=6,_xlfn.XLOOKUP(E150,[1]装备数值!$K$5:$K$19,[1]装备数值!$W$24:$W$38)))</f>
        <v>550</v>
      </c>
      <c r="H150" s="2">
        <f>IF(M150=0,_xlfn.IFS(D150=1,_xlfn.XLOOKUP(E150,[1]装备数值!$K$5:$K$19,[1]装备数值!$N$5:$N$19),D150=3,_xlfn.XLOOKUP(E150,[1]装备数值!$K$5:$K$19,[1]装备数值!$R$5:$R$19),D150=5,_xlfn.XLOOKUP(E150,[1]装备数值!$K$5:$K$19,[1]装备数值!$V$5:$V$19),D150=2,_xlfn.XLOOKUP(E150,[1]装备数值!$K$5:$K$19,[1]装备数值!$N$24:$N$38),D150=4,_xlfn.XLOOKUP(E150,[1]装备数值!$K$5:$K$19,[1]装备数值!$R$24:$R$38),D150=6,_xlfn.XLOOKUP(E150,[1]装备数值!$K$5:$K$19,[1]装备数值!$V$24:$V$38)),_xlfn.IFS(D150=1,_xlfn.XLOOKUP(E150,[1]装备数值!$K$5:$K$19,[1]装备数值!$P$5:$P$19),D150=3,_xlfn.XLOOKUP(E150,[1]装备数值!$K$5:$K$19,[1]装备数值!$T$5:$T$19),D150=5,_xlfn.XLOOKUP(E150,[1]装备数值!$K$5:$K$19,[1]装备数值!$X$5:$X$19),D150=2,_xlfn.XLOOKUP(E150,[1]装备数值!$K$5:$K$19,[1]装备数值!$P$24:$P$38),D150=4,_xlfn.XLOOKUP(E150,[1]装备数值!$K$5:$K$19,[1]装备数值!$T$24:$T$38),D150=6,_xlfn.XLOOKUP(E150,[1]装备数值!$K$5:$K$19,[1]装备数值!$X$24:$X$38)))</f>
        <v>50</v>
      </c>
      <c r="I150" s="2" cm="1">
        <f t="array" ref="I150">G150+H150*(_xlfn.SINGLE(_xlfn.XLOOKUP(E150,'equip_quality|装备品质'!$A:$A,'equip_quality|装备品质'!$E:$E-1)))</f>
        <v>8500</v>
      </c>
      <c r="J150" s="3" t="str">
        <f t="shared" si="25"/>
        <v>3;432033|4;432034|5;432035|6;432036</v>
      </c>
      <c r="K150" s="3" t="str">
        <f t="shared" si="23"/>
        <v>432033;432034;432035;432036</v>
      </c>
      <c r="M150" s="2">
        <f>_xlfn.XLOOKUP(ROUNDDOWN(A150/100,0),[1]装备数值!$B:$B,[1]装备数值!$F:$F)</f>
        <v>0</v>
      </c>
      <c r="N150" s="3" t="str">
        <f t="shared" si="19"/>
        <v>equip_203_name</v>
      </c>
      <c r="O150" s="3" t="str">
        <f t="shared" si="20"/>
        <v>icon_equip_203_2</v>
      </c>
      <c r="P150" s="3" t="str">
        <f t="shared" si="21"/>
        <v>equip_203_desc</v>
      </c>
      <c r="Q150" s="3" t="str">
        <f t="shared" si="22"/>
        <v>spine_equip_203_2</v>
      </c>
    </row>
    <row r="151" spans="1:17">
      <c r="A151" s="2">
        <v>20312</v>
      </c>
      <c r="B151" s="3" t="str">
        <f>CONCATENATE(_xlfn.XLOOKUP(ROUNDDOWN(A151/100,0),[1]装备数值!$B:$B,[1]装备数值!$C:$C),"-",_xlfn.XLOOKUP(E151,[1]装备数值!$K$5:$K$19,[1]装备数值!$L$5:$L$19))</f>
        <v>嘻哈卫衣-SS阶-1</v>
      </c>
      <c r="C151" s="3">
        <f t="shared" si="17"/>
        <v>203</v>
      </c>
      <c r="D151" s="3">
        <f>_xlfn.XLOOKUP(ROUNDDOWN(A151/100,0),[1]装备数值!$B:$B,[1]装备数值!$E:$E)</f>
        <v>2</v>
      </c>
      <c r="E151" s="2">
        <v>12</v>
      </c>
      <c r="F151" s="2">
        <f>_xlfn.XLOOKUP(ROUNDDOWN(A151/100,0),[1]装备数值!$B:$B,[1]装备数值!$D:$D)</f>
        <v>102010</v>
      </c>
      <c r="G151" s="8">
        <f>IF(M151=0,_xlfn.IFS(D151=1,_xlfn.XLOOKUP(E151,[1]装备数值!$K$5:$K$19,[1]装备数值!$M$5:$M$19),D151=3,_xlfn.XLOOKUP(E151,[1]装备数值!$K$5:$K$19,[1]装备数值!$Q$5:$Q$19),D151=5,_xlfn.XLOOKUP(E151,[1]装备数值!$K$5:$K$19,[1]装备数值!$U$5:$U$19),D151=2,_xlfn.XLOOKUP(E151,[1]装备数值!$K$5:$K$19,[1]装备数值!$M$24:$M$38),D151=4,_xlfn.XLOOKUP(E151,[1]装备数值!$K$5:$K$19,[1]装备数值!$Q$24:$Q$38),D151=6,_xlfn.XLOOKUP(E151,[1]装备数值!$K$5:$K$19,[1]装备数值!$U$24:$U$38)),_xlfn.IFS(D151=1,_xlfn.XLOOKUP(E151,[1]装备数值!$K$5:$K$19,[1]装备数值!$O$5:$O$19),D151=3,_xlfn.XLOOKUP(E151,[1]装备数值!$K$5:$K$19,[1]装备数值!$S$5:$S$19),D151=5,_xlfn.XLOOKUP(E151,[1]装备数值!$K$5:$K$19,[1]装备数值!$W$5:$W$19),D151=2,_xlfn.XLOOKUP(E151,[1]装备数值!$K$5:$K$19,[1]装备数值!$O$24:$O$38),D151=4,_xlfn.XLOOKUP(E151,[1]装备数值!$K$5:$K$19,[1]装备数值!$S$24:$S$38),D151=6,_xlfn.XLOOKUP(E151,[1]装备数值!$K$5:$K$19,[1]装备数值!$W$24:$W$38)))</f>
        <v>750</v>
      </c>
      <c r="H151" s="2">
        <f>IF(M151=0,_xlfn.IFS(D151=1,_xlfn.XLOOKUP(E151,[1]装备数值!$K$5:$K$19,[1]装备数值!$N$5:$N$19),D151=3,_xlfn.XLOOKUP(E151,[1]装备数值!$K$5:$K$19,[1]装备数值!$R$5:$R$19),D151=5,_xlfn.XLOOKUP(E151,[1]装备数值!$K$5:$K$19,[1]装备数值!$V$5:$V$19),D151=2,_xlfn.XLOOKUP(E151,[1]装备数值!$K$5:$K$19,[1]装备数值!$N$24:$N$38),D151=4,_xlfn.XLOOKUP(E151,[1]装备数值!$K$5:$K$19,[1]装备数值!$R$24:$R$38),D151=6,_xlfn.XLOOKUP(E151,[1]装备数值!$K$5:$K$19,[1]装备数值!$V$24:$V$38)),_xlfn.IFS(D151=1,_xlfn.XLOOKUP(E151,[1]装备数值!$K$5:$K$19,[1]装备数值!$P$5:$P$19),D151=3,_xlfn.XLOOKUP(E151,[1]装备数值!$K$5:$K$19,[1]装备数值!$T$5:$T$19),D151=5,_xlfn.XLOOKUP(E151,[1]装备数值!$K$5:$K$19,[1]装备数值!$X$5:$X$19),D151=2,_xlfn.XLOOKUP(E151,[1]装备数值!$K$5:$K$19,[1]装备数值!$P$24:$P$38),D151=4,_xlfn.XLOOKUP(E151,[1]装备数值!$K$5:$K$19,[1]装备数值!$T$24:$T$38),D151=6,_xlfn.XLOOKUP(E151,[1]装备数值!$K$5:$K$19,[1]装备数值!$X$24:$X$38)))</f>
        <v>70</v>
      </c>
      <c r="I151" s="2" cm="1">
        <f t="array" ref="I151">G151+H151*(_xlfn.SINGLE(_xlfn.XLOOKUP(E151,'equip_quality|装备品质'!$A:$A,'equip_quality|装备品质'!$E:$E-1)))</f>
        <v>11880</v>
      </c>
      <c r="J151" s="3" t="str">
        <f t="shared" si="25"/>
        <v>3;432033|4;432034|5;432035|6;432036</v>
      </c>
      <c r="K151" s="3" t="str">
        <f t="shared" si="23"/>
        <v>432033;432034;432035;432036</v>
      </c>
      <c r="M151" s="2">
        <f>_xlfn.XLOOKUP(ROUNDDOWN(A151/100,0),[1]装备数值!$B:$B,[1]装备数值!$F:$F)</f>
        <v>0</v>
      </c>
      <c r="N151" s="3" t="str">
        <f t="shared" si="19"/>
        <v>equip_203_name</v>
      </c>
      <c r="O151" s="3" t="str">
        <f t="shared" si="20"/>
        <v>icon_equip_203_2</v>
      </c>
      <c r="P151" s="3" t="str">
        <f t="shared" si="21"/>
        <v>equip_203_desc</v>
      </c>
      <c r="Q151" s="3" t="str">
        <f t="shared" si="22"/>
        <v>spine_equip_203_2</v>
      </c>
    </row>
    <row r="152" spans="1:17">
      <c r="A152" s="2">
        <v>20313</v>
      </c>
      <c r="B152" s="3" t="str">
        <f>CONCATENATE(_xlfn.XLOOKUP(ROUNDDOWN(A152/100,0),[1]装备数值!$B:$B,[1]装备数值!$C:$C),"-",_xlfn.XLOOKUP(E152,[1]装备数值!$K$5:$K$19,[1]装备数值!$L$5:$L$19))</f>
        <v>嘻哈卫衣-SS阶-2</v>
      </c>
      <c r="C152" s="3">
        <f t="shared" ref="C152:C215" si="26">ROUNDDOWN(A152/100,0)</f>
        <v>203</v>
      </c>
      <c r="D152" s="3">
        <f>_xlfn.XLOOKUP(ROUNDDOWN(A152/100,0),[1]装备数值!$B:$B,[1]装备数值!$E:$E)</f>
        <v>2</v>
      </c>
      <c r="E152" s="2">
        <v>13</v>
      </c>
      <c r="F152" s="2">
        <f>_xlfn.XLOOKUP(ROUNDDOWN(A152/100,0),[1]装备数值!$B:$B,[1]装备数值!$D:$D)</f>
        <v>102010</v>
      </c>
      <c r="G152" s="8">
        <f>IF(M152=0,_xlfn.IFS(D152=1,_xlfn.XLOOKUP(E152,[1]装备数值!$K$5:$K$19,[1]装备数值!$M$5:$M$19),D152=3,_xlfn.XLOOKUP(E152,[1]装备数值!$K$5:$K$19,[1]装备数值!$Q$5:$Q$19),D152=5,_xlfn.XLOOKUP(E152,[1]装备数值!$K$5:$K$19,[1]装备数值!$U$5:$U$19),D152=2,_xlfn.XLOOKUP(E152,[1]装备数值!$K$5:$K$19,[1]装备数值!$M$24:$M$38),D152=4,_xlfn.XLOOKUP(E152,[1]装备数值!$K$5:$K$19,[1]装备数值!$Q$24:$Q$38),D152=6,_xlfn.XLOOKUP(E152,[1]装备数值!$K$5:$K$19,[1]装备数值!$U$24:$U$38)),_xlfn.IFS(D152=1,_xlfn.XLOOKUP(E152,[1]装备数值!$K$5:$K$19,[1]装备数值!$O$5:$O$19),D152=3,_xlfn.XLOOKUP(E152,[1]装备数值!$K$5:$K$19,[1]装备数值!$S$5:$S$19),D152=5,_xlfn.XLOOKUP(E152,[1]装备数值!$K$5:$K$19,[1]装备数值!$W$5:$W$19),D152=2,_xlfn.XLOOKUP(E152,[1]装备数值!$K$5:$K$19,[1]装备数值!$O$24:$O$38),D152=4,_xlfn.XLOOKUP(E152,[1]装备数值!$K$5:$K$19,[1]装备数值!$S$24:$S$38),D152=6,_xlfn.XLOOKUP(E152,[1]装备数值!$K$5:$K$19,[1]装备数值!$W$24:$W$38)))</f>
        <v>1000</v>
      </c>
      <c r="H152" s="2">
        <f>IF(M152=0,_xlfn.IFS(D152=1,_xlfn.XLOOKUP(E152,[1]装备数值!$K$5:$K$19,[1]装备数值!$N$5:$N$19),D152=3,_xlfn.XLOOKUP(E152,[1]装备数值!$K$5:$K$19,[1]装备数值!$R$5:$R$19),D152=5,_xlfn.XLOOKUP(E152,[1]装备数值!$K$5:$K$19,[1]装备数值!$V$5:$V$19),D152=2,_xlfn.XLOOKUP(E152,[1]装备数值!$K$5:$K$19,[1]装备数值!$N$24:$N$38),D152=4,_xlfn.XLOOKUP(E152,[1]装备数值!$K$5:$K$19,[1]装备数值!$R$24:$R$38),D152=6,_xlfn.XLOOKUP(E152,[1]装备数值!$K$5:$K$19,[1]装备数值!$V$24:$V$38)),_xlfn.IFS(D152=1,_xlfn.XLOOKUP(E152,[1]装备数值!$K$5:$K$19,[1]装备数值!$P$5:$P$19),D152=3,_xlfn.XLOOKUP(E152,[1]装备数值!$K$5:$K$19,[1]装备数值!$T$5:$T$19),D152=5,_xlfn.XLOOKUP(E152,[1]装备数值!$K$5:$K$19,[1]装备数值!$X$5:$X$19),D152=2,_xlfn.XLOOKUP(E152,[1]装备数值!$K$5:$K$19,[1]装备数值!$P$24:$P$38),D152=4,_xlfn.XLOOKUP(E152,[1]装备数值!$K$5:$K$19,[1]装备数值!$T$24:$T$38),D152=6,_xlfn.XLOOKUP(E152,[1]装备数值!$K$5:$K$19,[1]装备数值!$X$24:$X$38)))</f>
        <v>100</v>
      </c>
      <c r="I152" s="2" cm="1">
        <f t="array" ref="I152">G152+H152*(_xlfn.SINGLE(_xlfn.XLOOKUP(E152,'equip_quality|装备品质'!$A:$A,'equip_quality|装备品质'!$E:$E-1)))</f>
        <v>16900</v>
      </c>
      <c r="J152" s="3" t="str">
        <f t="shared" si="25"/>
        <v>3;432033|4;432034|5;432035|6;432036</v>
      </c>
      <c r="K152" s="3" t="str">
        <f t="shared" si="23"/>
        <v>432033;432034;432035;432036</v>
      </c>
      <c r="M152" s="2">
        <f>_xlfn.XLOOKUP(ROUNDDOWN(A152/100,0),[1]装备数值!$B:$B,[1]装备数值!$F:$F)</f>
        <v>0</v>
      </c>
      <c r="N152" s="3" t="str">
        <f t="shared" ref="N152:N215" si="27">CONCATENATE("equip_",ROUNDDOWN(A152/100,0),"_name")</f>
        <v>equip_203_name</v>
      </c>
      <c r="O152" s="3" t="str">
        <f t="shared" ref="O152:O215" si="28">CONCATENATE("icon_equip_",ROUNDDOWN(A152/100,0),IF(_xlfn.NUMBERVALUE(MID(ROUNDDOWN(A152/100,0),2,1))&lt;5,CONCATENATE(IF(E152&lt;4,"_1","_2")),""))</f>
        <v>icon_equip_203_2</v>
      </c>
      <c r="P152" s="3" t="str">
        <f t="shared" ref="P152:P215" si="29">CONCATENATE("equip_",ROUNDDOWN(A152/100,0),"_desc")</f>
        <v>equip_203_desc</v>
      </c>
      <c r="Q152" s="3" t="str">
        <f t="shared" ref="Q152:Q215" si="30">CONCATENATE("spine_equip_",ROUNDDOWN(A152/100,0),IF(_xlfn.NUMBERVALUE(MID(ROUNDDOWN(A152/100,0),2,1))&lt;5,CONCATENATE(IF(E152&lt;4,"_1","_2")),""))</f>
        <v>spine_equip_203_2</v>
      </c>
    </row>
    <row r="153" spans="1:17">
      <c r="A153" s="2">
        <v>20314</v>
      </c>
      <c r="B153" s="3" t="str">
        <f>CONCATENATE(_xlfn.XLOOKUP(ROUNDDOWN(A153/100,0),[1]装备数值!$B:$B,[1]装备数值!$C:$C),"-",_xlfn.XLOOKUP(E153,[1]装备数值!$K$5:$K$19,[1]装备数值!$L$5:$L$19))</f>
        <v>嘻哈卫衣-SS阶-3</v>
      </c>
      <c r="C153" s="3">
        <f t="shared" si="26"/>
        <v>203</v>
      </c>
      <c r="D153" s="3">
        <f>_xlfn.XLOOKUP(ROUNDDOWN(A153/100,0),[1]装备数值!$B:$B,[1]装备数值!$E:$E)</f>
        <v>2</v>
      </c>
      <c r="E153" s="2">
        <v>14</v>
      </c>
      <c r="F153" s="2">
        <f>_xlfn.XLOOKUP(ROUNDDOWN(A153/100,0),[1]装备数值!$B:$B,[1]装备数值!$D:$D)</f>
        <v>102010</v>
      </c>
      <c r="G153" s="8">
        <f>IF(M153=0,_xlfn.IFS(D153=1,_xlfn.XLOOKUP(E153,[1]装备数值!$K$5:$K$19,[1]装备数值!$M$5:$M$19),D153=3,_xlfn.XLOOKUP(E153,[1]装备数值!$K$5:$K$19,[1]装备数值!$Q$5:$Q$19),D153=5,_xlfn.XLOOKUP(E153,[1]装备数值!$K$5:$K$19,[1]装备数值!$U$5:$U$19),D153=2,_xlfn.XLOOKUP(E153,[1]装备数值!$K$5:$K$19,[1]装备数值!$M$24:$M$38),D153=4,_xlfn.XLOOKUP(E153,[1]装备数值!$K$5:$K$19,[1]装备数值!$Q$24:$Q$38),D153=6,_xlfn.XLOOKUP(E153,[1]装备数值!$K$5:$K$19,[1]装备数值!$U$24:$U$38)),_xlfn.IFS(D153=1,_xlfn.XLOOKUP(E153,[1]装备数值!$K$5:$K$19,[1]装备数值!$O$5:$O$19),D153=3,_xlfn.XLOOKUP(E153,[1]装备数值!$K$5:$K$19,[1]装备数值!$S$5:$S$19),D153=5,_xlfn.XLOOKUP(E153,[1]装备数值!$K$5:$K$19,[1]装备数值!$W$5:$W$19),D153=2,_xlfn.XLOOKUP(E153,[1]装备数值!$K$5:$K$19,[1]装备数值!$O$24:$O$38),D153=4,_xlfn.XLOOKUP(E153,[1]装备数值!$K$5:$K$19,[1]装备数值!$S$24:$S$38),D153=6,_xlfn.XLOOKUP(E153,[1]装备数值!$K$5:$K$19,[1]装备数值!$W$24:$W$38)))</f>
        <v>1255</v>
      </c>
      <c r="H153" s="2">
        <f>IF(M153=0,_xlfn.IFS(D153=1,_xlfn.XLOOKUP(E153,[1]装备数值!$K$5:$K$19,[1]装备数值!$N$5:$N$19),D153=3,_xlfn.XLOOKUP(E153,[1]装备数值!$K$5:$K$19,[1]装备数值!$R$5:$R$19),D153=5,_xlfn.XLOOKUP(E153,[1]装备数值!$K$5:$K$19,[1]装备数值!$V$5:$V$19),D153=2,_xlfn.XLOOKUP(E153,[1]装备数值!$K$5:$K$19,[1]装备数值!$N$24:$N$38),D153=4,_xlfn.XLOOKUP(E153,[1]装备数值!$K$5:$K$19,[1]装备数值!$R$24:$R$38),D153=6,_xlfn.XLOOKUP(E153,[1]装备数值!$K$5:$K$19,[1]装备数值!$V$24:$V$38)),_xlfn.IFS(D153=1,_xlfn.XLOOKUP(E153,[1]装备数值!$K$5:$K$19,[1]装备数值!$P$5:$P$19),D153=3,_xlfn.XLOOKUP(E153,[1]装备数值!$K$5:$K$19,[1]装备数值!$T$5:$T$19),D153=5,_xlfn.XLOOKUP(E153,[1]装备数值!$K$5:$K$19,[1]装备数值!$X$5:$X$19),D153=2,_xlfn.XLOOKUP(E153,[1]装备数值!$K$5:$K$19,[1]装备数值!$P$24:$P$38),D153=4,_xlfn.XLOOKUP(E153,[1]装备数值!$K$5:$K$19,[1]装备数值!$T$24:$T$38),D153=6,_xlfn.XLOOKUP(E153,[1]装备数值!$K$5:$K$19,[1]装备数值!$X$24:$X$38)))</f>
        <v>120</v>
      </c>
      <c r="I153" s="2" cm="1">
        <f t="array" ref="I153">G153+H153*(_xlfn.SINGLE(_xlfn.XLOOKUP(E153,'equip_quality|装备品质'!$A:$A,'equip_quality|装备品质'!$E:$E-1)))</f>
        <v>20335</v>
      </c>
      <c r="J153" s="3" t="str">
        <f t="shared" si="25"/>
        <v>3;432033|4;432034|5;432035|6;432036</v>
      </c>
      <c r="K153" s="3" t="str">
        <f t="shared" si="23"/>
        <v>432033;432034;432035;432036</v>
      </c>
      <c r="M153" s="2">
        <f>_xlfn.XLOOKUP(ROUNDDOWN(A153/100,0),[1]装备数值!$B:$B,[1]装备数值!$F:$F)</f>
        <v>0</v>
      </c>
      <c r="N153" s="3" t="str">
        <f t="shared" si="27"/>
        <v>equip_203_name</v>
      </c>
      <c r="O153" s="3" t="str">
        <f t="shared" si="28"/>
        <v>icon_equip_203_2</v>
      </c>
      <c r="P153" s="3" t="str">
        <f t="shared" si="29"/>
        <v>equip_203_desc</v>
      </c>
      <c r="Q153" s="3" t="str">
        <f t="shared" si="30"/>
        <v>spine_equip_203_2</v>
      </c>
    </row>
    <row r="154" spans="1:17">
      <c r="A154" s="2">
        <v>20315</v>
      </c>
      <c r="B154" s="3" t="str">
        <f>CONCATENATE(_xlfn.XLOOKUP(ROUNDDOWN(A154/100,0),[1]装备数值!$B:$B,[1]装备数值!$C:$C),"-",_xlfn.XLOOKUP(E154,[1]装备数值!$K$5:$K$19,[1]装备数值!$L$5:$L$19))</f>
        <v>嘻哈卫衣-SS阶-4</v>
      </c>
      <c r="C154" s="3">
        <f t="shared" si="26"/>
        <v>203</v>
      </c>
      <c r="D154" s="3">
        <f>_xlfn.XLOOKUP(ROUNDDOWN(A154/100,0),[1]装备数值!$B:$B,[1]装备数值!$E:$E)</f>
        <v>2</v>
      </c>
      <c r="E154" s="2">
        <v>15</v>
      </c>
      <c r="F154" s="2">
        <f>_xlfn.XLOOKUP(ROUNDDOWN(A154/100,0),[1]装备数值!$B:$B,[1]装备数值!$D:$D)</f>
        <v>102010</v>
      </c>
      <c r="G154" s="8">
        <f>IF(M154=0,_xlfn.IFS(D154=1,_xlfn.XLOOKUP(E154,[1]装备数值!$K$5:$K$19,[1]装备数值!$M$5:$M$19),D154=3,_xlfn.XLOOKUP(E154,[1]装备数值!$K$5:$K$19,[1]装备数值!$Q$5:$Q$19),D154=5,_xlfn.XLOOKUP(E154,[1]装备数值!$K$5:$K$19,[1]装备数值!$U$5:$U$19),D154=2,_xlfn.XLOOKUP(E154,[1]装备数值!$K$5:$K$19,[1]装备数值!$M$24:$M$38),D154=4,_xlfn.XLOOKUP(E154,[1]装备数值!$K$5:$K$19,[1]装备数值!$Q$24:$Q$38),D154=6,_xlfn.XLOOKUP(E154,[1]装备数值!$K$5:$K$19,[1]装备数值!$U$24:$U$38)),_xlfn.IFS(D154=1,_xlfn.XLOOKUP(E154,[1]装备数值!$K$5:$K$19,[1]装备数值!$O$5:$O$19),D154=3,_xlfn.XLOOKUP(E154,[1]装备数值!$K$5:$K$19,[1]装备数值!$S$5:$S$19),D154=5,_xlfn.XLOOKUP(E154,[1]装备数值!$K$5:$K$19,[1]装备数值!$W$5:$W$19),D154=2,_xlfn.XLOOKUP(E154,[1]装备数值!$K$5:$K$19,[1]装备数值!$O$24:$O$38),D154=4,_xlfn.XLOOKUP(E154,[1]装备数值!$K$5:$K$19,[1]装备数值!$S$24:$S$38),D154=6,_xlfn.XLOOKUP(E154,[1]装备数值!$K$5:$K$19,[1]装备数值!$W$24:$W$38)))</f>
        <v>1500</v>
      </c>
      <c r="H154" s="2">
        <f>IF(M154=0,_xlfn.IFS(D154=1,_xlfn.XLOOKUP(E154,[1]装备数值!$K$5:$K$19,[1]装备数值!$N$5:$N$19),D154=3,_xlfn.XLOOKUP(E154,[1]装备数值!$K$5:$K$19,[1]装备数值!$R$5:$R$19),D154=5,_xlfn.XLOOKUP(E154,[1]装备数值!$K$5:$K$19,[1]装备数值!$V$5:$V$19),D154=2,_xlfn.XLOOKUP(E154,[1]装备数值!$K$5:$K$19,[1]装备数值!$N$24:$N$38),D154=4,_xlfn.XLOOKUP(E154,[1]装备数值!$K$5:$K$19,[1]装备数值!$R$24:$R$38),D154=6,_xlfn.XLOOKUP(E154,[1]装备数值!$K$5:$K$19,[1]装备数值!$V$24:$V$38)),_xlfn.IFS(D154=1,_xlfn.XLOOKUP(E154,[1]装备数值!$K$5:$K$19,[1]装备数值!$P$5:$P$19),D154=3,_xlfn.XLOOKUP(E154,[1]装备数值!$K$5:$K$19,[1]装备数值!$T$5:$T$19),D154=5,_xlfn.XLOOKUP(E154,[1]装备数值!$K$5:$K$19,[1]装备数值!$X$5:$X$19),D154=2,_xlfn.XLOOKUP(E154,[1]装备数值!$K$5:$K$19,[1]装备数值!$P$24:$P$38),D154=4,_xlfn.XLOOKUP(E154,[1]装备数值!$K$5:$K$19,[1]装备数值!$T$24:$T$38),D154=6,_xlfn.XLOOKUP(E154,[1]装备数值!$K$5:$K$19,[1]装备数值!$X$24:$X$38)))</f>
        <v>150</v>
      </c>
      <c r="I154" s="2" cm="1">
        <f t="array" ref="I154">G154+H154*(_xlfn.SINGLE(_xlfn.XLOOKUP(E154,'equip_quality|装备品质'!$A:$A,'equip_quality|装备品质'!$E:$E-1)))</f>
        <v>25350</v>
      </c>
      <c r="J154" s="3" t="str">
        <f t="shared" si="25"/>
        <v>3;432033|4;432034|5;432035|6;432036</v>
      </c>
      <c r="K154" s="3" t="str">
        <f t="shared" si="23"/>
        <v>432033;432034;432035;432036</v>
      </c>
      <c r="M154" s="2">
        <f>_xlfn.XLOOKUP(ROUNDDOWN(A154/100,0),[1]装备数值!$B:$B,[1]装备数值!$F:$F)</f>
        <v>0</v>
      </c>
      <c r="N154" s="3" t="str">
        <f t="shared" si="27"/>
        <v>equip_203_name</v>
      </c>
      <c r="O154" s="3" t="str">
        <f t="shared" si="28"/>
        <v>icon_equip_203_2</v>
      </c>
      <c r="P154" s="3" t="str">
        <f t="shared" si="29"/>
        <v>equip_203_desc</v>
      </c>
      <c r="Q154" s="3" t="str">
        <f t="shared" si="30"/>
        <v>spine_equip_203_2</v>
      </c>
    </row>
    <row r="155" spans="1:17">
      <c r="A155" s="2">
        <v>20401</v>
      </c>
      <c r="B155" s="3" t="str">
        <f>CONCATENATE(_xlfn.XLOOKUP(ROUNDDOWN(A155/100,0),[1]装备数值!$B:$B,[1]装备数值!$C:$C),"-",_xlfn.XLOOKUP(E155,[1]装备数值!$K$5:$K$19,[1]装备数值!$L$5:$L$19))</f>
        <v>绅士马甲-D阶</v>
      </c>
      <c r="C155" s="3">
        <f t="shared" si="26"/>
        <v>204</v>
      </c>
      <c r="D155" s="3">
        <f>_xlfn.XLOOKUP(ROUNDDOWN(A155/100,0),[1]装备数值!$B:$B,[1]装备数值!$E:$E)</f>
        <v>2</v>
      </c>
      <c r="E155" s="2">
        <v>1</v>
      </c>
      <c r="F155" s="2">
        <f>_xlfn.XLOOKUP(ROUNDDOWN(A155/100,0),[1]装备数值!$B:$B,[1]装备数值!$D:$D)</f>
        <v>102010</v>
      </c>
      <c r="G155" s="8">
        <f>IF(M155=0,_xlfn.IFS(D155=1,_xlfn.XLOOKUP(E155,[1]装备数值!$K$5:$K$19,[1]装备数值!$M$5:$M$19),D155=3,_xlfn.XLOOKUP(E155,[1]装备数值!$K$5:$K$19,[1]装备数值!$Q$5:$Q$19),D155=5,_xlfn.XLOOKUP(E155,[1]装备数值!$K$5:$K$19,[1]装备数值!$U$5:$U$19),D155=2,_xlfn.XLOOKUP(E155,[1]装备数值!$K$5:$K$19,[1]装备数值!$M$24:$M$38),D155=4,_xlfn.XLOOKUP(E155,[1]装备数值!$K$5:$K$19,[1]装备数值!$Q$24:$Q$38),D155=6,_xlfn.XLOOKUP(E155,[1]装备数值!$K$5:$K$19,[1]装备数值!$U$24:$U$38)),_xlfn.IFS(D155=1,_xlfn.XLOOKUP(E155,[1]装备数值!$K$5:$K$19,[1]装备数值!$O$5:$O$19),D155=3,_xlfn.XLOOKUP(E155,[1]装备数值!$K$5:$K$19,[1]装备数值!$S$5:$S$19),D155=5,_xlfn.XLOOKUP(E155,[1]装备数值!$K$5:$K$19,[1]装备数值!$W$5:$W$19),D155=2,_xlfn.XLOOKUP(E155,[1]装备数值!$K$5:$K$19,[1]装备数值!$O$24:$O$38),D155=4,_xlfn.XLOOKUP(E155,[1]装备数值!$K$5:$K$19,[1]装备数值!$S$24:$S$38),D155=6,_xlfn.XLOOKUP(E155,[1]装备数值!$K$5:$K$19,[1]装备数值!$W$24:$W$38)))</f>
        <v>50</v>
      </c>
      <c r="H155" s="2">
        <f>IF(M155=0,_xlfn.IFS(D155=1,_xlfn.XLOOKUP(E155,[1]装备数值!$K$5:$K$19,[1]装备数值!$N$5:$N$19),D155=3,_xlfn.XLOOKUP(E155,[1]装备数值!$K$5:$K$19,[1]装备数值!$R$5:$R$19),D155=5,_xlfn.XLOOKUP(E155,[1]装备数值!$K$5:$K$19,[1]装备数值!$V$5:$V$19),D155=2,_xlfn.XLOOKUP(E155,[1]装备数值!$K$5:$K$19,[1]装备数值!$N$24:$N$38),D155=4,_xlfn.XLOOKUP(E155,[1]装备数值!$K$5:$K$19,[1]装备数值!$R$24:$R$38),D155=6,_xlfn.XLOOKUP(E155,[1]装备数值!$K$5:$K$19,[1]装备数值!$V$24:$V$38)),_xlfn.IFS(D155=1,_xlfn.XLOOKUP(E155,[1]装备数值!$K$5:$K$19,[1]装备数值!$P$5:$P$19),D155=3,_xlfn.XLOOKUP(E155,[1]装备数值!$K$5:$K$19,[1]装备数值!$T$5:$T$19),D155=5,_xlfn.XLOOKUP(E155,[1]装备数值!$K$5:$K$19,[1]装备数值!$X$5:$X$19),D155=2,_xlfn.XLOOKUP(E155,[1]装备数值!$K$5:$K$19,[1]装备数值!$P$24:$P$38),D155=4,_xlfn.XLOOKUP(E155,[1]装备数值!$K$5:$K$19,[1]装备数值!$T$24:$T$38),D155=6,_xlfn.XLOOKUP(E155,[1]装备数值!$K$5:$K$19,[1]装备数值!$X$24:$X$38)))</f>
        <v>5</v>
      </c>
      <c r="I155" s="2" cm="1">
        <f t="array" ref="I155">G155+H155*(_xlfn.SINGLE(_xlfn.XLOOKUP(E155,'equip_quality|装备品质'!$A:$A,'equip_quality|装备品质'!$E:$E-1)))</f>
        <v>845</v>
      </c>
      <c r="J155" s="3" t="str">
        <f t="shared" si="25"/>
        <v>3;432043|4;432044|5;432045|6;432046</v>
      </c>
      <c r="K155" s="3" t="str">
        <f t="shared" si="23"/>
        <v/>
      </c>
      <c r="M155" s="2">
        <f>_xlfn.XLOOKUP(ROUNDDOWN(A155/100,0),[1]装备数值!$B:$B,[1]装备数值!$F:$F)</f>
        <v>0</v>
      </c>
      <c r="N155" s="3" t="str">
        <f t="shared" si="27"/>
        <v>equip_204_name</v>
      </c>
      <c r="O155" s="3" t="str">
        <f t="shared" si="28"/>
        <v>icon_equip_204_1</v>
      </c>
      <c r="P155" s="3" t="str">
        <f t="shared" si="29"/>
        <v>equip_204_desc</v>
      </c>
      <c r="Q155" s="3" t="str">
        <f t="shared" si="30"/>
        <v>spine_equip_204_1</v>
      </c>
    </row>
    <row r="156" spans="1:17">
      <c r="A156" s="2">
        <v>20402</v>
      </c>
      <c r="B156" s="3" t="str">
        <f>CONCATENATE(_xlfn.XLOOKUP(ROUNDDOWN(A156/100,0),[1]装备数值!$B:$B,[1]装备数值!$C:$C),"-",_xlfn.XLOOKUP(E156,[1]装备数值!$K$5:$K$19,[1]装备数值!$L$5:$L$19))</f>
        <v>绅士马甲-C阶</v>
      </c>
      <c r="C156" s="3">
        <f t="shared" si="26"/>
        <v>204</v>
      </c>
      <c r="D156" s="3">
        <f>_xlfn.XLOOKUP(ROUNDDOWN(A156/100,0),[1]装备数值!$B:$B,[1]装备数值!$E:$E)</f>
        <v>2</v>
      </c>
      <c r="E156" s="2">
        <v>2</v>
      </c>
      <c r="F156" s="2">
        <f>_xlfn.XLOOKUP(ROUNDDOWN(A156/100,0),[1]装备数值!$B:$B,[1]装备数值!$D:$D)</f>
        <v>102010</v>
      </c>
      <c r="G156" s="8">
        <f>IF(M156=0,_xlfn.IFS(D156=1,_xlfn.XLOOKUP(E156,[1]装备数值!$K$5:$K$19,[1]装备数值!$M$5:$M$19),D156=3,_xlfn.XLOOKUP(E156,[1]装备数值!$K$5:$K$19,[1]装备数值!$Q$5:$Q$19),D156=5,_xlfn.XLOOKUP(E156,[1]装备数值!$K$5:$K$19,[1]装备数值!$U$5:$U$19),D156=2,_xlfn.XLOOKUP(E156,[1]装备数值!$K$5:$K$19,[1]装备数值!$M$24:$M$38),D156=4,_xlfn.XLOOKUP(E156,[1]装备数值!$K$5:$K$19,[1]装备数值!$Q$24:$Q$38),D156=6,_xlfn.XLOOKUP(E156,[1]装备数值!$K$5:$K$19,[1]装备数值!$U$24:$U$38)),_xlfn.IFS(D156=1,_xlfn.XLOOKUP(E156,[1]装备数值!$K$5:$K$19,[1]装备数值!$O$5:$O$19),D156=3,_xlfn.XLOOKUP(E156,[1]装备数值!$K$5:$K$19,[1]装备数值!$S$5:$S$19),D156=5,_xlfn.XLOOKUP(E156,[1]装备数值!$K$5:$K$19,[1]装备数值!$W$5:$W$19),D156=2,_xlfn.XLOOKUP(E156,[1]装备数值!$K$5:$K$19,[1]装备数值!$O$24:$O$38),D156=4,_xlfn.XLOOKUP(E156,[1]装备数值!$K$5:$K$19,[1]装备数值!$S$24:$S$38),D156=6,_xlfn.XLOOKUP(E156,[1]装备数值!$K$5:$K$19,[1]装备数值!$W$24:$W$38)))</f>
        <v>70</v>
      </c>
      <c r="H156" s="2">
        <f>IF(M156=0,_xlfn.IFS(D156=1,_xlfn.XLOOKUP(E156,[1]装备数值!$K$5:$K$19,[1]装备数值!$N$5:$N$19),D156=3,_xlfn.XLOOKUP(E156,[1]装备数值!$K$5:$K$19,[1]装备数值!$R$5:$R$19),D156=5,_xlfn.XLOOKUP(E156,[1]装备数值!$K$5:$K$19,[1]装备数值!$V$5:$V$19),D156=2,_xlfn.XLOOKUP(E156,[1]装备数值!$K$5:$K$19,[1]装备数值!$N$24:$N$38),D156=4,_xlfn.XLOOKUP(E156,[1]装备数值!$K$5:$K$19,[1]装备数值!$R$24:$R$38),D156=6,_xlfn.XLOOKUP(E156,[1]装备数值!$K$5:$K$19,[1]装备数值!$V$24:$V$38)),_xlfn.IFS(D156=1,_xlfn.XLOOKUP(E156,[1]装备数值!$K$5:$K$19,[1]装备数值!$P$5:$P$19),D156=3,_xlfn.XLOOKUP(E156,[1]装备数值!$K$5:$K$19,[1]装备数值!$T$5:$T$19),D156=5,_xlfn.XLOOKUP(E156,[1]装备数值!$K$5:$K$19,[1]装备数值!$X$5:$X$19),D156=2,_xlfn.XLOOKUP(E156,[1]装备数值!$K$5:$K$19,[1]装备数值!$P$24:$P$38),D156=4,_xlfn.XLOOKUP(E156,[1]装备数值!$K$5:$K$19,[1]装备数值!$T$24:$T$38),D156=6,_xlfn.XLOOKUP(E156,[1]装备数值!$K$5:$K$19,[1]装备数值!$X$24:$X$38)))</f>
        <v>8</v>
      </c>
      <c r="I156" s="2" cm="1">
        <f t="array" ref="I156">G156+H156*(_xlfn.SINGLE(_xlfn.XLOOKUP(E156,'equip_quality|装备品质'!$A:$A,'equip_quality|装备品质'!$E:$E-1)))</f>
        <v>1342</v>
      </c>
      <c r="J156" s="3" t="str">
        <f t="shared" si="25"/>
        <v>3;432043|4;432044|5;432045|6;432046</v>
      </c>
      <c r="K156" s="3" t="str">
        <f t="shared" si="23"/>
        <v/>
      </c>
      <c r="M156" s="2">
        <f>_xlfn.XLOOKUP(ROUNDDOWN(A156/100,0),[1]装备数值!$B:$B,[1]装备数值!$F:$F)</f>
        <v>0</v>
      </c>
      <c r="N156" s="3" t="str">
        <f t="shared" si="27"/>
        <v>equip_204_name</v>
      </c>
      <c r="O156" s="3" t="str">
        <f t="shared" si="28"/>
        <v>icon_equip_204_1</v>
      </c>
      <c r="P156" s="3" t="str">
        <f t="shared" si="29"/>
        <v>equip_204_desc</v>
      </c>
      <c r="Q156" s="3" t="str">
        <f t="shared" si="30"/>
        <v>spine_equip_204_1</v>
      </c>
    </row>
    <row r="157" spans="1:17">
      <c r="A157" s="2">
        <v>20403</v>
      </c>
      <c r="B157" s="3" t="str">
        <f>CONCATENATE(_xlfn.XLOOKUP(ROUNDDOWN(A157/100,0),[1]装备数值!$B:$B,[1]装备数值!$C:$C),"-",_xlfn.XLOOKUP(E157,[1]装备数值!$K$5:$K$19,[1]装备数值!$L$5:$L$19))</f>
        <v>绅士马甲-B阶</v>
      </c>
      <c r="C157" s="3">
        <f t="shared" si="26"/>
        <v>204</v>
      </c>
      <c r="D157" s="3">
        <f>_xlfn.XLOOKUP(ROUNDDOWN(A157/100,0),[1]装备数值!$B:$B,[1]装备数值!$E:$E)</f>
        <v>2</v>
      </c>
      <c r="E157" s="2">
        <v>3</v>
      </c>
      <c r="F157" s="2">
        <f>_xlfn.XLOOKUP(ROUNDDOWN(A157/100,0),[1]装备数值!$B:$B,[1]装备数值!$D:$D)</f>
        <v>102010</v>
      </c>
      <c r="G157" s="8">
        <f>IF(M157=0,_xlfn.IFS(D157=1,_xlfn.XLOOKUP(E157,[1]装备数值!$K$5:$K$19,[1]装备数值!$M$5:$M$19),D157=3,_xlfn.XLOOKUP(E157,[1]装备数值!$K$5:$K$19,[1]装备数值!$Q$5:$Q$19),D157=5,_xlfn.XLOOKUP(E157,[1]装备数值!$K$5:$K$19,[1]装备数值!$U$5:$U$19),D157=2,_xlfn.XLOOKUP(E157,[1]装备数值!$K$5:$K$19,[1]装备数值!$M$24:$M$38),D157=4,_xlfn.XLOOKUP(E157,[1]装备数值!$K$5:$K$19,[1]装备数值!$Q$24:$Q$38),D157=6,_xlfn.XLOOKUP(E157,[1]装备数值!$K$5:$K$19,[1]装备数值!$U$24:$U$38)),_xlfn.IFS(D157=1,_xlfn.XLOOKUP(E157,[1]装备数值!$K$5:$K$19,[1]装备数值!$O$5:$O$19),D157=3,_xlfn.XLOOKUP(E157,[1]装备数值!$K$5:$K$19,[1]装备数值!$S$5:$S$19),D157=5,_xlfn.XLOOKUP(E157,[1]装备数值!$K$5:$K$19,[1]装备数值!$W$5:$W$19),D157=2,_xlfn.XLOOKUP(E157,[1]装备数值!$K$5:$K$19,[1]装备数值!$O$24:$O$38),D157=4,_xlfn.XLOOKUP(E157,[1]装备数值!$K$5:$K$19,[1]装备数值!$S$24:$S$38),D157=6,_xlfn.XLOOKUP(E157,[1]装备数值!$K$5:$K$19,[1]装备数值!$W$24:$W$38)))</f>
        <v>100</v>
      </c>
      <c r="H157" s="2">
        <f>IF(M157=0,_xlfn.IFS(D157=1,_xlfn.XLOOKUP(E157,[1]装备数值!$K$5:$K$19,[1]装备数值!$N$5:$N$19),D157=3,_xlfn.XLOOKUP(E157,[1]装备数值!$K$5:$K$19,[1]装备数值!$R$5:$R$19),D157=5,_xlfn.XLOOKUP(E157,[1]装备数值!$K$5:$K$19,[1]装备数值!$V$5:$V$19),D157=2,_xlfn.XLOOKUP(E157,[1]装备数值!$K$5:$K$19,[1]装备数值!$N$24:$N$38),D157=4,_xlfn.XLOOKUP(E157,[1]装备数值!$K$5:$K$19,[1]装备数值!$R$24:$R$38),D157=6,_xlfn.XLOOKUP(E157,[1]装备数值!$K$5:$K$19,[1]装备数值!$V$24:$V$38)),_xlfn.IFS(D157=1,_xlfn.XLOOKUP(E157,[1]装备数值!$K$5:$K$19,[1]装备数值!$P$5:$P$19),D157=3,_xlfn.XLOOKUP(E157,[1]装备数值!$K$5:$K$19,[1]装备数值!$T$5:$T$19),D157=5,_xlfn.XLOOKUP(E157,[1]装备数值!$K$5:$K$19,[1]装备数值!$X$5:$X$19),D157=2,_xlfn.XLOOKUP(E157,[1]装备数值!$K$5:$K$19,[1]装备数值!$P$24:$P$38),D157=4,_xlfn.XLOOKUP(E157,[1]装备数值!$K$5:$K$19,[1]装备数值!$T$24:$T$38),D157=6,_xlfn.XLOOKUP(E157,[1]装备数值!$K$5:$K$19,[1]装备数值!$X$24:$X$38)))</f>
        <v>10</v>
      </c>
      <c r="I157" s="2" cm="1">
        <f t="array" ref="I157">G157+H157*(_xlfn.SINGLE(_xlfn.XLOOKUP(E157,'equip_quality|装备品质'!$A:$A,'equip_quality|装备品质'!$E:$E-1)))</f>
        <v>1690</v>
      </c>
      <c r="J157" s="3" t="str">
        <f t="shared" si="25"/>
        <v>3;432043|4;432044|5;432045|6;432046</v>
      </c>
      <c r="K157" s="3" t="str">
        <f t="shared" si="23"/>
        <v>432043</v>
      </c>
      <c r="M157" s="2">
        <f>_xlfn.XLOOKUP(ROUNDDOWN(A157/100,0),[1]装备数值!$B:$B,[1]装备数值!$F:$F)</f>
        <v>0</v>
      </c>
      <c r="N157" s="3" t="str">
        <f t="shared" si="27"/>
        <v>equip_204_name</v>
      </c>
      <c r="O157" s="3" t="str">
        <f t="shared" si="28"/>
        <v>icon_equip_204_1</v>
      </c>
      <c r="P157" s="3" t="str">
        <f t="shared" si="29"/>
        <v>equip_204_desc</v>
      </c>
      <c r="Q157" s="3" t="str">
        <f t="shared" si="30"/>
        <v>spine_equip_204_1</v>
      </c>
    </row>
    <row r="158" spans="1:17">
      <c r="A158" s="2">
        <v>20404</v>
      </c>
      <c r="B158" s="3" t="str">
        <f>CONCATENATE(_xlfn.XLOOKUP(ROUNDDOWN(A158/100,0),[1]装备数值!$B:$B,[1]装备数值!$C:$C),"-",_xlfn.XLOOKUP(E158,[1]装备数值!$K$5:$K$19,[1]装备数值!$L$5:$L$19))</f>
        <v>绅士马甲-A阶-0</v>
      </c>
      <c r="C158" s="3">
        <f t="shared" si="26"/>
        <v>204</v>
      </c>
      <c r="D158" s="3">
        <f>_xlfn.XLOOKUP(ROUNDDOWN(A158/100,0),[1]装备数值!$B:$B,[1]装备数值!$E:$E)</f>
        <v>2</v>
      </c>
      <c r="E158" s="2">
        <v>4</v>
      </c>
      <c r="F158" s="2">
        <f>_xlfn.XLOOKUP(ROUNDDOWN(A158/100,0),[1]装备数值!$B:$B,[1]装备数值!$D:$D)</f>
        <v>102010</v>
      </c>
      <c r="G158" s="8">
        <f>IF(M158=0,_xlfn.IFS(D158=1,_xlfn.XLOOKUP(E158,[1]装备数值!$K$5:$K$19,[1]装备数值!$M$5:$M$19),D158=3,_xlfn.XLOOKUP(E158,[1]装备数值!$K$5:$K$19,[1]装备数值!$Q$5:$Q$19),D158=5,_xlfn.XLOOKUP(E158,[1]装备数值!$K$5:$K$19,[1]装备数值!$U$5:$U$19),D158=2,_xlfn.XLOOKUP(E158,[1]装备数值!$K$5:$K$19,[1]装备数值!$M$24:$M$38),D158=4,_xlfn.XLOOKUP(E158,[1]装备数值!$K$5:$K$19,[1]装备数值!$Q$24:$Q$38),D158=6,_xlfn.XLOOKUP(E158,[1]装备数值!$K$5:$K$19,[1]装备数值!$U$24:$U$38)),_xlfn.IFS(D158=1,_xlfn.XLOOKUP(E158,[1]装备数值!$K$5:$K$19,[1]装备数值!$O$5:$O$19),D158=3,_xlfn.XLOOKUP(E158,[1]装备数值!$K$5:$K$19,[1]装备数值!$S$5:$S$19),D158=5,_xlfn.XLOOKUP(E158,[1]装备数值!$K$5:$K$19,[1]装备数值!$W$5:$W$19),D158=2,_xlfn.XLOOKUP(E158,[1]装备数值!$K$5:$K$19,[1]装备数值!$O$24:$O$38),D158=4,_xlfn.XLOOKUP(E158,[1]装备数值!$K$5:$K$19,[1]装备数值!$S$24:$S$38),D158=6,_xlfn.XLOOKUP(E158,[1]装备数值!$K$5:$K$19,[1]装备数值!$W$24:$W$38)))</f>
        <v>200</v>
      </c>
      <c r="H158" s="2">
        <f>IF(M158=0,_xlfn.IFS(D158=1,_xlfn.XLOOKUP(E158,[1]装备数值!$K$5:$K$19,[1]装备数值!$N$5:$N$19),D158=3,_xlfn.XLOOKUP(E158,[1]装备数值!$K$5:$K$19,[1]装备数值!$R$5:$R$19),D158=5,_xlfn.XLOOKUP(E158,[1]装备数值!$K$5:$K$19,[1]装备数值!$V$5:$V$19),D158=2,_xlfn.XLOOKUP(E158,[1]装备数值!$K$5:$K$19,[1]装备数值!$N$24:$N$38),D158=4,_xlfn.XLOOKUP(E158,[1]装备数值!$K$5:$K$19,[1]装备数值!$R$24:$R$38),D158=6,_xlfn.XLOOKUP(E158,[1]装备数值!$K$5:$K$19,[1]装备数值!$V$24:$V$38)),_xlfn.IFS(D158=1,_xlfn.XLOOKUP(E158,[1]装备数值!$K$5:$K$19,[1]装备数值!$P$5:$P$19),D158=3,_xlfn.XLOOKUP(E158,[1]装备数值!$K$5:$K$19,[1]装备数值!$T$5:$T$19),D158=5,_xlfn.XLOOKUP(E158,[1]装备数值!$K$5:$K$19,[1]装备数值!$X$5:$X$19),D158=2,_xlfn.XLOOKUP(E158,[1]装备数值!$K$5:$K$19,[1]装备数值!$P$24:$P$38),D158=4,_xlfn.XLOOKUP(E158,[1]装备数值!$K$5:$K$19,[1]装备数值!$T$24:$T$38),D158=6,_xlfn.XLOOKUP(E158,[1]装备数值!$K$5:$K$19,[1]装备数值!$X$24:$X$38)))</f>
        <v>15</v>
      </c>
      <c r="I158" s="2" cm="1">
        <f t="array" ref="I158">G158+H158*(_xlfn.SINGLE(_xlfn.XLOOKUP(E158,'equip_quality|装备品质'!$A:$A,'equip_quality|装备品质'!$E:$E-1)))</f>
        <v>2585</v>
      </c>
      <c r="J158" s="3" t="str">
        <f t="shared" si="25"/>
        <v>3;432043|4;432044|5;432045|6;432046</v>
      </c>
      <c r="K158" s="3" t="str">
        <f t="shared" si="23"/>
        <v>432043;432044</v>
      </c>
      <c r="M158" s="2">
        <f>_xlfn.XLOOKUP(ROUNDDOWN(A158/100,0),[1]装备数值!$B:$B,[1]装备数值!$F:$F)</f>
        <v>0</v>
      </c>
      <c r="N158" s="3" t="str">
        <f t="shared" si="27"/>
        <v>equip_204_name</v>
      </c>
      <c r="O158" s="3" t="str">
        <f t="shared" si="28"/>
        <v>icon_equip_204_2</v>
      </c>
      <c r="P158" s="3" t="str">
        <f t="shared" si="29"/>
        <v>equip_204_desc</v>
      </c>
      <c r="Q158" s="3" t="str">
        <f t="shared" si="30"/>
        <v>spine_equip_204_2</v>
      </c>
    </row>
    <row r="159" spans="1:17">
      <c r="A159" s="2">
        <v>20405</v>
      </c>
      <c r="B159" s="3" t="str">
        <f>CONCATENATE(_xlfn.XLOOKUP(ROUNDDOWN(A159/100,0),[1]装备数值!$B:$B,[1]装备数值!$C:$C),"-",_xlfn.XLOOKUP(E159,[1]装备数值!$K$5:$K$19,[1]装备数值!$L$5:$L$19))</f>
        <v>绅士马甲-A阶-1</v>
      </c>
      <c r="C159" s="3">
        <f t="shared" si="26"/>
        <v>204</v>
      </c>
      <c r="D159" s="3">
        <f>_xlfn.XLOOKUP(ROUNDDOWN(A159/100,0),[1]装备数值!$B:$B,[1]装备数值!$E:$E)</f>
        <v>2</v>
      </c>
      <c r="E159" s="2">
        <v>5</v>
      </c>
      <c r="F159" s="2">
        <f>_xlfn.XLOOKUP(ROUNDDOWN(A159/100,0),[1]装备数值!$B:$B,[1]装备数值!$D:$D)</f>
        <v>102010</v>
      </c>
      <c r="G159" s="8">
        <f>IF(M159=0,_xlfn.IFS(D159=1,_xlfn.XLOOKUP(E159,[1]装备数值!$K$5:$K$19,[1]装备数值!$M$5:$M$19),D159=3,_xlfn.XLOOKUP(E159,[1]装备数值!$K$5:$K$19,[1]装备数值!$Q$5:$Q$19),D159=5,_xlfn.XLOOKUP(E159,[1]装备数值!$K$5:$K$19,[1]装备数值!$U$5:$U$19),D159=2,_xlfn.XLOOKUP(E159,[1]装备数值!$K$5:$K$19,[1]装备数值!$M$24:$M$38),D159=4,_xlfn.XLOOKUP(E159,[1]装备数值!$K$5:$K$19,[1]装备数值!$Q$24:$Q$38),D159=6,_xlfn.XLOOKUP(E159,[1]装备数值!$K$5:$K$19,[1]装备数值!$U$24:$U$38)),_xlfn.IFS(D159=1,_xlfn.XLOOKUP(E159,[1]装备数值!$K$5:$K$19,[1]装备数值!$O$5:$O$19),D159=3,_xlfn.XLOOKUP(E159,[1]装备数值!$K$5:$K$19,[1]装备数值!$S$5:$S$19),D159=5,_xlfn.XLOOKUP(E159,[1]装备数值!$K$5:$K$19,[1]装备数值!$W$5:$W$19),D159=2,_xlfn.XLOOKUP(E159,[1]装备数值!$K$5:$K$19,[1]装备数值!$O$24:$O$38),D159=4,_xlfn.XLOOKUP(E159,[1]装备数值!$K$5:$K$19,[1]装备数值!$S$24:$S$38),D159=6,_xlfn.XLOOKUP(E159,[1]装备数值!$K$5:$K$19,[1]装备数值!$W$24:$W$38)))</f>
        <v>220</v>
      </c>
      <c r="H159" s="2">
        <f>IF(M159=0,_xlfn.IFS(D159=1,_xlfn.XLOOKUP(E159,[1]装备数值!$K$5:$K$19,[1]装备数值!$N$5:$N$19),D159=3,_xlfn.XLOOKUP(E159,[1]装备数值!$K$5:$K$19,[1]装备数值!$R$5:$R$19),D159=5,_xlfn.XLOOKUP(E159,[1]装备数值!$K$5:$K$19,[1]装备数值!$V$5:$V$19),D159=2,_xlfn.XLOOKUP(E159,[1]装备数值!$K$5:$K$19,[1]装备数值!$N$24:$N$38),D159=4,_xlfn.XLOOKUP(E159,[1]装备数值!$K$5:$K$19,[1]装备数值!$R$24:$R$38),D159=6,_xlfn.XLOOKUP(E159,[1]装备数值!$K$5:$K$19,[1]装备数值!$V$24:$V$38)),_xlfn.IFS(D159=1,_xlfn.XLOOKUP(E159,[1]装备数值!$K$5:$K$19,[1]装备数值!$P$5:$P$19),D159=3,_xlfn.XLOOKUP(E159,[1]装备数值!$K$5:$K$19,[1]装备数值!$T$5:$T$19),D159=5,_xlfn.XLOOKUP(E159,[1]装备数值!$K$5:$K$19,[1]装备数值!$X$5:$X$19),D159=2,_xlfn.XLOOKUP(E159,[1]装备数值!$K$5:$K$19,[1]装备数值!$P$24:$P$38),D159=4,_xlfn.XLOOKUP(E159,[1]装备数值!$K$5:$K$19,[1]装备数值!$T$24:$T$38),D159=6,_xlfn.XLOOKUP(E159,[1]装备数值!$K$5:$K$19,[1]装备数值!$X$24:$X$38)))</f>
        <v>20</v>
      </c>
      <c r="I159" s="2" cm="1">
        <f t="array" ref="I159">G159+H159*(_xlfn.SINGLE(_xlfn.XLOOKUP(E159,'equip_quality|装备品质'!$A:$A,'equip_quality|装备品质'!$E:$E-1)))</f>
        <v>3400</v>
      </c>
      <c r="J159" s="3" t="str">
        <f t="shared" si="25"/>
        <v>3;432043|4;432044|5;432045|6;432046</v>
      </c>
      <c r="K159" s="3" t="str">
        <f t="shared" si="23"/>
        <v>432043;432044</v>
      </c>
      <c r="M159" s="2">
        <f>_xlfn.XLOOKUP(ROUNDDOWN(A159/100,0),[1]装备数值!$B:$B,[1]装备数值!$F:$F)</f>
        <v>0</v>
      </c>
      <c r="N159" s="3" t="str">
        <f t="shared" si="27"/>
        <v>equip_204_name</v>
      </c>
      <c r="O159" s="3" t="str">
        <f t="shared" si="28"/>
        <v>icon_equip_204_2</v>
      </c>
      <c r="P159" s="3" t="str">
        <f t="shared" si="29"/>
        <v>equip_204_desc</v>
      </c>
      <c r="Q159" s="3" t="str">
        <f t="shared" si="30"/>
        <v>spine_equip_204_2</v>
      </c>
    </row>
    <row r="160" spans="1:17">
      <c r="A160" s="2">
        <v>20406</v>
      </c>
      <c r="B160" s="3" t="str">
        <f>CONCATENATE(_xlfn.XLOOKUP(ROUNDDOWN(A160/100,0),[1]装备数值!$B:$B,[1]装备数值!$C:$C),"-",_xlfn.XLOOKUP(E160,[1]装备数值!$K$5:$K$19,[1]装备数值!$L$5:$L$19))</f>
        <v>绅士马甲-A阶-2</v>
      </c>
      <c r="C160" s="3">
        <f t="shared" si="26"/>
        <v>204</v>
      </c>
      <c r="D160" s="3">
        <f>_xlfn.XLOOKUP(ROUNDDOWN(A160/100,0),[1]装备数值!$B:$B,[1]装备数值!$E:$E)</f>
        <v>2</v>
      </c>
      <c r="E160" s="2">
        <v>6</v>
      </c>
      <c r="F160" s="2">
        <f>_xlfn.XLOOKUP(ROUNDDOWN(A160/100,0),[1]装备数值!$B:$B,[1]装备数值!$D:$D)</f>
        <v>102010</v>
      </c>
      <c r="G160" s="8">
        <f>IF(M160=0,_xlfn.IFS(D160=1,_xlfn.XLOOKUP(E160,[1]装备数值!$K$5:$K$19,[1]装备数值!$M$5:$M$19),D160=3,_xlfn.XLOOKUP(E160,[1]装备数值!$K$5:$K$19,[1]装备数值!$Q$5:$Q$19),D160=5,_xlfn.XLOOKUP(E160,[1]装备数值!$K$5:$K$19,[1]装备数值!$U$5:$U$19),D160=2,_xlfn.XLOOKUP(E160,[1]装备数值!$K$5:$K$19,[1]装备数值!$M$24:$M$38),D160=4,_xlfn.XLOOKUP(E160,[1]装备数值!$K$5:$K$19,[1]装备数值!$Q$24:$Q$38),D160=6,_xlfn.XLOOKUP(E160,[1]装备数值!$K$5:$K$19,[1]装备数值!$U$24:$U$38)),_xlfn.IFS(D160=1,_xlfn.XLOOKUP(E160,[1]装备数值!$K$5:$K$19,[1]装备数值!$O$5:$O$19),D160=3,_xlfn.XLOOKUP(E160,[1]装备数值!$K$5:$K$19,[1]装备数值!$S$5:$S$19),D160=5,_xlfn.XLOOKUP(E160,[1]装备数值!$K$5:$K$19,[1]装备数值!$W$5:$W$19),D160=2,_xlfn.XLOOKUP(E160,[1]装备数值!$K$5:$K$19,[1]装备数值!$O$24:$O$38),D160=4,_xlfn.XLOOKUP(E160,[1]装备数值!$K$5:$K$19,[1]装备数值!$S$24:$S$38),D160=6,_xlfn.XLOOKUP(E160,[1]装备数值!$K$5:$K$19,[1]装备数值!$W$24:$W$38)))</f>
        <v>275</v>
      </c>
      <c r="H160" s="2">
        <f>IF(M160=0,_xlfn.IFS(D160=1,_xlfn.XLOOKUP(E160,[1]装备数值!$K$5:$K$19,[1]装备数值!$N$5:$N$19),D160=3,_xlfn.XLOOKUP(E160,[1]装备数值!$K$5:$K$19,[1]装备数值!$R$5:$R$19),D160=5,_xlfn.XLOOKUP(E160,[1]装备数值!$K$5:$K$19,[1]装备数值!$V$5:$V$19),D160=2,_xlfn.XLOOKUP(E160,[1]装备数值!$K$5:$K$19,[1]装备数值!$N$24:$N$38),D160=4,_xlfn.XLOOKUP(E160,[1]装备数值!$K$5:$K$19,[1]装备数值!$R$24:$R$38),D160=6,_xlfn.XLOOKUP(E160,[1]装备数值!$K$5:$K$19,[1]装备数值!$V$24:$V$38)),_xlfn.IFS(D160=1,_xlfn.XLOOKUP(E160,[1]装备数值!$K$5:$K$19,[1]装备数值!$P$5:$P$19),D160=3,_xlfn.XLOOKUP(E160,[1]装备数值!$K$5:$K$19,[1]装备数值!$T$5:$T$19),D160=5,_xlfn.XLOOKUP(E160,[1]装备数值!$K$5:$K$19,[1]装备数值!$X$5:$X$19),D160=2,_xlfn.XLOOKUP(E160,[1]装备数值!$K$5:$K$19,[1]装备数值!$P$24:$P$38),D160=4,_xlfn.XLOOKUP(E160,[1]装备数值!$K$5:$K$19,[1]装备数值!$T$24:$T$38),D160=6,_xlfn.XLOOKUP(E160,[1]装备数值!$K$5:$K$19,[1]装备数值!$X$24:$X$38)))</f>
        <v>25</v>
      </c>
      <c r="I160" s="2" cm="1">
        <f t="array" ref="I160">G160+H160*(_xlfn.SINGLE(_xlfn.XLOOKUP(E160,'equip_quality|装备品质'!$A:$A,'equip_quality|装备品质'!$E:$E-1)))</f>
        <v>4250</v>
      </c>
      <c r="J160" s="3" t="str">
        <f t="shared" si="25"/>
        <v>3;432043|4;432044|5;432045|6;432046</v>
      </c>
      <c r="K160" s="3" t="str">
        <f t="shared" si="23"/>
        <v>432043;432044</v>
      </c>
      <c r="M160" s="2">
        <f>_xlfn.XLOOKUP(ROUNDDOWN(A160/100,0),[1]装备数值!$B:$B,[1]装备数值!$F:$F)</f>
        <v>0</v>
      </c>
      <c r="N160" s="3" t="str">
        <f t="shared" si="27"/>
        <v>equip_204_name</v>
      </c>
      <c r="O160" s="3" t="str">
        <f t="shared" si="28"/>
        <v>icon_equip_204_2</v>
      </c>
      <c r="P160" s="3" t="str">
        <f t="shared" si="29"/>
        <v>equip_204_desc</v>
      </c>
      <c r="Q160" s="3" t="str">
        <f t="shared" si="30"/>
        <v>spine_equip_204_2</v>
      </c>
    </row>
    <row r="161" spans="1:17">
      <c r="A161" s="2">
        <v>20407</v>
      </c>
      <c r="B161" s="3" t="str">
        <f>CONCATENATE(_xlfn.XLOOKUP(ROUNDDOWN(A161/100,0),[1]装备数值!$B:$B,[1]装备数值!$C:$C),"-",_xlfn.XLOOKUP(E161,[1]装备数值!$K$5:$K$19,[1]装备数值!$L$5:$L$19))</f>
        <v>绅士马甲-S阶-0</v>
      </c>
      <c r="C161" s="3">
        <f t="shared" si="26"/>
        <v>204</v>
      </c>
      <c r="D161" s="3">
        <f>_xlfn.XLOOKUP(ROUNDDOWN(A161/100,0),[1]装备数值!$B:$B,[1]装备数值!$E:$E)</f>
        <v>2</v>
      </c>
      <c r="E161" s="2">
        <v>7</v>
      </c>
      <c r="F161" s="2">
        <f>_xlfn.XLOOKUP(ROUNDDOWN(A161/100,0),[1]装备数值!$B:$B,[1]装备数值!$D:$D)</f>
        <v>102010</v>
      </c>
      <c r="G161" s="8">
        <f>IF(M161=0,_xlfn.IFS(D161=1,_xlfn.XLOOKUP(E161,[1]装备数值!$K$5:$K$19,[1]装备数值!$M$5:$M$19),D161=3,_xlfn.XLOOKUP(E161,[1]装备数值!$K$5:$K$19,[1]装备数值!$Q$5:$Q$19),D161=5,_xlfn.XLOOKUP(E161,[1]装备数值!$K$5:$K$19,[1]装备数值!$U$5:$U$19),D161=2,_xlfn.XLOOKUP(E161,[1]装备数值!$K$5:$K$19,[1]装备数值!$M$24:$M$38),D161=4,_xlfn.XLOOKUP(E161,[1]装备数值!$K$5:$K$19,[1]装备数值!$Q$24:$Q$38),D161=6,_xlfn.XLOOKUP(E161,[1]装备数值!$K$5:$K$19,[1]装备数值!$U$24:$U$38)),_xlfn.IFS(D161=1,_xlfn.XLOOKUP(E161,[1]装备数值!$K$5:$K$19,[1]装备数值!$O$5:$O$19),D161=3,_xlfn.XLOOKUP(E161,[1]装备数值!$K$5:$K$19,[1]装备数值!$S$5:$S$19),D161=5,_xlfn.XLOOKUP(E161,[1]装备数值!$K$5:$K$19,[1]装备数值!$W$5:$W$19),D161=2,_xlfn.XLOOKUP(E161,[1]装备数值!$K$5:$K$19,[1]装备数值!$O$24:$O$38),D161=4,_xlfn.XLOOKUP(E161,[1]装备数值!$K$5:$K$19,[1]装备数值!$S$24:$S$38),D161=6,_xlfn.XLOOKUP(E161,[1]装备数值!$K$5:$K$19,[1]装备数值!$W$24:$W$38)))</f>
        <v>330</v>
      </c>
      <c r="H161" s="2">
        <f>IF(M161=0,_xlfn.IFS(D161=1,_xlfn.XLOOKUP(E161,[1]装备数值!$K$5:$K$19,[1]装备数值!$N$5:$N$19),D161=3,_xlfn.XLOOKUP(E161,[1]装备数值!$K$5:$K$19,[1]装备数值!$R$5:$R$19),D161=5,_xlfn.XLOOKUP(E161,[1]装备数值!$K$5:$K$19,[1]装备数值!$V$5:$V$19),D161=2,_xlfn.XLOOKUP(E161,[1]装备数值!$K$5:$K$19,[1]装备数值!$N$24:$N$38),D161=4,_xlfn.XLOOKUP(E161,[1]装备数值!$K$5:$K$19,[1]装备数值!$R$24:$R$38),D161=6,_xlfn.XLOOKUP(E161,[1]装备数值!$K$5:$K$19,[1]装备数值!$V$24:$V$38)),_xlfn.IFS(D161=1,_xlfn.XLOOKUP(E161,[1]装备数值!$K$5:$K$19,[1]装备数值!$P$5:$P$19),D161=3,_xlfn.XLOOKUP(E161,[1]装备数值!$K$5:$K$19,[1]装备数值!$T$5:$T$19),D161=5,_xlfn.XLOOKUP(E161,[1]装备数值!$K$5:$K$19,[1]装备数值!$X$5:$X$19),D161=2,_xlfn.XLOOKUP(E161,[1]装备数值!$K$5:$K$19,[1]装备数值!$P$24:$P$38),D161=4,_xlfn.XLOOKUP(E161,[1]装备数值!$K$5:$K$19,[1]装备数值!$T$24:$T$38),D161=6,_xlfn.XLOOKUP(E161,[1]装备数值!$K$5:$K$19,[1]装备数值!$X$24:$X$38)))</f>
        <v>30</v>
      </c>
      <c r="I161" s="2" cm="1">
        <f t="array" ref="I161">G161+H161*(_xlfn.SINGLE(_xlfn.XLOOKUP(E161,'equip_quality|装备品质'!$A:$A,'equip_quality|装备品质'!$E:$E-1)))</f>
        <v>5100</v>
      </c>
      <c r="J161" s="3" t="str">
        <f t="shared" si="25"/>
        <v>3;432043|4;432044|5;432045|6;432046</v>
      </c>
      <c r="K161" s="3" t="str">
        <f t="shared" si="23"/>
        <v>432043;432044;432045</v>
      </c>
      <c r="M161" s="2">
        <f>_xlfn.XLOOKUP(ROUNDDOWN(A161/100,0),[1]装备数值!$B:$B,[1]装备数值!$F:$F)</f>
        <v>0</v>
      </c>
      <c r="N161" s="3" t="str">
        <f t="shared" si="27"/>
        <v>equip_204_name</v>
      </c>
      <c r="O161" s="3" t="str">
        <f t="shared" si="28"/>
        <v>icon_equip_204_2</v>
      </c>
      <c r="P161" s="3" t="str">
        <f t="shared" si="29"/>
        <v>equip_204_desc</v>
      </c>
      <c r="Q161" s="3" t="str">
        <f t="shared" si="30"/>
        <v>spine_equip_204_2</v>
      </c>
    </row>
    <row r="162" spans="1:17">
      <c r="A162" s="2">
        <v>20408</v>
      </c>
      <c r="B162" s="3" t="str">
        <f>CONCATENATE(_xlfn.XLOOKUP(ROUNDDOWN(A162/100,0),[1]装备数值!$B:$B,[1]装备数值!$C:$C),"-",_xlfn.XLOOKUP(E162,[1]装备数值!$K$5:$K$19,[1]装备数值!$L$5:$L$19))</f>
        <v>绅士马甲-S阶-1</v>
      </c>
      <c r="C162" s="3">
        <f t="shared" si="26"/>
        <v>204</v>
      </c>
      <c r="D162" s="3">
        <f>_xlfn.XLOOKUP(ROUNDDOWN(A162/100,0),[1]装备数值!$B:$B,[1]装备数值!$E:$E)</f>
        <v>2</v>
      </c>
      <c r="E162" s="2">
        <v>8</v>
      </c>
      <c r="F162" s="2">
        <f>_xlfn.XLOOKUP(ROUNDDOWN(A162/100,0),[1]装备数值!$B:$B,[1]装备数值!$D:$D)</f>
        <v>102010</v>
      </c>
      <c r="G162" s="8">
        <f>IF(M162=0,_xlfn.IFS(D162=1,_xlfn.XLOOKUP(E162,[1]装备数值!$K$5:$K$19,[1]装备数值!$M$5:$M$19),D162=3,_xlfn.XLOOKUP(E162,[1]装备数值!$K$5:$K$19,[1]装备数值!$Q$5:$Q$19),D162=5,_xlfn.XLOOKUP(E162,[1]装备数值!$K$5:$K$19,[1]装备数值!$U$5:$U$19),D162=2,_xlfn.XLOOKUP(E162,[1]装备数值!$K$5:$K$19,[1]装备数值!$M$24:$M$38),D162=4,_xlfn.XLOOKUP(E162,[1]装备数值!$K$5:$K$19,[1]装备数值!$Q$24:$Q$38),D162=6,_xlfn.XLOOKUP(E162,[1]装备数值!$K$5:$K$19,[1]装备数值!$U$24:$U$38)),_xlfn.IFS(D162=1,_xlfn.XLOOKUP(E162,[1]装备数值!$K$5:$K$19,[1]装备数值!$O$5:$O$19),D162=3,_xlfn.XLOOKUP(E162,[1]装备数值!$K$5:$K$19,[1]装备数值!$S$5:$S$19),D162=5,_xlfn.XLOOKUP(E162,[1]装备数值!$K$5:$K$19,[1]装备数值!$W$5:$W$19),D162=2,_xlfn.XLOOKUP(E162,[1]装备数值!$K$5:$K$19,[1]装备数值!$O$24:$O$38),D162=4,_xlfn.XLOOKUP(E162,[1]装备数值!$K$5:$K$19,[1]装备数值!$S$24:$S$38),D162=6,_xlfn.XLOOKUP(E162,[1]装备数值!$K$5:$K$19,[1]装备数值!$W$24:$W$38)))</f>
        <v>385</v>
      </c>
      <c r="H162" s="2">
        <f>IF(M162=0,_xlfn.IFS(D162=1,_xlfn.XLOOKUP(E162,[1]装备数值!$K$5:$K$19,[1]装备数值!$N$5:$N$19),D162=3,_xlfn.XLOOKUP(E162,[1]装备数值!$K$5:$K$19,[1]装备数值!$R$5:$R$19),D162=5,_xlfn.XLOOKUP(E162,[1]装备数值!$K$5:$K$19,[1]装备数值!$V$5:$V$19),D162=2,_xlfn.XLOOKUP(E162,[1]装备数值!$K$5:$K$19,[1]装备数值!$N$24:$N$38),D162=4,_xlfn.XLOOKUP(E162,[1]装备数值!$K$5:$K$19,[1]装备数值!$R$24:$R$38),D162=6,_xlfn.XLOOKUP(E162,[1]装备数值!$K$5:$K$19,[1]装备数值!$V$24:$V$38)),_xlfn.IFS(D162=1,_xlfn.XLOOKUP(E162,[1]装备数值!$K$5:$K$19,[1]装备数值!$P$5:$P$19),D162=3,_xlfn.XLOOKUP(E162,[1]装备数值!$K$5:$K$19,[1]装备数值!$T$5:$T$19),D162=5,_xlfn.XLOOKUP(E162,[1]装备数值!$K$5:$K$19,[1]装备数值!$X$5:$X$19),D162=2,_xlfn.XLOOKUP(E162,[1]装备数值!$K$5:$K$19,[1]装备数值!$P$24:$P$38),D162=4,_xlfn.XLOOKUP(E162,[1]装备数值!$K$5:$K$19,[1]装备数值!$T$24:$T$38),D162=6,_xlfn.XLOOKUP(E162,[1]装备数值!$K$5:$K$19,[1]装备数值!$X$24:$X$38)))</f>
        <v>35</v>
      </c>
      <c r="I162" s="2" cm="1">
        <f t="array" ref="I162">G162+H162*(_xlfn.SINGLE(_xlfn.XLOOKUP(E162,'equip_quality|装备品质'!$A:$A,'equip_quality|装备品质'!$E:$E-1)))</f>
        <v>5950</v>
      </c>
      <c r="J162" s="3" t="str">
        <f t="shared" si="25"/>
        <v>3;432043|4;432044|5;432045|6;432046</v>
      </c>
      <c r="K162" s="3" t="str">
        <f t="shared" si="23"/>
        <v>432043;432044;432045</v>
      </c>
      <c r="M162" s="2">
        <f>_xlfn.XLOOKUP(ROUNDDOWN(A162/100,0),[1]装备数值!$B:$B,[1]装备数值!$F:$F)</f>
        <v>0</v>
      </c>
      <c r="N162" s="3" t="str">
        <f t="shared" si="27"/>
        <v>equip_204_name</v>
      </c>
      <c r="O162" s="3" t="str">
        <f t="shared" si="28"/>
        <v>icon_equip_204_2</v>
      </c>
      <c r="P162" s="3" t="str">
        <f t="shared" si="29"/>
        <v>equip_204_desc</v>
      </c>
      <c r="Q162" s="3" t="str">
        <f t="shared" si="30"/>
        <v>spine_equip_204_2</v>
      </c>
    </row>
    <row r="163" spans="1:17">
      <c r="A163" s="2">
        <v>20409</v>
      </c>
      <c r="B163" s="3" t="str">
        <f>CONCATENATE(_xlfn.XLOOKUP(ROUNDDOWN(A163/100,0),[1]装备数值!$B:$B,[1]装备数值!$C:$C),"-",_xlfn.XLOOKUP(E163,[1]装备数值!$K$5:$K$19,[1]装备数值!$L$5:$L$19))</f>
        <v>绅士马甲-S阶-2</v>
      </c>
      <c r="C163" s="3">
        <f t="shared" si="26"/>
        <v>204</v>
      </c>
      <c r="D163" s="3">
        <f>_xlfn.XLOOKUP(ROUNDDOWN(A163/100,0),[1]装备数值!$B:$B,[1]装备数值!$E:$E)</f>
        <v>2</v>
      </c>
      <c r="E163" s="2">
        <v>9</v>
      </c>
      <c r="F163" s="2">
        <f>_xlfn.XLOOKUP(ROUNDDOWN(A163/100,0),[1]装备数值!$B:$B,[1]装备数值!$D:$D)</f>
        <v>102010</v>
      </c>
      <c r="G163" s="8">
        <f>IF(M163=0,_xlfn.IFS(D163=1,_xlfn.XLOOKUP(E163,[1]装备数值!$K$5:$K$19,[1]装备数值!$M$5:$M$19),D163=3,_xlfn.XLOOKUP(E163,[1]装备数值!$K$5:$K$19,[1]装备数值!$Q$5:$Q$19),D163=5,_xlfn.XLOOKUP(E163,[1]装备数值!$K$5:$K$19,[1]装备数值!$U$5:$U$19),D163=2,_xlfn.XLOOKUP(E163,[1]装备数值!$K$5:$K$19,[1]装备数值!$M$24:$M$38),D163=4,_xlfn.XLOOKUP(E163,[1]装备数值!$K$5:$K$19,[1]装备数值!$Q$24:$Q$38),D163=6,_xlfn.XLOOKUP(E163,[1]装备数值!$K$5:$K$19,[1]装备数值!$U$24:$U$38)),_xlfn.IFS(D163=1,_xlfn.XLOOKUP(E163,[1]装备数值!$K$5:$K$19,[1]装备数值!$O$5:$O$19),D163=3,_xlfn.XLOOKUP(E163,[1]装备数值!$K$5:$K$19,[1]装备数值!$S$5:$S$19),D163=5,_xlfn.XLOOKUP(E163,[1]装备数值!$K$5:$K$19,[1]装备数值!$W$5:$W$19),D163=2,_xlfn.XLOOKUP(E163,[1]装备数值!$K$5:$K$19,[1]装备数值!$O$24:$O$38),D163=4,_xlfn.XLOOKUP(E163,[1]装备数值!$K$5:$K$19,[1]装备数值!$S$24:$S$38),D163=6,_xlfn.XLOOKUP(E163,[1]装备数值!$K$5:$K$19,[1]装备数值!$W$24:$W$38)))</f>
        <v>440</v>
      </c>
      <c r="H163" s="2">
        <f>IF(M163=0,_xlfn.IFS(D163=1,_xlfn.XLOOKUP(E163,[1]装备数值!$K$5:$K$19,[1]装备数值!$N$5:$N$19),D163=3,_xlfn.XLOOKUP(E163,[1]装备数值!$K$5:$K$19,[1]装备数值!$R$5:$R$19),D163=5,_xlfn.XLOOKUP(E163,[1]装备数值!$K$5:$K$19,[1]装备数值!$V$5:$V$19),D163=2,_xlfn.XLOOKUP(E163,[1]装备数值!$K$5:$K$19,[1]装备数值!$N$24:$N$38),D163=4,_xlfn.XLOOKUP(E163,[1]装备数值!$K$5:$K$19,[1]装备数值!$R$24:$R$38),D163=6,_xlfn.XLOOKUP(E163,[1]装备数值!$K$5:$K$19,[1]装备数值!$V$24:$V$38)),_xlfn.IFS(D163=1,_xlfn.XLOOKUP(E163,[1]装备数值!$K$5:$K$19,[1]装备数值!$P$5:$P$19),D163=3,_xlfn.XLOOKUP(E163,[1]装备数值!$K$5:$K$19,[1]装备数值!$T$5:$T$19),D163=5,_xlfn.XLOOKUP(E163,[1]装备数值!$K$5:$K$19,[1]装备数值!$X$5:$X$19),D163=2,_xlfn.XLOOKUP(E163,[1]装备数值!$K$5:$K$19,[1]装备数值!$P$24:$P$38),D163=4,_xlfn.XLOOKUP(E163,[1]装备数值!$K$5:$K$19,[1]装备数值!$T$24:$T$38),D163=6,_xlfn.XLOOKUP(E163,[1]装备数值!$K$5:$K$19,[1]装备数值!$X$24:$X$38)))</f>
        <v>40</v>
      </c>
      <c r="I163" s="2" cm="1">
        <f t="array" ref="I163">G163+H163*(_xlfn.SINGLE(_xlfn.XLOOKUP(E163,'equip_quality|装备品质'!$A:$A,'equip_quality|装备品质'!$E:$E-1)))</f>
        <v>6800</v>
      </c>
      <c r="J163" s="3" t="str">
        <f t="shared" si="25"/>
        <v>3;432043|4;432044|5;432045|6;432046</v>
      </c>
      <c r="K163" s="3" t="str">
        <f t="shared" si="23"/>
        <v>432043;432044;432045</v>
      </c>
      <c r="M163" s="2">
        <f>_xlfn.XLOOKUP(ROUNDDOWN(A163/100,0),[1]装备数值!$B:$B,[1]装备数值!$F:$F)</f>
        <v>0</v>
      </c>
      <c r="N163" s="3" t="str">
        <f t="shared" si="27"/>
        <v>equip_204_name</v>
      </c>
      <c r="O163" s="3" t="str">
        <f t="shared" si="28"/>
        <v>icon_equip_204_2</v>
      </c>
      <c r="P163" s="3" t="str">
        <f t="shared" si="29"/>
        <v>equip_204_desc</v>
      </c>
      <c r="Q163" s="3" t="str">
        <f t="shared" si="30"/>
        <v>spine_equip_204_2</v>
      </c>
    </row>
    <row r="164" spans="1:17">
      <c r="A164" s="2">
        <v>20410</v>
      </c>
      <c r="B164" s="3" t="str">
        <f>CONCATENATE(_xlfn.XLOOKUP(ROUNDDOWN(A164/100,0),[1]装备数值!$B:$B,[1]装备数值!$C:$C),"-",_xlfn.XLOOKUP(E164,[1]装备数值!$K$5:$K$19,[1]装备数值!$L$5:$L$19))</f>
        <v>绅士马甲-S阶-3</v>
      </c>
      <c r="C164" s="3">
        <f t="shared" si="26"/>
        <v>204</v>
      </c>
      <c r="D164" s="3">
        <f>_xlfn.XLOOKUP(ROUNDDOWN(A164/100,0),[1]装备数值!$B:$B,[1]装备数值!$E:$E)</f>
        <v>2</v>
      </c>
      <c r="E164" s="2">
        <v>10</v>
      </c>
      <c r="F164" s="2">
        <f>_xlfn.XLOOKUP(ROUNDDOWN(A164/100,0),[1]装备数值!$B:$B,[1]装备数值!$D:$D)</f>
        <v>102010</v>
      </c>
      <c r="G164" s="8">
        <f>IF(M164=0,_xlfn.IFS(D164=1,_xlfn.XLOOKUP(E164,[1]装备数值!$K$5:$K$19,[1]装备数值!$M$5:$M$19),D164=3,_xlfn.XLOOKUP(E164,[1]装备数值!$K$5:$K$19,[1]装备数值!$Q$5:$Q$19),D164=5,_xlfn.XLOOKUP(E164,[1]装备数值!$K$5:$K$19,[1]装备数值!$U$5:$U$19),D164=2,_xlfn.XLOOKUP(E164,[1]装备数值!$K$5:$K$19,[1]装备数值!$M$24:$M$38),D164=4,_xlfn.XLOOKUP(E164,[1]装备数值!$K$5:$K$19,[1]装备数值!$Q$24:$Q$38),D164=6,_xlfn.XLOOKUP(E164,[1]装备数值!$K$5:$K$19,[1]装备数值!$U$24:$U$38)),_xlfn.IFS(D164=1,_xlfn.XLOOKUP(E164,[1]装备数值!$K$5:$K$19,[1]装备数值!$O$5:$O$19),D164=3,_xlfn.XLOOKUP(E164,[1]装备数值!$K$5:$K$19,[1]装备数值!$S$5:$S$19),D164=5,_xlfn.XLOOKUP(E164,[1]装备数值!$K$5:$K$19,[1]装备数值!$W$5:$W$19),D164=2,_xlfn.XLOOKUP(E164,[1]装备数值!$K$5:$K$19,[1]装备数值!$O$24:$O$38),D164=4,_xlfn.XLOOKUP(E164,[1]装备数值!$K$5:$K$19,[1]装备数值!$S$24:$S$38),D164=6,_xlfn.XLOOKUP(E164,[1]装备数值!$K$5:$K$19,[1]装备数值!$W$24:$W$38)))</f>
        <v>495</v>
      </c>
      <c r="H164" s="2">
        <f>IF(M164=0,_xlfn.IFS(D164=1,_xlfn.XLOOKUP(E164,[1]装备数值!$K$5:$K$19,[1]装备数值!$N$5:$N$19),D164=3,_xlfn.XLOOKUP(E164,[1]装备数值!$K$5:$K$19,[1]装备数值!$R$5:$R$19),D164=5,_xlfn.XLOOKUP(E164,[1]装备数值!$K$5:$K$19,[1]装备数值!$V$5:$V$19),D164=2,_xlfn.XLOOKUP(E164,[1]装备数值!$K$5:$K$19,[1]装备数值!$N$24:$N$38),D164=4,_xlfn.XLOOKUP(E164,[1]装备数值!$K$5:$K$19,[1]装备数值!$R$24:$R$38),D164=6,_xlfn.XLOOKUP(E164,[1]装备数值!$K$5:$K$19,[1]装备数值!$V$24:$V$38)),_xlfn.IFS(D164=1,_xlfn.XLOOKUP(E164,[1]装备数值!$K$5:$K$19,[1]装备数值!$P$5:$P$19),D164=3,_xlfn.XLOOKUP(E164,[1]装备数值!$K$5:$K$19,[1]装备数值!$T$5:$T$19),D164=5,_xlfn.XLOOKUP(E164,[1]装备数值!$K$5:$K$19,[1]装备数值!$X$5:$X$19),D164=2,_xlfn.XLOOKUP(E164,[1]装备数值!$K$5:$K$19,[1]装备数值!$P$24:$P$38),D164=4,_xlfn.XLOOKUP(E164,[1]装备数值!$K$5:$K$19,[1]装备数值!$T$24:$T$38),D164=6,_xlfn.XLOOKUP(E164,[1]装备数值!$K$5:$K$19,[1]装备数值!$X$24:$X$38)))</f>
        <v>45</v>
      </c>
      <c r="I164" s="2" cm="1">
        <f t="array" ref="I164">G164+H164*(_xlfn.SINGLE(_xlfn.XLOOKUP(E164,'equip_quality|装备品质'!$A:$A,'equip_quality|装备品质'!$E:$E-1)))</f>
        <v>7650</v>
      </c>
      <c r="J164" s="3" t="str">
        <f t="shared" si="25"/>
        <v>3;432043|4;432044|5;432045|6;432046</v>
      </c>
      <c r="K164" s="3" t="str">
        <f t="shared" si="23"/>
        <v>432043;432044;432045</v>
      </c>
      <c r="M164" s="2">
        <f>_xlfn.XLOOKUP(ROUNDDOWN(A164/100,0),[1]装备数值!$B:$B,[1]装备数值!$F:$F)</f>
        <v>0</v>
      </c>
      <c r="N164" s="3" t="str">
        <f t="shared" si="27"/>
        <v>equip_204_name</v>
      </c>
      <c r="O164" s="3" t="str">
        <f t="shared" si="28"/>
        <v>icon_equip_204_2</v>
      </c>
      <c r="P164" s="3" t="str">
        <f t="shared" si="29"/>
        <v>equip_204_desc</v>
      </c>
      <c r="Q164" s="3" t="str">
        <f t="shared" si="30"/>
        <v>spine_equip_204_2</v>
      </c>
    </row>
    <row r="165" spans="1:17">
      <c r="A165" s="2">
        <v>20411</v>
      </c>
      <c r="B165" s="3" t="str">
        <f>CONCATENATE(_xlfn.XLOOKUP(ROUNDDOWN(A165/100,0),[1]装备数值!$B:$B,[1]装备数值!$C:$C),"-",_xlfn.XLOOKUP(E165,[1]装备数值!$K$5:$K$19,[1]装备数值!$L$5:$L$19))</f>
        <v>绅士马甲-SS阶-0</v>
      </c>
      <c r="C165" s="3">
        <f t="shared" si="26"/>
        <v>204</v>
      </c>
      <c r="D165" s="3">
        <f>_xlfn.XLOOKUP(ROUNDDOWN(A165/100,0),[1]装备数值!$B:$B,[1]装备数值!$E:$E)</f>
        <v>2</v>
      </c>
      <c r="E165" s="2">
        <v>11</v>
      </c>
      <c r="F165" s="2">
        <f>_xlfn.XLOOKUP(ROUNDDOWN(A165/100,0),[1]装备数值!$B:$B,[1]装备数值!$D:$D)</f>
        <v>102010</v>
      </c>
      <c r="G165" s="8">
        <f>IF(M165=0,_xlfn.IFS(D165=1,_xlfn.XLOOKUP(E165,[1]装备数值!$K$5:$K$19,[1]装备数值!$M$5:$M$19),D165=3,_xlfn.XLOOKUP(E165,[1]装备数值!$K$5:$K$19,[1]装备数值!$Q$5:$Q$19),D165=5,_xlfn.XLOOKUP(E165,[1]装备数值!$K$5:$K$19,[1]装备数值!$U$5:$U$19),D165=2,_xlfn.XLOOKUP(E165,[1]装备数值!$K$5:$K$19,[1]装备数值!$M$24:$M$38),D165=4,_xlfn.XLOOKUP(E165,[1]装备数值!$K$5:$K$19,[1]装备数值!$Q$24:$Q$38),D165=6,_xlfn.XLOOKUP(E165,[1]装备数值!$K$5:$K$19,[1]装备数值!$U$24:$U$38)),_xlfn.IFS(D165=1,_xlfn.XLOOKUP(E165,[1]装备数值!$K$5:$K$19,[1]装备数值!$O$5:$O$19),D165=3,_xlfn.XLOOKUP(E165,[1]装备数值!$K$5:$K$19,[1]装备数值!$S$5:$S$19),D165=5,_xlfn.XLOOKUP(E165,[1]装备数值!$K$5:$K$19,[1]装备数值!$W$5:$W$19),D165=2,_xlfn.XLOOKUP(E165,[1]装备数值!$K$5:$K$19,[1]装备数值!$O$24:$O$38),D165=4,_xlfn.XLOOKUP(E165,[1]装备数值!$K$5:$K$19,[1]装备数值!$S$24:$S$38),D165=6,_xlfn.XLOOKUP(E165,[1]装备数值!$K$5:$K$19,[1]装备数值!$W$24:$W$38)))</f>
        <v>550</v>
      </c>
      <c r="H165" s="2">
        <f>IF(M165=0,_xlfn.IFS(D165=1,_xlfn.XLOOKUP(E165,[1]装备数值!$K$5:$K$19,[1]装备数值!$N$5:$N$19),D165=3,_xlfn.XLOOKUP(E165,[1]装备数值!$K$5:$K$19,[1]装备数值!$R$5:$R$19),D165=5,_xlfn.XLOOKUP(E165,[1]装备数值!$K$5:$K$19,[1]装备数值!$V$5:$V$19),D165=2,_xlfn.XLOOKUP(E165,[1]装备数值!$K$5:$K$19,[1]装备数值!$N$24:$N$38),D165=4,_xlfn.XLOOKUP(E165,[1]装备数值!$K$5:$K$19,[1]装备数值!$R$24:$R$38),D165=6,_xlfn.XLOOKUP(E165,[1]装备数值!$K$5:$K$19,[1]装备数值!$V$24:$V$38)),_xlfn.IFS(D165=1,_xlfn.XLOOKUP(E165,[1]装备数值!$K$5:$K$19,[1]装备数值!$P$5:$P$19),D165=3,_xlfn.XLOOKUP(E165,[1]装备数值!$K$5:$K$19,[1]装备数值!$T$5:$T$19),D165=5,_xlfn.XLOOKUP(E165,[1]装备数值!$K$5:$K$19,[1]装备数值!$X$5:$X$19),D165=2,_xlfn.XLOOKUP(E165,[1]装备数值!$K$5:$K$19,[1]装备数值!$P$24:$P$38),D165=4,_xlfn.XLOOKUP(E165,[1]装备数值!$K$5:$K$19,[1]装备数值!$T$24:$T$38),D165=6,_xlfn.XLOOKUP(E165,[1]装备数值!$K$5:$K$19,[1]装备数值!$X$24:$X$38)))</f>
        <v>50</v>
      </c>
      <c r="I165" s="2" cm="1">
        <f t="array" ref="I165">G165+H165*(_xlfn.SINGLE(_xlfn.XLOOKUP(E165,'equip_quality|装备品质'!$A:$A,'equip_quality|装备品质'!$E:$E-1)))</f>
        <v>8500</v>
      </c>
      <c r="J165" s="3" t="str">
        <f t="shared" si="25"/>
        <v>3;432043|4;432044|5;432045|6;432046</v>
      </c>
      <c r="K165" s="3" t="str">
        <f t="shared" si="23"/>
        <v>432043;432044;432045;432046</v>
      </c>
      <c r="M165" s="2">
        <f>_xlfn.XLOOKUP(ROUNDDOWN(A165/100,0),[1]装备数值!$B:$B,[1]装备数值!$F:$F)</f>
        <v>0</v>
      </c>
      <c r="N165" s="3" t="str">
        <f t="shared" si="27"/>
        <v>equip_204_name</v>
      </c>
      <c r="O165" s="3" t="str">
        <f t="shared" si="28"/>
        <v>icon_equip_204_2</v>
      </c>
      <c r="P165" s="3" t="str">
        <f t="shared" si="29"/>
        <v>equip_204_desc</v>
      </c>
      <c r="Q165" s="3" t="str">
        <f t="shared" si="30"/>
        <v>spine_equip_204_2</v>
      </c>
    </row>
    <row r="166" spans="1:17">
      <c r="A166" s="2">
        <v>20412</v>
      </c>
      <c r="B166" s="3" t="str">
        <f>CONCATENATE(_xlfn.XLOOKUP(ROUNDDOWN(A166/100,0),[1]装备数值!$B:$B,[1]装备数值!$C:$C),"-",_xlfn.XLOOKUP(E166,[1]装备数值!$K$5:$K$19,[1]装备数值!$L$5:$L$19))</f>
        <v>绅士马甲-SS阶-1</v>
      </c>
      <c r="C166" s="3">
        <f t="shared" si="26"/>
        <v>204</v>
      </c>
      <c r="D166" s="3">
        <f>_xlfn.XLOOKUP(ROUNDDOWN(A166/100,0),[1]装备数值!$B:$B,[1]装备数值!$E:$E)</f>
        <v>2</v>
      </c>
      <c r="E166" s="2">
        <v>12</v>
      </c>
      <c r="F166" s="2">
        <f>_xlfn.XLOOKUP(ROUNDDOWN(A166/100,0),[1]装备数值!$B:$B,[1]装备数值!$D:$D)</f>
        <v>102010</v>
      </c>
      <c r="G166" s="8">
        <f>IF(M166=0,_xlfn.IFS(D166=1,_xlfn.XLOOKUP(E166,[1]装备数值!$K$5:$K$19,[1]装备数值!$M$5:$M$19),D166=3,_xlfn.XLOOKUP(E166,[1]装备数值!$K$5:$K$19,[1]装备数值!$Q$5:$Q$19),D166=5,_xlfn.XLOOKUP(E166,[1]装备数值!$K$5:$K$19,[1]装备数值!$U$5:$U$19),D166=2,_xlfn.XLOOKUP(E166,[1]装备数值!$K$5:$K$19,[1]装备数值!$M$24:$M$38),D166=4,_xlfn.XLOOKUP(E166,[1]装备数值!$K$5:$K$19,[1]装备数值!$Q$24:$Q$38),D166=6,_xlfn.XLOOKUP(E166,[1]装备数值!$K$5:$K$19,[1]装备数值!$U$24:$U$38)),_xlfn.IFS(D166=1,_xlfn.XLOOKUP(E166,[1]装备数值!$K$5:$K$19,[1]装备数值!$O$5:$O$19),D166=3,_xlfn.XLOOKUP(E166,[1]装备数值!$K$5:$K$19,[1]装备数值!$S$5:$S$19),D166=5,_xlfn.XLOOKUP(E166,[1]装备数值!$K$5:$K$19,[1]装备数值!$W$5:$W$19),D166=2,_xlfn.XLOOKUP(E166,[1]装备数值!$K$5:$K$19,[1]装备数值!$O$24:$O$38),D166=4,_xlfn.XLOOKUP(E166,[1]装备数值!$K$5:$K$19,[1]装备数值!$S$24:$S$38),D166=6,_xlfn.XLOOKUP(E166,[1]装备数值!$K$5:$K$19,[1]装备数值!$W$24:$W$38)))</f>
        <v>750</v>
      </c>
      <c r="H166" s="2">
        <f>IF(M166=0,_xlfn.IFS(D166=1,_xlfn.XLOOKUP(E166,[1]装备数值!$K$5:$K$19,[1]装备数值!$N$5:$N$19),D166=3,_xlfn.XLOOKUP(E166,[1]装备数值!$K$5:$K$19,[1]装备数值!$R$5:$R$19),D166=5,_xlfn.XLOOKUP(E166,[1]装备数值!$K$5:$K$19,[1]装备数值!$V$5:$V$19),D166=2,_xlfn.XLOOKUP(E166,[1]装备数值!$K$5:$K$19,[1]装备数值!$N$24:$N$38),D166=4,_xlfn.XLOOKUP(E166,[1]装备数值!$K$5:$K$19,[1]装备数值!$R$24:$R$38),D166=6,_xlfn.XLOOKUP(E166,[1]装备数值!$K$5:$K$19,[1]装备数值!$V$24:$V$38)),_xlfn.IFS(D166=1,_xlfn.XLOOKUP(E166,[1]装备数值!$K$5:$K$19,[1]装备数值!$P$5:$P$19),D166=3,_xlfn.XLOOKUP(E166,[1]装备数值!$K$5:$K$19,[1]装备数值!$T$5:$T$19),D166=5,_xlfn.XLOOKUP(E166,[1]装备数值!$K$5:$K$19,[1]装备数值!$X$5:$X$19),D166=2,_xlfn.XLOOKUP(E166,[1]装备数值!$K$5:$K$19,[1]装备数值!$P$24:$P$38),D166=4,_xlfn.XLOOKUP(E166,[1]装备数值!$K$5:$K$19,[1]装备数值!$T$24:$T$38),D166=6,_xlfn.XLOOKUP(E166,[1]装备数值!$K$5:$K$19,[1]装备数值!$X$24:$X$38)))</f>
        <v>70</v>
      </c>
      <c r="I166" s="2" cm="1">
        <f t="array" ref="I166">G166+H166*(_xlfn.SINGLE(_xlfn.XLOOKUP(E166,'equip_quality|装备品质'!$A:$A,'equip_quality|装备品质'!$E:$E-1)))</f>
        <v>11880</v>
      </c>
      <c r="J166" s="3" t="str">
        <f t="shared" si="25"/>
        <v>3;432043|4;432044|5;432045|6;432046</v>
      </c>
      <c r="K166" s="3" t="str">
        <f t="shared" si="23"/>
        <v>432043;432044;432045;432046</v>
      </c>
      <c r="M166" s="2">
        <f>_xlfn.XLOOKUP(ROUNDDOWN(A166/100,0),[1]装备数值!$B:$B,[1]装备数值!$F:$F)</f>
        <v>0</v>
      </c>
      <c r="N166" s="3" t="str">
        <f t="shared" si="27"/>
        <v>equip_204_name</v>
      </c>
      <c r="O166" s="3" t="str">
        <f t="shared" si="28"/>
        <v>icon_equip_204_2</v>
      </c>
      <c r="P166" s="3" t="str">
        <f t="shared" si="29"/>
        <v>equip_204_desc</v>
      </c>
      <c r="Q166" s="3" t="str">
        <f t="shared" si="30"/>
        <v>spine_equip_204_2</v>
      </c>
    </row>
    <row r="167" spans="1:17">
      <c r="A167" s="2">
        <v>20413</v>
      </c>
      <c r="B167" s="3" t="str">
        <f>CONCATENATE(_xlfn.XLOOKUP(ROUNDDOWN(A167/100,0),[1]装备数值!$B:$B,[1]装备数值!$C:$C),"-",_xlfn.XLOOKUP(E167,[1]装备数值!$K$5:$K$19,[1]装备数值!$L$5:$L$19))</f>
        <v>绅士马甲-SS阶-2</v>
      </c>
      <c r="C167" s="3">
        <f t="shared" si="26"/>
        <v>204</v>
      </c>
      <c r="D167" s="3">
        <f>_xlfn.XLOOKUP(ROUNDDOWN(A167/100,0),[1]装备数值!$B:$B,[1]装备数值!$E:$E)</f>
        <v>2</v>
      </c>
      <c r="E167" s="2">
        <v>13</v>
      </c>
      <c r="F167" s="2">
        <f>_xlfn.XLOOKUP(ROUNDDOWN(A167/100,0),[1]装备数值!$B:$B,[1]装备数值!$D:$D)</f>
        <v>102010</v>
      </c>
      <c r="G167" s="8">
        <f>IF(M167=0,_xlfn.IFS(D167=1,_xlfn.XLOOKUP(E167,[1]装备数值!$K$5:$K$19,[1]装备数值!$M$5:$M$19),D167=3,_xlfn.XLOOKUP(E167,[1]装备数值!$K$5:$K$19,[1]装备数值!$Q$5:$Q$19),D167=5,_xlfn.XLOOKUP(E167,[1]装备数值!$K$5:$K$19,[1]装备数值!$U$5:$U$19),D167=2,_xlfn.XLOOKUP(E167,[1]装备数值!$K$5:$K$19,[1]装备数值!$M$24:$M$38),D167=4,_xlfn.XLOOKUP(E167,[1]装备数值!$K$5:$K$19,[1]装备数值!$Q$24:$Q$38),D167=6,_xlfn.XLOOKUP(E167,[1]装备数值!$K$5:$K$19,[1]装备数值!$U$24:$U$38)),_xlfn.IFS(D167=1,_xlfn.XLOOKUP(E167,[1]装备数值!$K$5:$K$19,[1]装备数值!$O$5:$O$19),D167=3,_xlfn.XLOOKUP(E167,[1]装备数值!$K$5:$K$19,[1]装备数值!$S$5:$S$19),D167=5,_xlfn.XLOOKUP(E167,[1]装备数值!$K$5:$K$19,[1]装备数值!$W$5:$W$19),D167=2,_xlfn.XLOOKUP(E167,[1]装备数值!$K$5:$K$19,[1]装备数值!$O$24:$O$38),D167=4,_xlfn.XLOOKUP(E167,[1]装备数值!$K$5:$K$19,[1]装备数值!$S$24:$S$38),D167=6,_xlfn.XLOOKUP(E167,[1]装备数值!$K$5:$K$19,[1]装备数值!$W$24:$W$38)))</f>
        <v>1000</v>
      </c>
      <c r="H167" s="2">
        <f>IF(M167=0,_xlfn.IFS(D167=1,_xlfn.XLOOKUP(E167,[1]装备数值!$K$5:$K$19,[1]装备数值!$N$5:$N$19),D167=3,_xlfn.XLOOKUP(E167,[1]装备数值!$K$5:$K$19,[1]装备数值!$R$5:$R$19),D167=5,_xlfn.XLOOKUP(E167,[1]装备数值!$K$5:$K$19,[1]装备数值!$V$5:$V$19),D167=2,_xlfn.XLOOKUP(E167,[1]装备数值!$K$5:$K$19,[1]装备数值!$N$24:$N$38),D167=4,_xlfn.XLOOKUP(E167,[1]装备数值!$K$5:$K$19,[1]装备数值!$R$24:$R$38),D167=6,_xlfn.XLOOKUP(E167,[1]装备数值!$K$5:$K$19,[1]装备数值!$V$24:$V$38)),_xlfn.IFS(D167=1,_xlfn.XLOOKUP(E167,[1]装备数值!$K$5:$K$19,[1]装备数值!$P$5:$P$19),D167=3,_xlfn.XLOOKUP(E167,[1]装备数值!$K$5:$K$19,[1]装备数值!$T$5:$T$19),D167=5,_xlfn.XLOOKUP(E167,[1]装备数值!$K$5:$K$19,[1]装备数值!$X$5:$X$19),D167=2,_xlfn.XLOOKUP(E167,[1]装备数值!$K$5:$K$19,[1]装备数值!$P$24:$P$38),D167=4,_xlfn.XLOOKUP(E167,[1]装备数值!$K$5:$K$19,[1]装备数值!$T$24:$T$38),D167=6,_xlfn.XLOOKUP(E167,[1]装备数值!$K$5:$K$19,[1]装备数值!$X$24:$X$38)))</f>
        <v>100</v>
      </c>
      <c r="I167" s="2" cm="1">
        <f t="array" ref="I167">G167+H167*(_xlfn.SINGLE(_xlfn.XLOOKUP(E167,'equip_quality|装备品质'!$A:$A,'equip_quality|装备品质'!$E:$E-1)))</f>
        <v>16900</v>
      </c>
      <c r="J167" s="3" t="str">
        <f t="shared" si="25"/>
        <v>3;432043|4;432044|5;432045|6;432046</v>
      </c>
      <c r="K167" s="3" t="str">
        <f t="shared" si="23"/>
        <v>432043;432044;432045;432046</v>
      </c>
      <c r="M167" s="2">
        <f>_xlfn.XLOOKUP(ROUNDDOWN(A167/100,0),[1]装备数值!$B:$B,[1]装备数值!$F:$F)</f>
        <v>0</v>
      </c>
      <c r="N167" s="3" t="str">
        <f t="shared" si="27"/>
        <v>equip_204_name</v>
      </c>
      <c r="O167" s="3" t="str">
        <f t="shared" si="28"/>
        <v>icon_equip_204_2</v>
      </c>
      <c r="P167" s="3" t="str">
        <f t="shared" si="29"/>
        <v>equip_204_desc</v>
      </c>
      <c r="Q167" s="3" t="str">
        <f t="shared" si="30"/>
        <v>spine_equip_204_2</v>
      </c>
    </row>
    <row r="168" spans="1:17">
      <c r="A168" s="2">
        <v>20414</v>
      </c>
      <c r="B168" s="3" t="str">
        <f>CONCATENATE(_xlfn.XLOOKUP(ROUNDDOWN(A168/100,0),[1]装备数值!$B:$B,[1]装备数值!$C:$C),"-",_xlfn.XLOOKUP(E168,[1]装备数值!$K$5:$K$19,[1]装备数值!$L$5:$L$19))</f>
        <v>绅士马甲-SS阶-3</v>
      </c>
      <c r="C168" s="3">
        <f t="shared" si="26"/>
        <v>204</v>
      </c>
      <c r="D168" s="3">
        <f>_xlfn.XLOOKUP(ROUNDDOWN(A168/100,0),[1]装备数值!$B:$B,[1]装备数值!$E:$E)</f>
        <v>2</v>
      </c>
      <c r="E168" s="2">
        <v>14</v>
      </c>
      <c r="F168" s="2">
        <f>_xlfn.XLOOKUP(ROUNDDOWN(A168/100,0),[1]装备数值!$B:$B,[1]装备数值!$D:$D)</f>
        <v>102010</v>
      </c>
      <c r="G168" s="8">
        <f>IF(M168=0,_xlfn.IFS(D168=1,_xlfn.XLOOKUP(E168,[1]装备数值!$K$5:$K$19,[1]装备数值!$M$5:$M$19),D168=3,_xlfn.XLOOKUP(E168,[1]装备数值!$K$5:$K$19,[1]装备数值!$Q$5:$Q$19),D168=5,_xlfn.XLOOKUP(E168,[1]装备数值!$K$5:$K$19,[1]装备数值!$U$5:$U$19),D168=2,_xlfn.XLOOKUP(E168,[1]装备数值!$K$5:$K$19,[1]装备数值!$M$24:$M$38),D168=4,_xlfn.XLOOKUP(E168,[1]装备数值!$K$5:$K$19,[1]装备数值!$Q$24:$Q$38),D168=6,_xlfn.XLOOKUP(E168,[1]装备数值!$K$5:$K$19,[1]装备数值!$U$24:$U$38)),_xlfn.IFS(D168=1,_xlfn.XLOOKUP(E168,[1]装备数值!$K$5:$K$19,[1]装备数值!$O$5:$O$19),D168=3,_xlfn.XLOOKUP(E168,[1]装备数值!$K$5:$K$19,[1]装备数值!$S$5:$S$19),D168=5,_xlfn.XLOOKUP(E168,[1]装备数值!$K$5:$K$19,[1]装备数值!$W$5:$W$19),D168=2,_xlfn.XLOOKUP(E168,[1]装备数值!$K$5:$K$19,[1]装备数值!$O$24:$O$38),D168=4,_xlfn.XLOOKUP(E168,[1]装备数值!$K$5:$K$19,[1]装备数值!$S$24:$S$38),D168=6,_xlfn.XLOOKUP(E168,[1]装备数值!$K$5:$K$19,[1]装备数值!$W$24:$W$38)))</f>
        <v>1255</v>
      </c>
      <c r="H168" s="2">
        <f>IF(M168=0,_xlfn.IFS(D168=1,_xlfn.XLOOKUP(E168,[1]装备数值!$K$5:$K$19,[1]装备数值!$N$5:$N$19),D168=3,_xlfn.XLOOKUP(E168,[1]装备数值!$K$5:$K$19,[1]装备数值!$R$5:$R$19),D168=5,_xlfn.XLOOKUP(E168,[1]装备数值!$K$5:$K$19,[1]装备数值!$V$5:$V$19),D168=2,_xlfn.XLOOKUP(E168,[1]装备数值!$K$5:$K$19,[1]装备数值!$N$24:$N$38),D168=4,_xlfn.XLOOKUP(E168,[1]装备数值!$K$5:$K$19,[1]装备数值!$R$24:$R$38),D168=6,_xlfn.XLOOKUP(E168,[1]装备数值!$K$5:$K$19,[1]装备数值!$V$24:$V$38)),_xlfn.IFS(D168=1,_xlfn.XLOOKUP(E168,[1]装备数值!$K$5:$K$19,[1]装备数值!$P$5:$P$19),D168=3,_xlfn.XLOOKUP(E168,[1]装备数值!$K$5:$K$19,[1]装备数值!$T$5:$T$19),D168=5,_xlfn.XLOOKUP(E168,[1]装备数值!$K$5:$K$19,[1]装备数值!$X$5:$X$19),D168=2,_xlfn.XLOOKUP(E168,[1]装备数值!$K$5:$K$19,[1]装备数值!$P$24:$P$38),D168=4,_xlfn.XLOOKUP(E168,[1]装备数值!$K$5:$K$19,[1]装备数值!$T$24:$T$38),D168=6,_xlfn.XLOOKUP(E168,[1]装备数值!$K$5:$K$19,[1]装备数值!$X$24:$X$38)))</f>
        <v>120</v>
      </c>
      <c r="I168" s="2" cm="1">
        <f t="array" ref="I168">G168+H168*(_xlfn.SINGLE(_xlfn.XLOOKUP(E168,'equip_quality|装备品质'!$A:$A,'equip_quality|装备品质'!$E:$E-1)))</f>
        <v>20335</v>
      </c>
      <c r="J168" s="3" t="str">
        <f t="shared" si="25"/>
        <v>3;432043|4;432044|5;432045|6;432046</v>
      </c>
      <c r="K168" s="3" t="str">
        <f t="shared" si="23"/>
        <v>432043;432044;432045;432046</v>
      </c>
      <c r="M168" s="2">
        <f>_xlfn.XLOOKUP(ROUNDDOWN(A168/100,0),[1]装备数值!$B:$B,[1]装备数值!$F:$F)</f>
        <v>0</v>
      </c>
      <c r="N168" s="3" t="str">
        <f t="shared" si="27"/>
        <v>equip_204_name</v>
      </c>
      <c r="O168" s="3" t="str">
        <f t="shared" si="28"/>
        <v>icon_equip_204_2</v>
      </c>
      <c r="P168" s="3" t="str">
        <f t="shared" si="29"/>
        <v>equip_204_desc</v>
      </c>
      <c r="Q168" s="3" t="str">
        <f t="shared" si="30"/>
        <v>spine_equip_204_2</v>
      </c>
    </row>
    <row r="169" spans="1:17">
      <c r="A169" s="2">
        <v>20415</v>
      </c>
      <c r="B169" s="3" t="str">
        <f>CONCATENATE(_xlfn.XLOOKUP(ROUNDDOWN(A169/100,0),[1]装备数值!$B:$B,[1]装备数值!$C:$C),"-",_xlfn.XLOOKUP(E169,[1]装备数值!$K$5:$K$19,[1]装备数值!$L$5:$L$19))</f>
        <v>绅士马甲-SS阶-4</v>
      </c>
      <c r="C169" s="3">
        <f t="shared" si="26"/>
        <v>204</v>
      </c>
      <c r="D169" s="3">
        <f>_xlfn.XLOOKUP(ROUNDDOWN(A169/100,0),[1]装备数值!$B:$B,[1]装备数值!$E:$E)</f>
        <v>2</v>
      </c>
      <c r="E169" s="2">
        <v>15</v>
      </c>
      <c r="F169" s="2">
        <f>_xlfn.XLOOKUP(ROUNDDOWN(A169/100,0),[1]装备数值!$B:$B,[1]装备数值!$D:$D)</f>
        <v>102010</v>
      </c>
      <c r="G169" s="8">
        <f>IF(M169=0,_xlfn.IFS(D169=1,_xlfn.XLOOKUP(E169,[1]装备数值!$K$5:$K$19,[1]装备数值!$M$5:$M$19),D169=3,_xlfn.XLOOKUP(E169,[1]装备数值!$K$5:$K$19,[1]装备数值!$Q$5:$Q$19),D169=5,_xlfn.XLOOKUP(E169,[1]装备数值!$K$5:$K$19,[1]装备数值!$U$5:$U$19),D169=2,_xlfn.XLOOKUP(E169,[1]装备数值!$K$5:$K$19,[1]装备数值!$M$24:$M$38),D169=4,_xlfn.XLOOKUP(E169,[1]装备数值!$K$5:$K$19,[1]装备数值!$Q$24:$Q$38),D169=6,_xlfn.XLOOKUP(E169,[1]装备数值!$K$5:$K$19,[1]装备数值!$U$24:$U$38)),_xlfn.IFS(D169=1,_xlfn.XLOOKUP(E169,[1]装备数值!$K$5:$K$19,[1]装备数值!$O$5:$O$19),D169=3,_xlfn.XLOOKUP(E169,[1]装备数值!$K$5:$K$19,[1]装备数值!$S$5:$S$19),D169=5,_xlfn.XLOOKUP(E169,[1]装备数值!$K$5:$K$19,[1]装备数值!$W$5:$W$19),D169=2,_xlfn.XLOOKUP(E169,[1]装备数值!$K$5:$K$19,[1]装备数值!$O$24:$O$38),D169=4,_xlfn.XLOOKUP(E169,[1]装备数值!$K$5:$K$19,[1]装备数值!$S$24:$S$38),D169=6,_xlfn.XLOOKUP(E169,[1]装备数值!$K$5:$K$19,[1]装备数值!$W$24:$W$38)))</f>
        <v>1500</v>
      </c>
      <c r="H169" s="2">
        <f>IF(M169=0,_xlfn.IFS(D169=1,_xlfn.XLOOKUP(E169,[1]装备数值!$K$5:$K$19,[1]装备数值!$N$5:$N$19),D169=3,_xlfn.XLOOKUP(E169,[1]装备数值!$K$5:$K$19,[1]装备数值!$R$5:$R$19),D169=5,_xlfn.XLOOKUP(E169,[1]装备数值!$K$5:$K$19,[1]装备数值!$V$5:$V$19),D169=2,_xlfn.XLOOKUP(E169,[1]装备数值!$K$5:$K$19,[1]装备数值!$N$24:$N$38),D169=4,_xlfn.XLOOKUP(E169,[1]装备数值!$K$5:$K$19,[1]装备数值!$R$24:$R$38),D169=6,_xlfn.XLOOKUP(E169,[1]装备数值!$K$5:$K$19,[1]装备数值!$V$24:$V$38)),_xlfn.IFS(D169=1,_xlfn.XLOOKUP(E169,[1]装备数值!$K$5:$K$19,[1]装备数值!$P$5:$P$19),D169=3,_xlfn.XLOOKUP(E169,[1]装备数值!$K$5:$K$19,[1]装备数值!$T$5:$T$19),D169=5,_xlfn.XLOOKUP(E169,[1]装备数值!$K$5:$K$19,[1]装备数值!$X$5:$X$19),D169=2,_xlfn.XLOOKUP(E169,[1]装备数值!$K$5:$K$19,[1]装备数值!$P$24:$P$38),D169=4,_xlfn.XLOOKUP(E169,[1]装备数值!$K$5:$K$19,[1]装备数值!$T$24:$T$38),D169=6,_xlfn.XLOOKUP(E169,[1]装备数值!$K$5:$K$19,[1]装备数值!$X$24:$X$38)))</f>
        <v>150</v>
      </c>
      <c r="I169" s="2" cm="1">
        <f t="array" ref="I169">G169+H169*(_xlfn.SINGLE(_xlfn.XLOOKUP(E169,'equip_quality|装备品质'!$A:$A,'equip_quality|装备品质'!$E:$E-1)))</f>
        <v>25350</v>
      </c>
      <c r="J169" s="3" t="str">
        <f t="shared" si="25"/>
        <v>3;432043|4;432044|5;432045|6;432046</v>
      </c>
      <c r="K169" s="3" t="str">
        <f t="shared" si="23"/>
        <v>432043;432044;432045;432046</v>
      </c>
      <c r="M169" s="2">
        <f>_xlfn.XLOOKUP(ROUNDDOWN(A169/100,0),[1]装备数值!$B:$B,[1]装备数值!$F:$F)</f>
        <v>0</v>
      </c>
      <c r="N169" s="3" t="str">
        <f t="shared" si="27"/>
        <v>equip_204_name</v>
      </c>
      <c r="O169" s="3" t="str">
        <f t="shared" si="28"/>
        <v>icon_equip_204_2</v>
      </c>
      <c r="P169" s="3" t="str">
        <f t="shared" si="29"/>
        <v>equip_204_desc</v>
      </c>
      <c r="Q169" s="3" t="str">
        <f t="shared" si="30"/>
        <v>spine_equip_204_2</v>
      </c>
    </row>
    <row r="170" spans="1:17">
      <c r="A170" s="2">
        <v>20501</v>
      </c>
      <c r="B170" s="3" t="str">
        <f>CONCATENATE(_xlfn.XLOOKUP(ROUNDDOWN(A170/100,0),[1]装备数值!$B:$B,[1]装备数值!$C:$C),"-",_xlfn.XLOOKUP(E170,[1]装备数值!$K$5:$K$19,[1]装备数值!$L$5:$L$19))</f>
        <v>烹饪围裙-D阶</v>
      </c>
      <c r="C170" s="3">
        <f t="shared" si="26"/>
        <v>205</v>
      </c>
      <c r="D170" s="3">
        <f>_xlfn.XLOOKUP(ROUNDDOWN(A170/100,0),[1]装备数值!$B:$B,[1]装备数值!$E:$E)</f>
        <v>2</v>
      </c>
      <c r="E170" s="2">
        <v>1</v>
      </c>
      <c r="F170" s="2">
        <f>_xlfn.XLOOKUP(ROUNDDOWN(A170/100,0),[1]装备数值!$B:$B,[1]装备数值!$D:$D)</f>
        <v>102010</v>
      </c>
      <c r="G170" s="8">
        <f>IF(M170=0,_xlfn.IFS(D170=1,_xlfn.XLOOKUP(E170,[1]装备数值!$K$5:$K$19,[1]装备数值!$M$5:$M$19),D170=3,_xlfn.XLOOKUP(E170,[1]装备数值!$K$5:$K$19,[1]装备数值!$Q$5:$Q$19),D170=5,_xlfn.XLOOKUP(E170,[1]装备数值!$K$5:$K$19,[1]装备数值!$U$5:$U$19),D170=2,_xlfn.XLOOKUP(E170,[1]装备数值!$K$5:$K$19,[1]装备数值!$M$24:$M$38),D170=4,_xlfn.XLOOKUP(E170,[1]装备数值!$K$5:$K$19,[1]装备数值!$Q$24:$Q$38),D170=6,_xlfn.XLOOKUP(E170,[1]装备数值!$K$5:$K$19,[1]装备数值!$U$24:$U$38)),_xlfn.IFS(D170=1,_xlfn.XLOOKUP(E170,[1]装备数值!$K$5:$K$19,[1]装备数值!$O$5:$O$19),D170=3,_xlfn.XLOOKUP(E170,[1]装备数值!$K$5:$K$19,[1]装备数值!$S$5:$S$19),D170=5,_xlfn.XLOOKUP(E170,[1]装备数值!$K$5:$K$19,[1]装备数值!$W$5:$W$19),D170=2,_xlfn.XLOOKUP(E170,[1]装备数值!$K$5:$K$19,[1]装备数值!$O$24:$O$38),D170=4,_xlfn.XLOOKUP(E170,[1]装备数值!$K$5:$K$19,[1]装备数值!$S$24:$S$38),D170=6,_xlfn.XLOOKUP(E170,[1]装备数值!$K$5:$K$19,[1]装备数值!$W$24:$W$38)))</f>
        <v>50</v>
      </c>
      <c r="H170" s="2">
        <f>IF(M170=0,_xlfn.IFS(D170=1,_xlfn.XLOOKUP(E170,[1]装备数值!$K$5:$K$19,[1]装备数值!$N$5:$N$19),D170=3,_xlfn.XLOOKUP(E170,[1]装备数值!$K$5:$K$19,[1]装备数值!$R$5:$R$19),D170=5,_xlfn.XLOOKUP(E170,[1]装备数值!$K$5:$K$19,[1]装备数值!$V$5:$V$19),D170=2,_xlfn.XLOOKUP(E170,[1]装备数值!$K$5:$K$19,[1]装备数值!$N$24:$N$38),D170=4,_xlfn.XLOOKUP(E170,[1]装备数值!$K$5:$K$19,[1]装备数值!$R$24:$R$38),D170=6,_xlfn.XLOOKUP(E170,[1]装备数值!$K$5:$K$19,[1]装备数值!$V$24:$V$38)),_xlfn.IFS(D170=1,_xlfn.XLOOKUP(E170,[1]装备数值!$K$5:$K$19,[1]装备数值!$P$5:$P$19),D170=3,_xlfn.XLOOKUP(E170,[1]装备数值!$K$5:$K$19,[1]装备数值!$T$5:$T$19),D170=5,_xlfn.XLOOKUP(E170,[1]装备数值!$K$5:$K$19,[1]装备数值!$X$5:$X$19),D170=2,_xlfn.XLOOKUP(E170,[1]装备数值!$K$5:$K$19,[1]装备数值!$P$24:$P$38),D170=4,_xlfn.XLOOKUP(E170,[1]装备数值!$K$5:$K$19,[1]装备数值!$T$24:$T$38),D170=6,_xlfn.XLOOKUP(E170,[1]装备数值!$K$5:$K$19,[1]装备数值!$X$24:$X$38)))</f>
        <v>5</v>
      </c>
      <c r="I170" s="2" cm="1">
        <f t="array" ref="I170">G170+H170*(_xlfn.SINGLE(_xlfn.XLOOKUP(E170,'equip_quality|装备品质'!$A:$A,'equip_quality|装备品质'!$E:$E-1)))</f>
        <v>845</v>
      </c>
      <c r="J170" s="3" t="str">
        <f t="shared" si="25"/>
        <v>3;432053|4;432054|5;432055|6;432056</v>
      </c>
      <c r="K170" s="3" t="str">
        <f t="shared" si="23"/>
        <v/>
      </c>
      <c r="M170" s="2">
        <f>_xlfn.XLOOKUP(ROUNDDOWN(A170/100,0),[1]装备数值!$B:$B,[1]装备数值!$F:$F)</f>
        <v>0</v>
      </c>
      <c r="N170" s="3" t="str">
        <f t="shared" si="27"/>
        <v>equip_205_name</v>
      </c>
      <c r="O170" s="3" t="str">
        <f t="shared" si="28"/>
        <v>icon_equip_205_1</v>
      </c>
      <c r="P170" s="3" t="str">
        <f t="shared" si="29"/>
        <v>equip_205_desc</v>
      </c>
      <c r="Q170" s="3" t="str">
        <f t="shared" si="30"/>
        <v>spine_equip_205_1</v>
      </c>
    </row>
    <row r="171" spans="1:17">
      <c r="A171" s="2">
        <v>20502</v>
      </c>
      <c r="B171" s="3" t="str">
        <f>CONCATENATE(_xlfn.XLOOKUP(ROUNDDOWN(A171/100,0),[1]装备数值!$B:$B,[1]装备数值!$C:$C),"-",_xlfn.XLOOKUP(E171,[1]装备数值!$K$5:$K$19,[1]装备数值!$L$5:$L$19))</f>
        <v>烹饪围裙-C阶</v>
      </c>
      <c r="C171" s="3">
        <f t="shared" si="26"/>
        <v>205</v>
      </c>
      <c r="D171" s="3">
        <f>_xlfn.XLOOKUP(ROUNDDOWN(A171/100,0),[1]装备数值!$B:$B,[1]装备数值!$E:$E)</f>
        <v>2</v>
      </c>
      <c r="E171" s="2">
        <v>2</v>
      </c>
      <c r="F171" s="2">
        <f>_xlfn.XLOOKUP(ROUNDDOWN(A171/100,0),[1]装备数值!$B:$B,[1]装备数值!$D:$D)</f>
        <v>102010</v>
      </c>
      <c r="G171" s="8">
        <f>IF(M171=0,_xlfn.IFS(D171=1,_xlfn.XLOOKUP(E171,[1]装备数值!$K$5:$K$19,[1]装备数值!$M$5:$M$19),D171=3,_xlfn.XLOOKUP(E171,[1]装备数值!$K$5:$K$19,[1]装备数值!$Q$5:$Q$19),D171=5,_xlfn.XLOOKUP(E171,[1]装备数值!$K$5:$K$19,[1]装备数值!$U$5:$U$19),D171=2,_xlfn.XLOOKUP(E171,[1]装备数值!$K$5:$K$19,[1]装备数值!$M$24:$M$38),D171=4,_xlfn.XLOOKUP(E171,[1]装备数值!$K$5:$K$19,[1]装备数值!$Q$24:$Q$38),D171=6,_xlfn.XLOOKUP(E171,[1]装备数值!$K$5:$K$19,[1]装备数值!$U$24:$U$38)),_xlfn.IFS(D171=1,_xlfn.XLOOKUP(E171,[1]装备数值!$K$5:$K$19,[1]装备数值!$O$5:$O$19),D171=3,_xlfn.XLOOKUP(E171,[1]装备数值!$K$5:$K$19,[1]装备数值!$S$5:$S$19),D171=5,_xlfn.XLOOKUP(E171,[1]装备数值!$K$5:$K$19,[1]装备数值!$W$5:$W$19),D171=2,_xlfn.XLOOKUP(E171,[1]装备数值!$K$5:$K$19,[1]装备数值!$O$24:$O$38),D171=4,_xlfn.XLOOKUP(E171,[1]装备数值!$K$5:$K$19,[1]装备数值!$S$24:$S$38),D171=6,_xlfn.XLOOKUP(E171,[1]装备数值!$K$5:$K$19,[1]装备数值!$W$24:$W$38)))</f>
        <v>70</v>
      </c>
      <c r="H171" s="2">
        <f>IF(M171=0,_xlfn.IFS(D171=1,_xlfn.XLOOKUP(E171,[1]装备数值!$K$5:$K$19,[1]装备数值!$N$5:$N$19),D171=3,_xlfn.XLOOKUP(E171,[1]装备数值!$K$5:$K$19,[1]装备数值!$R$5:$R$19),D171=5,_xlfn.XLOOKUP(E171,[1]装备数值!$K$5:$K$19,[1]装备数值!$V$5:$V$19),D171=2,_xlfn.XLOOKUP(E171,[1]装备数值!$K$5:$K$19,[1]装备数值!$N$24:$N$38),D171=4,_xlfn.XLOOKUP(E171,[1]装备数值!$K$5:$K$19,[1]装备数值!$R$24:$R$38),D171=6,_xlfn.XLOOKUP(E171,[1]装备数值!$K$5:$K$19,[1]装备数值!$V$24:$V$38)),_xlfn.IFS(D171=1,_xlfn.XLOOKUP(E171,[1]装备数值!$K$5:$K$19,[1]装备数值!$P$5:$P$19),D171=3,_xlfn.XLOOKUP(E171,[1]装备数值!$K$5:$K$19,[1]装备数值!$T$5:$T$19),D171=5,_xlfn.XLOOKUP(E171,[1]装备数值!$K$5:$K$19,[1]装备数值!$X$5:$X$19),D171=2,_xlfn.XLOOKUP(E171,[1]装备数值!$K$5:$K$19,[1]装备数值!$P$24:$P$38),D171=4,_xlfn.XLOOKUP(E171,[1]装备数值!$K$5:$K$19,[1]装备数值!$T$24:$T$38),D171=6,_xlfn.XLOOKUP(E171,[1]装备数值!$K$5:$K$19,[1]装备数值!$X$24:$X$38)))</f>
        <v>8</v>
      </c>
      <c r="I171" s="2" cm="1">
        <f t="array" ref="I171">G171+H171*(_xlfn.SINGLE(_xlfn.XLOOKUP(E171,'equip_quality|装备品质'!$A:$A,'equip_quality|装备品质'!$E:$E-1)))</f>
        <v>1342</v>
      </c>
      <c r="J171" s="3" t="str">
        <f t="shared" si="25"/>
        <v>3;432053|4;432054|5;432055|6;432056</v>
      </c>
      <c r="K171" s="3" t="str">
        <f t="shared" si="23"/>
        <v/>
      </c>
      <c r="M171" s="2">
        <f>_xlfn.XLOOKUP(ROUNDDOWN(A171/100,0),[1]装备数值!$B:$B,[1]装备数值!$F:$F)</f>
        <v>0</v>
      </c>
      <c r="N171" s="3" t="str">
        <f t="shared" si="27"/>
        <v>equip_205_name</v>
      </c>
      <c r="O171" s="3" t="str">
        <f t="shared" si="28"/>
        <v>icon_equip_205_1</v>
      </c>
      <c r="P171" s="3" t="str">
        <f t="shared" si="29"/>
        <v>equip_205_desc</v>
      </c>
      <c r="Q171" s="3" t="str">
        <f t="shared" si="30"/>
        <v>spine_equip_205_1</v>
      </c>
    </row>
    <row r="172" spans="1:17">
      <c r="A172" s="2">
        <v>20503</v>
      </c>
      <c r="B172" s="3" t="str">
        <f>CONCATENATE(_xlfn.XLOOKUP(ROUNDDOWN(A172/100,0),[1]装备数值!$B:$B,[1]装备数值!$C:$C),"-",_xlfn.XLOOKUP(E172,[1]装备数值!$K$5:$K$19,[1]装备数值!$L$5:$L$19))</f>
        <v>烹饪围裙-B阶</v>
      </c>
      <c r="C172" s="3">
        <f t="shared" si="26"/>
        <v>205</v>
      </c>
      <c r="D172" s="3">
        <f>_xlfn.XLOOKUP(ROUNDDOWN(A172/100,0),[1]装备数值!$B:$B,[1]装备数值!$E:$E)</f>
        <v>2</v>
      </c>
      <c r="E172" s="2">
        <v>3</v>
      </c>
      <c r="F172" s="2">
        <f>_xlfn.XLOOKUP(ROUNDDOWN(A172/100,0),[1]装备数值!$B:$B,[1]装备数值!$D:$D)</f>
        <v>102010</v>
      </c>
      <c r="G172" s="8">
        <f>IF(M172=0,_xlfn.IFS(D172=1,_xlfn.XLOOKUP(E172,[1]装备数值!$K$5:$K$19,[1]装备数值!$M$5:$M$19),D172=3,_xlfn.XLOOKUP(E172,[1]装备数值!$K$5:$K$19,[1]装备数值!$Q$5:$Q$19),D172=5,_xlfn.XLOOKUP(E172,[1]装备数值!$K$5:$K$19,[1]装备数值!$U$5:$U$19),D172=2,_xlfn.XLOOKUP(E172,[1]装备数值!$K$5:$K$19,[1]装备数值!$M$24:$M$38),D172=4,_xlfn.XLOOKUP(E172,[1]装备数值!$K$5:$K$19,[1]装备数值!$Q$24:$Q$38),D172=6,_xlfn.XLOOKUP(E172,[1]装备数值!$K$5:$K$19,[1]装备数值!$U$24:$U$38)),_xlfn.IFS(D172=1,_xlfn.XLOOKUP(E172,[1]装备数值!$K$5:$K$19,[1]装备数值!$O$5:$O$19),D172=3,_xlfn.XLOOKUP(E172,[1]装备数值!$K$5:$K$19,[1]装备数值!$S$5:$S$19),D172=5,_xlfn.XLOOKUP(E172,[1]装备数值!$K$5:$K$19,[1]装备数值!$W$5:$W$19),D172=2,_xlfn.XLOOKUP(E172,[1]装备数值!$K$5:$K$19,[1]装备数值!$O$24:$O$38),D172=4,_xlfn.XLOOKUP(E172,[1]装备数值!$K$5:$K$19,[1]装备数值!$S$24:$S$38),D172=6,_xlfn.XLOOKUP(E172,[1]装备数值!$K$5:$K$19,[1]装备数值!$W$24:$W$38)))</f>
        <v>100</v>
      </c>
      <c r="H172" s="2">
        <f>IF(M172=0,_xlfn.IFS(D172=1,_xlfn.XLOOKUP(E172,[1]装备数值!$K$5:$K$19,[1]装备数值!$N$5:$N$19),D172=3,_xlfn.XLOOKUP(E172,[1]装备数值!$K$5:$K$19,[1]装备数值!$R$5:$R$19),D172=5,_xlfn.XLOOKUP(E172,[1]装备数值!$K$5:$K$19,[1]装备数值!$V$5:$V$19),D172=2,_xlfn.XLOOKUP(E172,[1]装备数值!$K$5:$K$19,[1]装备数值!$N$24:$N$38),D172=4,_xlfn.XLOOKUP(E172,[1]装备数值!$K$5:$K$19,[1]装备数值!$R$24:$R$38),D172=6,_xlfn.XLOOKUP(E172,[1]装备数值!$K$5:$K$19,[1]装备数值!$V$24:$V$38)),_xlfn.IFS(D172=1,_xlfn.XLOOKUP(E172,[1]装备数值!$K$5:$K$19,[1]装备数值!$P$5:$P$19),D172=3,_xlfn.XLOOKUP(E172,[1]装备数值!$K$5:$K$19,[1]装备数值!$T$5:$T$19),D172=5,_xlfn.XLOOKUP(E172,[1]装备数值!$K$5:$K$19,[1]装备数值!$X$5:$X$19),D172=2,_xlfn.XLOOKUP(E172,[1]装备数值!$K$5:$K$19,[1]装备数值!$P$24:$P$38),D172=4,_xlfn.XLOOKUP(E172,[1]装备数值!$K$5:$K$19,[1]装备数值!$T$24:$T$38),D172=6,_xlfn.XLOOKUP(E172,[1]装备数值!$K$5:$K$19,[1]装备数值!$X$24:$X$38)))</f>
        <v>10</v>
      </c>
      <c r="I172" s="2" cm="1">
        <f t="array" ref="I172">G172+H172*(_xlfn.SINGLE(_xlfn.XLOOKUP(E172,'equip_quality|装备品质'!$A:$A,'equip_quality|装备品质'!$E:$E-1)))</f>
        <v>1690</v>
      </c>
      <c r="J172" s="3" t="str">
        <f t="shared" si="25"/>
        <v>3;432053|4;432054|5;432055|6;432056</v>
      </c>
      <c r="K172" s="3" t="str">
        <f t="shared" si="23"/>
        <v>432053</v>
      </c>
      <c r="M172" s="2">
        <f>_xlfn.XLOOKUP(ROUNDDOWN(A172/100,0),[1]装备数值!$B:$B,[1]装备数值!$F:$F)</f>
        <v>0</v>
      </c>
      <c r="N172" s="3" t="str">
        <f t="shared" si="27"/>
        <v>equip_205_name</v>
      </c>
      <c r="O172" s="3" t="str">
        <f t="shared" si="28"/>
        <v>icon_equip_205_1</v>
      </c>
      <c r="P172" s="3" t="str">
        <f t="shared" si="29"/>
        <v>equip_205_desc</v>
      </c>
      <c r="Q172" s="3" t="str">
        <f t="shared" si="30"/>
        <v>spine_equip_205_1</v>
      </c>
    </row>
    <row r="173" spans="1:17">
      <c r="A173" s="2">
        <v>20504</v>
      </c>
      <c r="B173" s="3" t="str">
        <f>CONCATENATE(_xlfn.XLOOKUP(ROUNDDOWN(A173/100,0),[1]装备数值!$B:$B,[1]装备数值!$C:$C),"-",_xlfn.XLOOKUP(E173,[1]装备数值!$K$5:$K$19,[1]装备数值!$L$5:$L$19))</f>
        <v>烹饪围裙-A阶-0</v>
      </c>
      <c r="C173" s="3">
        <f t="shared" si="26"/>
        <v>205</v>
      </c>
      <c r="D173" s="3">
        <f>_xlfn.XLOOKUP(ROUNDDOWN(A173/100,0),[1]装备数值!$B:$B,[1]装备数值!$E:$E)</f>
        <v>2</v>
      </c>
      <c r="E173" s="2">
        <v>4</v>
      </c>
      <c r="F173" s="2">
        <f>_xlfn.XLOOKUP(ROUNDDOWN(A173/100,0),[1]装备数值!$B:$B,[1]装备数值!$D:$D)</f>
        <v>102010</v>
      </c>
      <c r="G173" s="8">
        <f>IF(M173=0,_xlfn.IFS(D173=1,_xlfn.XLOOKUP(E173,[1]装备数值!$K$5:$K$19,[1]装备数值!$M$5:$M$19),D173=3,_xlfn.XLOOKUP(E173,[1]装备数值!$K$5:$K$19,[1]装备数值!$Q$5:$Q$19),D173=5,_xlfn.XLOOKUP(E173,[1]装备数值!$K$5:$K$19,[1]装备数值!$U$5:$U$19),D173=2,_xlfn.XLOOKUP(E173,[1]装备数值!$K$5:$K$19,[1]装备数值!$M$24:$M$38),D173=4,_xlfn.XLOOKUP(E173,[1]装备数值!$K$5:$K$19,[1]装备数值!$Q$24:$Q$38),D173=6,_xlfn.XLOOKUP(E173,[1]装备数值!$K$5:$K$19,[1]装备数值!$U$24:$U$38)),_xlfn.IFS(D173=1,_xlfn.XLOOKUP(E173,[1]装备数值!$K$5:$K$19,[1]装备数值!$O$5:$O$19),D173=3,_xlfn.XLOOKUP(E173,[1]装备数值!$K$5:$K$19,[1]装备数值!$S$5:$S$19),D173=5,_xlfn.XLOOKUP(E173,[1]装备数值!$K$5:$K$19,[1]装备数值!$W$5:$W$19),D173=2,_xlfn.XLOOKUP(E173,[1]装备数值!$K$5:$K$19,[1]装备数值!$O$24:$O$38),D173=4,_xlfn.XLOOKUP(E173,[1]装备数值!$K$5:$K$19,[1]装备数值!$S$24:$S$38),D173=6,_xlfn.XLOOKUP(E173,[1]装备数值!$K$5:$K$19,[1]装备数值!$W$24:$W$38)))</f>
        <v>200</v>
      </c>
      <c r="H173" s="2">
        <f>IF(M173=0,_xlfn.IFS(D173=1,_xlfn.XLOOKUP(E173,[1]装备数值!$K$5:$K$19,[1]装备数值!$N$5:$N$19),D173=3,_xlfn.XLOOKUP(E173,[1]装备数值!$K$5:$K$19,[1]装备数值!$R$5:$R$19),D173=5,_xlfn.XLOOKUP(E173,[1]装备数值!$K$5:$K$19,[1]装备数值!$V$5:$V$19),D173=2,_xlfn.XLOOKUP(E173,[1]装备数值!$K$5:$K$19,[1]装备数值!$N$24:$N$38),D173=4,_xlfn.XLOOKUP(E173,[1]装备数值!$K$5:$K$19,[1]装备数值!$R$24:$R$38),D173=6,_xlfn.XLOOKUP(E173,[1]装备数值!$K$5:$K$19,[1]装备数值!$V$24:$V$38)),_xlfn.IFS(D173=1,_xlfn.XLOOKUP(E173,[1]装备数值!$K$5:$K$19,[1]装备数值!$P$5:$P$19),D173=3,_xlfn.XLOOKUP(E173,[1]装备数值!$K$5:$K$19,[1]装备数值!$T$5:$T$19),D173=5,_xlfn.XLOOKUP(E173,[1]装备数值!$K$5:$K$19,[1]装备数值!$X$5:$X$19),D173=2,_xlfn.XLOOKUP(E173,[1]装备数值!$K$5:$K$19,[1]装备数值!$P$24:$P$38),D173=4,_xlfn.XLOOKUP(E173,[1]装备数值!$K$5:$K$19,[1]装备数值!$T$24:$T$38),D173=6,_xlfn.XLOOKUP(E173,[1]装备数值!$K$5:$K$19,[1]装备数值!$X$24:$X$38)))</f>
        <v>15</v>
      </c>
      <c r="I173" s="2" cm="1">
        <f t="array" ref="I173">G173+H173*(_xlfn.SINGLE(_xlfn.XLOOKUP(E173,'equip_quality|装备品质'!$A:$A,'equip_quality|装备品质'!$E:$E-1)))</f>
        <v>2585</v>
      </c>
      <c r="J173" s="3" t="str">
        <f t="shared" si="25"/>
        <v>3;432053|4;432054|5;432055|6;432056</v>
      </c>
      <c r="K173" s="3" t="str">
        <f t="shared" si="23"/>
        <v>432053;432054</v>
      </c>
      <c r="M173" s="2">
        <f>_xlfn.XLOOKUP(ROUNDDOWN(A173/100,0),[1]装备数值!$B:$B,[1]装备数值!$F:$F)</f>
        <v>0</v>
      </c>
      <c r="N173" s="3" t="str">
        <f t="shared" si="27"/>
        <v>equip_205_name</v>
      </c>
      <c r="O173" s="3" t="str">
        <f t="shared" si="28"/>
        <v>icon_equip_205_2</v>
      </c>
      <c r="P173" s="3" t="str">
        <f t="shared" si="29"/>
        <v>equip_205_desc</v>
      </c>
      <c r="Q173" s="3" t="str">
        <f t="shared" si="30"/>
        <v>spine_equip_205_2</v>
      </c>
    </row>
    <row r="174" spans="1:17">
      <c r="A174" s="2">
        <v>20505</v>
      </c>
      <c r="B174" s="3" t="str">
        <f>CONCATENATE(_xlfn.XLOOKUP(ROUNDDOWN(A174/100,0),[1]装备数值!$B:$B,[1]装备数值!$C:$C),"-",_xlfn.XLOOKUP(E174,[1]装备数值!$K$5:$K$19,[1]装备数值!$L$5:$L$19))</f>
        <v>烹饪围裙-A阶-1</v>
      </c>
      <c r="C174" s="3">
        <f t="shared" si="26"/>
        <v>205</v>
      </c>
      <c r="D174" s="3">
        <f>_xlfn.XLOOKUP(ROUNDDOWN(A174/100,0),[1]装备数值!$B:$B,[1]装备数值!$E:$E)</f>
        <v>2</v>
      </c>
      <c r="E174" s="2">
        <v>5</v>
      </c>
      <c r="F174" s="2">
        <f>_xlfn.XLOOKUP(ROUNDDOWN(A174/100,0),[1]装备数值!$B:$B,[1]装备数值!$D:$D)</f>
        <v>102010</v>
      </c>
      <c r="G174" s="8">
        <f>IF(M174=0,_xlfn.IFS(D174=1,_xlfn.XLOOKUP(E174,[1]装备数值!$K$5:$K$19,[1]装备数值!$M$5:$M$19),D174=3,_xlfn.XLOOKUP(E174,[1]装备数值!$K$5:$K$19,[1]装备数值!$Q$5:$Q$19),D174=5,_xlfn.XLOOKUP(E174,[1]装备数值!$K$5:$K$19,[1]装备数值!$U$5:$U$19),D174=2,_xlfn.XLOOKUP(E174,[1]装备数值!$K$5:$K$19,[1]装备数值!$M$24:$M$38),D174=4,_xlfn.XLOOKUP(E174,[1]装备数值!$K$5:$K$19,[1]装备数值!$Q$24:$Q$38),D174=6,_xlfn.XLOOKUP(E174,[1]装备数值!$K$5:$K$19,[1]装备数值!$U$24:$U$38)),_xlfn.IFS(D174=1,_xlfn.XLOOKUP(E174,[1]装备数值!$K$5:$K$19,[1]装备数值!$O$5:$O$19),D174=3,_xlfn.XLOOKUP(E174,[1]装备数值!$K$5:$K$19,[1]装备数值!$S$5:$S$19),D174=5,_xlfn.XLOOKUP(E174,[1]装备数值!$K$5:$K$19,[1]装备数值!$W$5:$W$19),D174=2,_xlfn.XLOOKUP(E174,[1]装备数值!$K$5:$K$19,[1]装备数值!$O$24:$O$38),D174=4,_xlfn.XLOOKUP(E174,[1]装备数值!$K$5:$K$19,[1]装备数值!$S$24:$S$38),D174=6,_xlfn.XLOOKUP(E174,[1]装备数值!$K$5:$K$19,[1]装备数值!$W$24:$W$38)))</f>
        <v>220</v>
      </c>
      <c r="H174" s="2">
        <f>IF(M174=0,_xlfn.IFS(D174=1,_xlfn.XLOOKUP(E174,[1]装备数值!$K$5:$K$19,[1]装备数值!$N$5:$N$19),D174=3,_xlfn.XLOOKUP(E174,[1]装备数值!$K$5:$K$19,[1]装备数值!$R$5:$R$19),D174=5,_xlfn.XLOOKUP(E174,[1]装备数值!$K$5:$K$19,[1]装备数值!$V$5:$V$19),D174=2,_xlfn.XLOOKUP(E174,[1]装备数值!$K$5:$K$19,[1]装备数值!$N$24:$N$38),D174=4,_xlfn.XLOOKUP(E174,[1]装备数值!$K$5:$K$19,[1]装备数值!$R$24:$R$38),D174=6,_xlfn.XLOOKUP(E174,[1]装备数值!$K$5:$K$19,[1]装备数值!$V$24:$V$38)),_xlfn.IFS(D174=1,_xlfn.XLOOKUP(E174,[1]装备数值!$K$5:$K$19,[1]装备数值!$P$5:$P$19),D174=3,_xlfn.XLOOKUP(E174,[1]装备数值!$K$5:$K$19,[1]装备数值!$T$5:$T$19),D174=5,_xlfn.XLOOKUP(E174,[1]装备数值!$K$5:$K$19,[1]装备数值!$X$5:$X$19),D174=2,_xlfn.XLOOKUP(E174,[1]装备数值!$K$5:$K$19,[1]装备数值!$P$24:$P$38),D174=4,_xlfn.XLOOKUP(E174,[1]装备数值!$K$5:$K$19,[1]装备数值!$T$24:$T$38),D174=6,_xlfn.XLOOKUP(E174,[1]装备数值!$K$5:$K$19,[1]装备数值!$X$24:$X$38)))</f>
        <v>20</v>
      </c>
      <c r="I174" s="2" cm="1">
        <f t="array" ref="I174">G174+H174*(_xlfn.SINGLE(_xlfn.XLOOKUP(E174,'equip_quality|装备品质'!$A:$A,'equip_quality|装备品质'!$E:$E-1)))</f>
        <v>3400</v>
      </c>
      <c r="J174" s="3" t="str">
        <f t="shared" si="25"/>
        <v>3;432053|4;432054|5;432055|6;432056</v>
      </c>
      <c r="K174" s="3" t="str">
        <f t="shared" ref="K174:K184" si="31">CONCATENATE(IF(L174,CONCATENATE(L174,";"),""),IF(E174&gt;=3,CONCATENATE("",$C174*10+430003),""),IF(E174&gt;=4,CONCATENATE(";",$C174*10+430004),""),IF(E174&gt;=7,CONCATENATE(";",$C174*10+430005),""),IF(E174&gt;=11,CONCATENATE(";",$C174*10+430006),""))</f>
        <v>432053;432054</v>
      </c>
      <c r="M174" s="2">
        <f>_xlfn.XLOOKUP(ROUNDDOWN(A174/100,0),[1]装备数值!$B:$B,[1]装备数值!$F:$F)</f>
        <v>0</v>
      </c>
      <c r="N174" s="3" t="str">
        <f t="shared" si="27"/>
        <v>equip_205_name</v>
      </c>
      <c r="O174" s="3" t="str">
        <f t="shared" si="28"/>
        <v>icon_equip_205_2</v>
      </c>
      <c r="P174" s="3" t="str">
        <f t="shared" si="29"/>
        <v>equip_205_desc</v>
      </c>
      <c r="Q174" s="3" t="str">
        <f t="shared" si="30"/>
        <v>spine_equip_205_2</v>
      </c>
    </row>
    <row r="175" spans="1:17">
      <c r="A175" s="2">
        <v>20506</v>
      </c>
      <c r="B175" s="3" t="str">
        <f>CONCATENATE(_xlfn.XLOOKUP(ROUNDDOWN(A175/100,0),[1]装备数值!$B:$B,[1]装备数值!$C:$C),"-",_xlfn.XLOOKUP(E175,[1]装备数值!$K$5:$K$19,[1]装备数值!$L$5:$L$19))</f>
        <v>烹饪围裙-A阶-2</v>
      </c>
      <c r="C175" s="3">
        <f t="shared" si="26"/>
        <v>205</v>
      </c>
      <c r="D175" s="3">
        <f>_xlfn.XLOOKUP(ROUNDDOWN(A175/100,0),[1]装备数值!$B:$B,[1]装备数值!$E:$E)</f>
        <v>2</v>
      </c>
      <c r="E175" s="2">
        <v>6</v>
      </c>
      <c r="F175" s="2">
        <f>_xlfn.XLOOKUP(ROUNDDOWN(A175/100,0),[1]装备数值!$B:$B,[1]装备数值!$D:$D)</f>
        <v>102010</v>
      </c>
      <c r="G175" s="8">
        <f>IF(M175=0,_xlfn.IFS(D175=1,_xlfn.XLOOKUP(E175,[1]装备数值!$K$5:$K$19,[1]装备数值!$M$5:$M$19),D175=3,_xlfn.XLOOKUP(E175,[1]装备数值!$K$5:$K$19,[1]装备数值!$Q$5:$Q$19),D175=5,_xlfn.XLOOKUP(E175,[1]装备数值!$K$5:$K$19,[1]装备数值!$U$5:$U$19),D175=2,_xlfn.XLOOKUP(E175,[1]装备数值!$K$5:$K$19,[1]装备数值!$M$24:$M$38),D175=4,_xlfn.XLOOKUP(E175,[1]装备数值!$K$5:$K$19,[1]装备数值!$Q$24:$Q$38),D175=6,_xlfn.XLOOKUP(E175,[1]装备数值!$K$5:$K$19,[1]装备数值!$U$24:$U$38)),_xlfn.IFS(D175=1,_xlfn.XLOOKUP(E175,[1]装备数值!$K$5:$K$19,[1]装备数值!$O$5:$O$19),D175=3,_xlfn.XLOOKUP(E175,[1]装备数值!$K$5:$K$19,[1]装备数值!$S$5:$S$19),D175=5,_xlfn.XLOOKUP(E175,[1]装备数值!$K$5:$K$19,[1]装备数值!$W$5:$W$19),D175=2,_xlfn.XLOOKUP(E175,[1]装备数值!$K$5:$K$19,[1]装备数值!$O$24:$O$38),D175=4,_xlfn.XLOOKUP(E175,[1]装备数值!$K$5:$K$19,[1]装备数值!$S$24:$S$38),D175=6,_xlfn.XLOOKUP(E175,[1]装备数值!$K$5:$K$19,[1]装备数值!$W$24:$W$38)))</f>
        <v>275</v>
      </c>
      <c r="H175" s="2">
        <f>IF(M175=0,_xlfn.IFS(D175=1,_xlfn.XLOOKUP(E175,[1]装备数值!$K$5:$K$19,[1]装备数值!$N$5:$N$19),D175=3,_xlfn.XLOOKUP(E175,[1]装备数值!$K$5:$K$19,[1]装备数值!$R$5:$R$19),D175=5,_xlfn.XLOOKUP(E175,[1]装备数值!$K$5:$K$19,[1]装备数值!$V$5:$V$19),D175=2,_xlfn.XLOOKUP(E175,[1]装备数值!$K$5:$K$19,[1]装备数值!$N$24:$N$38),D175=4,_xlfn.XLOOKUP(E175,[1]装备数值!$K$5:$K$19,[1]装备数值!$R$24:$R$38),D175=6,_xlfn.XLOOKUP(E175,[1]装备数值!$K$5:$K$19,[1]装备数值!$V$24:$V$38)),_xlfn.IFS(D175=1,_xlfn.XLOOKUP(E175,[1]装备数值!$K$5:$K$19,[1]装备数值!$P$5:$P$19),D175=3,_xlfn.XLOOKUP(E175,[1]装备数值!$K$5:$K$19,[1]装备数值!$T$5:$T$19),D175=5,_xlfn.XLOOKUP(E175,[1]装备数值!$K$5:$K$19,[1]装备数值!$X$5:$X$19),D175=2,_xlfn.XLOOKUP(E175,[1]装备数值!$K$5:$K$19,[1]装备数值!$P$24:$P$38),D175=4,_xlfn.XLOOKUP(E175,[1]装备数值!$K$5:$K$19,[1]装备数值!$T$24:$T$38),D175=6,_xlfn.XLOOKUP(E175,[1]装备数值!$K$5:$K$19,[1]装备数值!$X$24:$X$38)))</f>
        <v>25</v>
      </c>
      <c r="I175" s="2" cm="1">
        <f t="array" ref="I175">G175+H175*(_xlfn.SINGLE(_xlfn.XLOOKUP(E175,'equip_quality|装备品质'!$A:$A,'equip_quality|装备品质'!$E:$E-1)))</f>
        <v>4250</v>
      </c>
      <c r="J175" s="3" t="str">
        <f t="shared" si="25"/>
        <v>3;432053|4;432054|5;432055|6;432056</v>
      </c>
      <c r="K175" s="3" t="str">
        <f t="shared" si="31"/>
        <v>432053;432054</v>
      </c>
      <c r="M175" s="2">
        <f>_xlfn.XLOOKUP(ROUNDDOWN(A175/100,0),[1]装备数值!$B:$B,[1]装备数值!$F:$F)</f>
        <v>0</v>
      </c>
      <c r="N175" s="3" t="str">
        <f t="shared" si="27"/>
        <v>equip_205_name</v>
      </c>
      <c r="O175" s="3" t="str">
        <f t="shared" si="28"/>
        <v>icon_equip_205_2</v>
      </c>
      <c r="P175" s="3" t="str">
        <f t="shared" si="29"/>
        <v>equip_205_desc</v>
      </c>
      <c r="Q175" s="3" t="str">
        <f t="shared" si="30"/>
        <v>spine_equip_205_2</v>
      </c>
    </row>
    <row r="176" spans="1:17">
      <c r="A176" s="2">
        <v>20507</v>
      </c>
      <c r="B176" s="3" t="str">
        <f>CONCATENATE(_xlfn.XLOOKUP(ROUNDDOWN(A176/100,0),[1]装备数值!$B:$B,[1]装备数值!$C:$C),"-",_xlfn.XLOOKUP(E176,[1]装备数值!$K$5:$K$19,[1]装备数值!$L$5:$L$19))</f>
        <v>烹饪围裙-S阶-0</v>
      </c>
      <c r="C176" s="3">
        <f t="shared" si="26"/>
        <v>205</v>
      </c>
      <c r="D176" s="3">
        <f>_xlfn.XLOOKUP(ROUNDDOWN(A176/100,0),[1]装备数值!$B:$B,[1]装备数值!$E:$E)</f>
        <v>2</v>
      </c>
      <c r="E176" s="2">
        <v>7</v>
      </c>
      <c r="F176" s="2">
        <f>_xlfn.XLOOKUP(ROUNDDOWN(A176/100,0),[1]装备数值!$B:$B,[1]装备数值!$D:$D)</f>
        <v>102010</v>
      </c>
      <c r="G176" s="8">
        <f>IF(M176=0,_xlfn.IFS(D176=1,_xlfn.XLOOKUP(E176,[1]装备数值!$K$5:$K$19,[1]装备数值!$M$5:$M$19),D176=3,_xlfn.XLOOKUP(E176,[1]装备数值!$K$5:$K$19,[1]装备数值!$Q$5:$Q$19),D176=5,_xlfn.XLOOKUP(E176,[1]装备数值!$K$5:$K$19,[1]装备数值!$U$5:$U$19),D176=2,_xlfn.XLOOKUP(E176,[1]装备数值!$K$5:$K$19,[1]装备数值!$M$24:$M$38),D176=4,_xlfn.XLOOKUP(E176,[1]装备数值!$K$5:$K$19,[1]装备数值!$Q$24:$Q$38),D176=6,_xlfn.XLOOKUP(E176,[1]装备数值!$K$5:$K$19,[1]装备数值!$U$24:$U$38)),_xlfn.IFS(D176=1,_xlfn.XLOOKUP(E176,[1]装备数值!$K$5:$K$19,[1]装备数值!$O$5:$O$19),D176=3,_xlfn.XLOOKUP(E176,[1]装备数值!$K$5:$K$19,[1]装备数值!$S$5:$S$19),D176=5,_xlfn.XLOOKUP(E176,[1]装备数值!$K$5:$K$19,[1]装备数值!$W$5:$W$19),D176=2,_xlfn.XLOOKUP(E176,[1]装备数值!$K$5:$K$19,[1]装备数值!$O$24:$O$38),D176=4,_xlfn.XLOOKUP(E176,[1]装备数值!$K$5:$K$19,[1]装备数值!$S$24:$S$38),D176=6,_xlfn.XLOOKUP(E176,[1]装备数值!$K$5:$K$19,[1]装备数值!$W$24:$W$38)))</f>
        <v>330</v>
      </c>
      <c r="H176" s="2">
        <f>IF(M176=0,_xlfn.IFS(D176=1,_xlfn.XLOOKUP(E176,[1]装备数值!$K$5:$K$19,[1]装备数值!$N$5:$N$19),D176=3,_xlfn.XLOOKUP(E176,[1]装备数值!$K$5:$K$19,[1]装备数值!$R$5:$R$19),D176=5,_xlfn.XLOOKUP(E176,[1]装备数值!$K$5:$K$19,[1]装备数值!$V$5:$V$19),D176=2,_xlfn.XLOOKUP(E176,[1]装备数值!$K$5:$K$19,[1]装备数值!$N$24:$N$38),D176=4,_xlfn.XLOOKUP(E176,[1]装备数值!$K$5:$K$19,[1]装备数值!$R$24:$R$38),D176=6,_xlfn.XLOOKUP(E176,[1]装备数值!$K$5:$K$19,[1]装备数值!$V$24:$V$38)),_xlfn.IFS(D176=1,_xlfn.XLOOKUP(E176,[1]装备数值!$K$5:$K$19,[1]装备数值!$P$5:$P$19),D176=3,_xlfn.XLOOKUP(E176,[1]装备数值!$K$5:$K$19,[1]装备数值!$T$5:$T$19),D176=5,_xlfn.XLOOKUP(E176,[1]装备数值!$K$5:$K$19,[1]装备数值!$X$5:$X$19),D176=2,_xlfn.XLOOKUP(E176,[1]装备数值!$K$5:$K$19,[1]装备数值!$P$24:$P$38),D176=4,_xlfn.XLOOKUP(E176,[1]装备数值!$K$5:$K$19,[1]装备数值!$T$24:$T$38),D176=6,_xlfn.XLOOKUP(E176,[1]装备数值!$K$5:$K$19,[1]装备数值!$X$24:$X$38)))</f>
        <v>30</v>
      </c>
      <c r="I176" s="2" cm="1">
        <f t="array" ref="I176">G176+H176*(_xlfn.SINGLE(_xlfn.XLOOKUP(E176,'equip_quality|装备品质'!$A:$A,'equip_quality|装备品质'!$E:$E-1)))</f>
        <v>5100</v>
      </c>
      <c r="J176" s="3" t="str">
        <f t="shared" si="25"/>
        <v>3;432053|4;432054|5;432055|6;432056</v>
      </c>
      <c r="K176" s="3" t="str">
        <f t="shared" si="31"/>
        <v>432053;432054;432055</v>
      </c>
      <c r="M176" s="2">
        <f>_xlfn.XLOOKUP(ROUNDDOWN(A176/100,0),[1]装备数值!$B:$B,[1]装备数值!$F:$F)</f>
        <v>0</v>
      </c>
      <c r="N176" s="3" t="str">
        <f t="shared" si="27"/>
        <v>equip_205_name</v>
      </c>
      <c r="O176" s="3" t="str">
        <f t="shared" si="28"/>
        <v>icon_equip_205_2</v>
      </c>
      <c r="P176" s="3" t="str">
        <f t="shared" si="29"/>
        <v>equip_205_desc</v>
      </c>
      <c r="Q176" s="3" t="str">
        <f t="shared" si="30"/>
        <v>spine_equip_205_2</v>
      </c>
    </row>
    <row r="177" spans="1:17">
      <c r="A177" s="2">
        <v>20508</v>
      </c>
      <c r="B177" s="3" t="str">
        <f>CONCATENATE(_xlfn.XLOOKUP(ROUNDDOWN(A177/100,0),[1]装备数值!$B:$B,[1]装备数值!$C:$C),"-",_xlfn.XLOOKUP(E177,[1]装备数值!$K$5:$K$19,[1]装备数值!$L$5:$L$19))</f>
        <v>烹饪围裙-S阶-1</v>
      </c>
      <c r="C177" s="3">
        <f t="shared" si="26"/>
        <v>205</v>
      </c>
      <c r="D177" s="3">
        <f>_xlfn.XLOOKUP(ROUNDDOWN(A177/100,0),[1]装备数值!$B:$B,[1]装备数值!$E:$E)</f>
        <v>2</v>
      </c>
      <c r="E177" s="2">
        <v>8</v>
      </c>
      <c r="F177" s="2">
        <f>_xlfn.XLOOKUP(ROUNDDOWN(A177/100,0),[1]装备数值!$B:$B,[1]装备数值!$D:$D)</f>
        <v>102010</v>
      </c>
      <c r="G177" s="8">
        <f>IF(M177=0,_xlfn.IFS(D177=1,_xlfn.XLOOKUP(E177,[1]装备数值!$K$5:$K$19,[1]装备数值!$M$5:$M$19),D177=3,_xlfn.XLOOKUP(E177,[1]装备数值!$K$5:$K$19,[1]装备数值!$Q$5:$Q$19),D177=5,_xlfn.XLOOKUP(E177,[1]装备数值!$K$5:$K$19,[1]装备数值!$U$5:$U$19),D177=2,_xlfn.XLOOKUP(E177,[1]装备数值!$K$5:$K$19,[1]装备数值!$M$24:$M$38),D177=4,_xlfn.XLOOKUP(E177,[1]装备数值!$K$5:$K$19,[1]装备数值!$Q$24:$Q$38),D177=6,_xlfn.XLOOKUP(E177,[1]装备数值!$K$5:$K$19,[1]装备数值!$U$24:$U$38)),_xlfn.IFS(D177=1,_xlfn.XLOOKUP(E177,[1]装备数值!$K$5:$K$19,[1]装备数值!$O$5:$O$19),D177=3,_xlfn.XLOOKUP(E177,[1]装备数值!$K$5:$K$19,[1]装备数值!$S$5:$S$19),D177=5,_xlfn.XLOOKUP(E177,[1]装备数值!$K$5:$K$19,[1]装备数值!$W$5:$W$19),D177=2,_xlfn.XLOOKUP(E177,[1]装备数值!$K$5:$K$19,[1]装备数值!$O$24:$O$38),D177=4,_xlfn.XLOOKUP(E177,[1]装备数值!$K$5:$K$19,[1]装备数值!$S$24:$S$38),D177=6,_xlfn.XLOOKUP(E177,[1]装备数值!$K$5:$K$19,[1]装备数值!$W$24:$W$38)))</f>
        <v>385</v>
      </c>
      <c r="H177" s="2">
        <f>IF(M177=0,_xlfn.IFS(D177=1,_xlfn.XLOOKUP(E177,[1]装备数值!$K$5:$K$19,[1]装备数值!$N$5:$N$19),D177=3,_xlfn.XLOOKUP(E177,[1]装备数值!$K$5:$K$19,[1]装备数值!$R$5:$R$19),D177=5,_xlfn.XLOOKUP(E177,[1]装备数值!$K$5:$K$19,[1]装备数值!$V$5:$V$19),D177=2,_xlfn.XLOOKUP(E177,[1]装备数值!$K$5:$K$19,[1]装备数值!$N$24:$N$38),D177=4,_xlfn.XLOOKUP(E177,[1]装备数值!$K$5:$K$19,[1]装备数值!$R$24:$R$38),D177=6,_xlfn.XLOOKUP(E177,[1]装备数值!$K$5:$K$19,[1]装备数值!$V$24:$V$38)),_xlfn.IFS(D177=1,_xlfn.XLOOKUP(E177,[1]装备数值!$K$5:$K$19,[1]装备数值!$P$5:$P$19),D177=3,_xlfn.XLOOKUP(E177,[1]装备数值!$K$5:$K$19,[1]装备数值!$T$5:$T$19),D177=5,_xlfn.XLOOKUP(E177,[1]装备数值!$K$5:$K$19,[1]装备数值!$X$5:$X$19),D177=2,_xlfn.XLOOKUP(E177,[1]装备数值!$K$5:$K$19,[1]装备数值!$P$24:$P$38),D177=4,_xlfn.XLOOKUP(E177,[1]装备数值!$K$5:$K$19,[1]装备数值!$T$24:$T$38),D177=6,_xlfn.XLOOKUP(E177,[1]装备数值!$K$5:$K$19,[1]装备数值!$X$24:$X$38)))</f>
        <v>35</v>
      </c>
      <c r="I177" s="2" cm="1">
        <f t="array" ref="I177">G177+H177*(_xlfn.SINGLE(_xlfn.XLOOKUP(E177,'equip_quality|装备品质'!$A:$A,'equip_quality|装备品质'!$E:$E-1)))</f>
        <v>5950</v>
      </c>
      <c r="J177" s="3" t="str">
        <f t="shared" si="25"/>
        <v>3;432053|4;432054|5;432055|6;432056</v>
      </c>
      <c r="K177" s="3" t="str">
        <f t="shared" si="31"/>
        <v>432053;432054;432055</v>
      </c>
      <c r="M177" s="2">
        <f>_xlfn.XLOOKUP(ROUNDDOWN(A177/100,0),[1]装备数值!$B:$B,[1]装备数值!$F:$F)</f>
        <v>0</v>
      </c>
      <c r="N177" s="3" t="str">
        <f t="shared" si="27"/>
        <v>equip_205_name</v>
      </c>
      <c r="O177" s="3" t="str">
        <f t="shared" si="28"/>
        <v>icon_equip_205_2</v>
      </c>
      <c r="P177" s="3" t="str">
        <f t="shared" si="29"/>
        <v>equip_205_desc</v>
      </c>
      <c r="Q177" s="3" t="str">
        <f t="shared" si="30"/>
        <v>spine_equip_205_2</v>
      </c>
    </row>
    <row r="178" spans="1:17">
      <c r="A178" s="2">
        <v>20509</v>
      </c>
      <c r="B178" s="3" t="str">
        <f>CONCATENATE(_xlfn.XLOOKUP(ROUNDDOWN(A178/100,0),[1]装备数值!$B:$B,[1]装备数值!$C:$C),"-",_xlfn.XLOOKUP(E178,[1]装备数值!$K$5:$K$19,[1]装备数值!$L$5:$L$19))</f>
        <v>烹饪围裙-S阶-2</v>
      </c>
      <c r="C178" s="3">
        <f t="shared" si="26"/>
        <v>205</v>
      </c>
      <c r="D178" s="3">
        <f>_xlfn.XLOOKUP(ROUNDDOWN(A178/100,0),[1]装备数值!$B:$B,[1]装备数值!$E:$E)</f>
        <v>2</v>
      </c>
      <c r="E178" s="2">
        <v>9</v>
      </c>
      <c r="F178" s="2">
        <f>_xlfn.XLOOKUP(ROUNDDOWN(A178/100,0),[1]装备数值!$B:$B,[1]装备数值!$D:$D)</f>
        <v>102010</v>
      </c>
      <c r="G178" s="8">
        <f>IF(M178=0,_xlfn.IFS(D178=1,_xlfn.XLOOKUP(E178,[1]装备数值!$K$5:$K$19,[1]装备数值!$M$5:$M$19),D178=3,_xlfn.XLOOKUP(E178,[1]装备数值!$K$5:$K$19,[1]装备数值!$Q$5:$Q$19),D178=5,_xlfn.XLOOKUP(E178,[1]装备数值!$K$5:$K$19,[1]装备数值!$U$5:$U$19),D178=2,_xlfn.XLOOKUP(E178,[1]装备数值!$K$5:$K$19,[1]装备数值!$M$24:$M$38),D178=4,_xlfn.XLOOKUP(E178,[1]装备数值!$K$5:$K$19,[1]装备数值!$Q$24:$Q$38),D178=6,_xlfn.XLOOKUP(E178,[1]装备数值!$K$5:$K$19,[1]装备数值!$U$24:$U$38)),_xlfn.IFS(D178=1,_xlfn.XLOOKUP(E178,[1]装备数值!$K$5:$K$19,[1]装备数值!$O$5:$O$19),D178=3,_xlfn.XLOOKUP(E178,[1]装备数值!$K$5:$K$19,[1]装备数值!$S$5:$S$19),D178=5,_xlfn.XLOOKUP(E178,[1]装备数值!$K$5:$K$19,[1]装备数值!$W$5:$W$19),D178=2,_xlfn.XLOOKUP(E178,[1]装备数值!$K$5:$K$19,[1]装备数值!$O$24:$O$38),D178=4,_xlfn.XLOOKUP(E178,[1]装备数值!$K$5:$K$19,[1]装备数值!$S$24:$S$38),D178=6,_xlfn.XLOOKUP(E178,[1]装备数值!$K$5:$K$19,[1]装备数值!$W$24:$W$38)))</f>
        <v>440</v>
      </c>
      <c r="H178" s="2">
        <f>IF(M178=0,_xlfn.IFS(D178=1,_xlfn.XLOOKUP(E178,[1]装备数值!$K$5:$K$19,[1]装备数值!$N$5:$N$19),D178=3,_xlfn.XLOOKUP(E178,[1]装备数值!$K$5:$K$19,[1]装备数值!$R$5:$R$19),D178=5,_xlfn.XLOOKUP(E178,[1]装备数值!$K$5:$K$19,[1]装备数值!$V$5:$V$19),D178=2,_xlfn.XLOOKUP(E178,[1]装备数值!$K$5:$K$19,[1]装备数值!$N$24:$N$38),D178=4,_xlfn.XLOOKUP(E178,[1]装备数值!$K$5:$K$19,[1]装备数值!$R$24:$R$38),D178=6,_xlfn.XLOOKUP(E178,[1]装备数值!$K$5:$K$19,[1]装备数值!$V$24:$V$38)),_xlfn.IFS(D178=1,_xlfn.XLOOKUP(E178,[1]装备数值!$K$5:$K$19,[1]装备数值!$P$5:$P$19),D178=3,_xlfn.XLOOKUP(E178,[1]装备数值!$K$5:$K$19,[1]装备数值!$T$5:$T$19),D178=5,_xlfn.XLOOKUP(E178,[1]装备数值!$K$5:$K$19,[1]装备数值!$X$5:$X$19),D178=2,_xlfn.XLOOKUP(E178,[1]装备数值!$K$5:$K$19,[1]装备数值!$P$24:$P$38),D178=4,_xlfn.XLOOKUP(E178,[1]装备数值!$K$5:$K$19,[1]装备数值!$T$24:$T$38),D178=6,_xlfn.XLOOKUP(E178,[1]装备数值!$K$5:$K$19,[1]装备数值!$X$24:$X$38)))</f>
        <v>40</v>
      </c>
      <c r="I178" s="2" cm="1">
        <f t="array" ref="I178">G178+H178*(_xlfn.SINGLE(_xlfn.XLOOKUP(E178,'equip_quality|装备品质'!$A:$A,'equip_quality|装备品质'!$E:$E-1)))</f>
        <v>6800</v>
      </c>
      <c r="J178" s="3" t="str">
        <f t="shared" si="25"/>
        <v>3;432053|4;432054|5;432055|6;432056</v>
      </c>
      <c r="K178" s="3" t="str">
        <f t="shared" si="31"/>
        <v>432053;432054;432055</v>
      </c>
      <c r="M178" s="2">
        <f>_xlfn.XLOOKUP(ROUNDDOWN(A178/100,0),[1]装备数值!$B:$B,[1]装备数值!$F:$F)</f>
        <v>0</v>
      </c>
      <c r="N178" s="3" t="str">
        <f t="shared" si="27"/>
        <v>equip_205_name</v>
      </c>
      <c r="O178" s="3" t="str">
        <f t="shared" si="28"/>
        <v>icon_equip_205_2</v>
      </c>
      <c r="P178" s="3" t="str">
        <f t="shared" si="29"/>
        <v>equip_205_desc</v>
      </c>
      <c r="Q178" s="3" t="str">
        <f t="shared" si="30"/>
        <v>spine_equip_205_2</v>
      </c>
    </row>
    <row r="179" spans="1:17">
      <c r="A179" s="2">
        <v>20510</v>
      </c>
      <c r="B179" s="3" t="str">
        <f>CONCATENATE(_xlfn.XLOOKUP(ROUNDDOWN(A179/100,0),[1]装备数值!$B:$B,[1]装备数值!$C:$C),"-",_xlfn.XLOOKUP(E179,[1]装备数值!$K$5:$K$19,[1]装备数值!$L$5:$L$19))</f>
        <v>烹饪围裙-S阶-3</v>
      </c>
      <c r="C179" s="3">
        <f t="shared" si="26"/>
        <v>205</v>
      </c>
      <c r="D179" s="3">
        <f>_xlfn.XLOOKUP(ROUNDDOWN(A179/100,0),[1]装备数值!$B:$B,[1]装备数值!$E:$E)</f>
        <v>2</v>
      </c>
      <c r="E179" s="2">
        <v>10</v>
      </c>
      <c r="F179" s="2">
        <f>_xlfn.XLOOKUP(ROUNDDOWN(A179/100,0),[1]装备数值!$B:$B,[1]装备数值!$D:$D)</f>
        <v>102010</v>
      </c>
      <c r="G179" s="8">
        <f>IF(M179=0,_xlfn.IFS(D179=1,_xlfn.XLOOKUP(E179,[1]装备数值!$K$5:$K$19,[1]装备数值!$M$5:$M$19),D179=3,_xlfn.XLOOKUP(E179,[1]装备数值!$K$5:$K$19,[1]装备数值!$Q$5:$Q$19),D179=5,_xlfn.XLOOKUP(E179,[1]装备数值!$K$5:$K$19,[1]装备数值!$U$5:$U$19),D179=2,_xlfn.XLOOKUP(E179,[1]装备数值!$K$5:$K$19,[1]装备数值!$M$24:$M$38),D179=4,_xlfn.XLOOKUP(E179,[1]装备数值!$K$5:$K$19,[1]装备数值!$Q$24:$Q$38),D179=6,_xlfn.XLOOKUP(E179,[1]装备数值!$K$5:$K$19,[1]装备数值!$U$24:$U$38)),_xlfn.IFS(D179=1,_xlfn.XLOOKUP(E179,[1]装备数值!$K$5:$K$19,[1]装备数值!$O$5:$O$19),D179=3,_xlfn.XLOOKUP(E179,[1]装备数值!$K$5:$K$19,[1]装备数值!$S$5:$S$19),D179=5,_xlfn.XLOOKUP(E179,[1]装备数值!$K$5:$K$19,[1]装备数值!$W$5:$W$19),D179=2,_xlfn.XLOOKUP(E179,[1]装备数值!$K$5:$K$19,[1]装备数值!$O$24:$O$38),D179=4,_xlfn.XLOOKUP(E179,[1]装备数值!$K$5:$K$19,[1]装备数值!$S$24:$S$38),D179=6,_xlfn.XLOOKUP(E179,[1]装备数值!$K$5:$K$19,[1]装备数值!$W$24:$W$38)))</f>
        <v>495</v>
      </c>
      <c r="H179" s="2">
        <f>IF(M179=0,_xlfn.IFS(D179=1,_xlfn.XLOOKUP(E179,[1]装备数值!$K$5:$K$19,[1]装备数值!$N$5:$N$19),D179=3,_xlfn.XLOOKUP(E179,[1]装备数值!$K$5:$K$19,[1]装备数值!$R$5:$R$19),D179=5,_xlfn.XLOOKUP(E179,[1]装备数值!$K$5:$K$19,[1]装备数值!$V$5:$V$19),D179=2,_xlfn.XLOOKUP(E179,[1]装备数值!$K$5:$K$19,[1]装备数值!$N$24:$N$38),D179=4,_xlfn.XLOOKUP(E179,[1]装备数值!$K$5:$K$19,[1]装备数值!$R$24:$R$38),D179=6,_xlfn.XLOOKUP(E179,[1]装备数值!$K$5:$K$19,[1]装备数值!$V$24:$V$38)),_xlfn.IFS(D179=1,_xlfn.XLOOKUP(E179,[1]装备数值!$K$5:$K$19,[1]装备数值!$P$5:$P$19),D179=3,_xlfn.XLOOKUP(E179,[1]装备数值!$K$5:$K$19,[1]装备数值!$T$5:$T$19),D179=5,_xlfn.XLOOKUP(E179,[1]装备数值!$K$5:$K$19,[1]装备数值!$X$5:$X$19),D179=2,_xlfn.XLOOKUP(E179,[1]装备数值!$K$5:$K$19,[1]装备数值!$P$24:$P$38),D179=4,_xlfn.XLOOKUP(E179,[1]装备数值!$K$5:$K$19,[1]装备数值!$T$24:$T$38),D179=6,_xlfn.XLOOKUP(E179,[1]装备数值!$K$5:$K$19,[1]装备数值!$X$24:$X$38)))</f>
        <v>45</v>
      </c>
      <c r="I179" s="2" cm="1">
        <f t="array" ref="I179">G179+H179*(_xlfn.SINGLE(_xlfn.XLOOKUP(E179,'equip_quality|装备品质'!$A:$A,'equip_quality|装备品质'!$E:$E-1)))</f>
        <v>7650</v>
      </c>
      <c r="J179" s="3" t="str">
        <f t="shared" si="25"/>
        <v>3;432053|4;432054|5;432055|6;432056</v>
      </c>
      <c r="K179" s="3" t="str">
        <f t="shared" si="31"/>
        <v>432053;432054;432055</v>
      </c>
      <c r="M179" s="2">
        <f>_xlfn.XLOOKUP(ROUNDDOWN(A179/100,0),[1]装备数值!$B:$B,[1]装备数值!$F:$F)</f>
        <v>0</v>
      </c>
      <c r="N179" s="3" t="str">
        <f t="shared" si="27"/>
        <v>equip_205_name</v>
      </c>
      <c r="O179" s="3" t="str">
        <f t="shared" si="28"/>
        <v>icon_equip_205_2</v>
      </c>
      <c r="P179" s="3" t="str">
        <f t="shared" si="29"/>
        <v>equip_205_desc</v>
      </c>
      <c r="Q179" s="3" t="str">
        <f t="shared" si="30"/>
        <v>spine_equip_205_2</v>
      </c>
    </row>
    <row r="180" spans="1:17">
      <c r="A180" s="2">
        <v>20511</v>
      </c>
      <c r="B180" s="3" t="str">
        <f>CONCATENATE(_xlfn.XLOOKUP(ROUNDDOWN(A180/100,0),[1]装备数值!$B:$B,[1]装备数值!$C:$C),"-",_xlfn.XLOOKUP(E180,[1]装备数值!$K$5:$K$19,[1]装备数值!$L$5:$L$19))</f>
        <v>烹饪围裙-SS阶-0</v>
      </c>
      <c r="C180" s="3">
        <f t="shared" si="26"/>
        <v>205</v>
      </c>
      <c r="D180" s="3">
        <f>_xlfn.XLOOKUP(ROUNDDOWN(A180/100,0),[1]装备数值!$B:$B,[1]装备数值!$E:$E)</f>
        <v>2</v>
      </c>
      <c r="E180" s="2">
        <v>11</v>
      </c>
      <c r="F180" s="2">
        <f>_xlfn.XLOOKUP(ROUNDDOWN(A180/100,0),[1]装备数值!$B:$B,[1]装备数值!$D:$D)</f>
        <v>102010</v>
      </c>
      <c r="G180" s="8">
        <f>IF(M180=0,_xlfn.IFS(D180=1,_xlfn.XLOOKUP(E180,[1]装备数值!$K$5:$K$19,[1]装备数值!$M$5:$M$19),D180=3,_xlfn.XLOOKUP(E180,[1]装备数值!$K$5:$K$19,[1]装备数值!$Q$5:$Q$19),D180=5,_xlfn.XLOOKUP(E180,[1]装备数值!$K$5:$K$19,[1]装备数值!$U$5:$U$19),D180=2,_xlfn.XLOOKUP(E180,[1]装备数值!$K$5:$K$19,[1]装备数值!$M$24:$M$38),D180=4,_xlfn.XLOOKUP(E180,[1]装备数值!$K$5:$K$19,[1]装备数值!$Q$24:$Q$38),D180=6,_xlfn.XLOOKUP(E180,[1]装备数值!$K$5:$K$19,[1]装备数值!$U$24:$U$38)),_xlfn.IFS(D180=1,_xlfn.XLOOKUP(E180,[1]装备数值!$K$5:$K$19,[1]装备数值!$O$5:$O$19),D180=3,_xlfn.XLOOKUP(E180,[1]装备数值!$K$5:$K$19,[1]装备数值!$S$5:$S$19),D180=5,_xlfn.XLOOKUP(E180,[1]装备数值!$K$5:$K$19,[1]装备数值!$W$5:$W$19),D180=2,_xlfn.XLOOKUP(E180,[1]装备数值!$K$5:$K$19,[1]装备数值!$O$24:$O$38),D180=4,_xlfn.XLOOKUP(E180,[1]装备数值!$K$5:$K$19,[1]装备数值!$S$24:$S$38),D180=6,_xlfn.XLOOKUP(E180,[1]装备数值!$K$5:$K$19,[1]装备数值!$W$24:$W$38)))</f>
        <v>550</v>
      </c>
      <c r="H180" s="2">
        <f>IF(M180=0,_xlfn.IFS(D180=1,_xlfn.XLOOKUP(E180,[1]装备数值!$K$5:$K$19,[1]装备数值!$N$5:$N$19),D180=3,_xlfn.XLOOKUP(E180,[1]装备数值!$K$5:$K$19,[1]装备数值!$R$5:$R$19),D180=5,_xlfn.XLOOKUP(E180,[1]装备数值!$K$5:$K$19,[1]装备数值!$V$5:$V$19),D180=2,_xlfn.XLOOKUP(E180,[1]装备数值!$K$5:$K$19,[1]装备数值!$N$24:$N$38),D180=4,_xlfn.XLOOKUP(E180,[1]装备数值!$K$5:$K$19,[1]装备数值!$R$24:$R$38),D180=6,_xlfn.XLOOKUP(E180,[1]装备数值!$K$5:$K$19,[1]装备数值!$V$24:$V$38)),_xlfn.IFS(D180=1,_xlfn.XLOOKUP(E180,[1]装备数值!$K$5:$K$19,[1]装备数值!$P$5:$P$19),D180=3,_xlfn.XLOOKUP(E180,[1]装备数值!$K$5:$K$19,[1]装备数值!$T$5:$T$19),D180=5,_xlfn.XLOOKUP(E180,[1]装备数值!$K$5:$K$19,[1]装备数值!$X$5:$X$19),D180=2,_xlfn.XLOOKUP(E180,[1]装备数值!$K$5:$K$19,[1]装备数值!$P$24:$P$38),D180=4,_xlfn.XLOOKUP(E180,[1]装备数值!$K$5:$K$19,[1]装备数值!$T$24:$T$38),D180=6,_xlfn.XLOOKUP(E180,[1]装备数值!$K$5:$K$19,[1]装备数值!$X$24:$X$38)))</f>
        <v>50</v>
      </c>
      <c r="I180" s="2" cm="1">
        <f t="array" ref="I180">G180+H180*(_xlfn.SINGLE(_xlfn.XLOOKUP(E180,'equip_quality|装备品质'!$A:$A,'equip_quality|装备品质'!$E:$E-1)))</f>
        <v>8500</v>
      </c>
      <c r="J180" s="3" t="str">
        <f t="shared" si="25"/>
        <v>3;432053|4;432054|5;432055|6;432056</v>
      </c>
      <c r="K180" s="3" t="str">
        <f t="shared" si="31"/>
        <v>432053;432054;432055;432056</v>
      </c>
      <c r="M180" s="2">
        <f>_xlfn.XLOOKUP(ROUNDDOWN(A180/100,0),[1]装备数值!$B:$B,[1]装备数值!$F:$F)</f>
        <v>0</v>
      </c>
      <c r="N180" s="3" t="str">
        <f t="shared" si="27"/>
        <v>equip_205_name</v>
      </c>
      <c r="O180" s="3" t="str">
        <f t="shared" si="28"/>
        <v>icon_equip_205_2</v>
      </c>
      <c r="P180" s="3" t="str">
        <f t="shared" si="29"/>
        <v>equip_205_desc</v>
      </c>
      <c r="Q180" s="3" t="str">
        <f t="shared" si="30"/>
        <v>spine_equip_205_2</v>
      </c>
    </row>
    <row r="181" spans="1:17">
      <c r="A181" s="2">
        <v>20512</v>
      </c>
      <c r="B181" s="3" t="str">
        <f>CONCATENATE(_xlfn.XLOOKUP(ROUNDDOWN(A181/100,0),[1]装备数值!$B:$B,[1]装备数值!$C:$C),"-",_xlfn.XLOOKUP(E181,[1]装备数值!$K$5:$K$19,[1]装备数值!$L$5:$L$19))</f>
        <v>烹饪围裙-SS阶-1</v>
      </c>
      <c r="C181" s="3">
        <f t="shared" si="26"/>
        <v>205</v>
      </c>
      <c r="D181" s="3">
        <f>_xlfn.XLOOKUP(ROUNDDOWN(A181/100,0),[1]装备数值!$B:$B,[1]装备数值!$E:$E)</f>
        <v>2</v>
      </c>
      <c r="E181" s="2">
        <v>12</v>
      </c>
      <c r="F181" s="2">
        <f>_xlfn.XLOOKUP(ROUNDDOWN(A181/100,0),[1]装备数值!$B:$B,[1]装备数值!$D:$D)</f>
        <v>102010</v>
      </c>
      <c r="G181" s="8">
        <f>IF(M181=0,_xlfn.IFS(D181=1,_xlfn.XLOOKUP(E181,[1]装备数值!$K$5:$K$19,[1]装备数值!$M$5:$M$19),D181=3,_xlfn.XLOOKUP(E181,[1]装备数值!$K$5:$K$19,[1]装备数值!$Q$5:$Q$19),D181=5,_xlfn.XLOOKUP(E181,[1]装备数值!$K$5:$K$19,[1]装备数值!$U$5:$U$19),D181=2,_xlfn.XLOOKUP(E181,[1]装备数值!$K$5:$K$19,[1]装备数值!$M$24:$M$38),D181=4,_xlfn.XLOOKUP(E181,[1]装备数值!$K$5:$K$19,[1]装备数值!$Q$24:$Q$38),D181=6,_xlfn.XLOOKUP(E181,[1]装备数值!$K$5:$K$19,[1]装备数值!$U$24:$U$38)),_xlfn.IFS(D181=1,_xlfn.XLOOKUP(E181,[1]装备数值!$K$5:$K$19,[1]装备数值!$O$5:$O$19),D181=3,_xlfn.XLOOKUP(E181,[1]装备数值!$K$5:$K$19,[1]装备数值!$S$5:$S$19),D181=5,_xlfn.XLOOKUP(E181,[1]装备数值!$K$5:$K$19,[1]装备数值!$W$5:$W$19),D181=2,_xlfn.XLOOKUP(E181,[1]装备数值!$K$5:$K$19,[1]装备数值!$O$24:$O$38),D181=4,_xlfn.XLOOKUP(E181,[1]装备数值!$K$5:$K$19,[1]装备数值!$S$24:$S$38),D181=6,_xlfn.XLOOKUP(E181,[1]装备数值!$K$5:$K$19,[1]装备数值!$W$24:$W$38)))</f>
        <v>750</v>
      </c>
      <c r="H181" s="2">
        <f>IF(M181=0,_xlfn.IFS(D181=1,_xlfn.XLOOKUP(E181,[1]装备数值!$K$5:$K$19,[1]装备数值!$N$5:$N$19),D181=3,_xlfn.XLOOKUP(E181,[1]装备数值!$K$5:$K$19,[1]装备数值!$R$5:$R$19),D181=5,_xlfn.XLOOKUP(E181,[1]装备数值!$K$5:$K$19,[1]装备数值!$V$5:$V$19),D181=2,_xlfn.XLOOKUP(E181,[1]装备数值!$K$5:$K$19,[1]装备数值!$N$24:$N$38),D181=4,_xlfn.XLOOKUP(E181,[1]装备数值!$K$5:$K$19,[1]装备数值!$R$24:$R$38),D181=6,_xlfn.XLOOKUP(E181,[1]装备数值!$K$5:$K$19,[1]装备数值!$V$24:$V$38)),_xlfn.IFS(D181=1,_xlfn.XLOOKUP(E181,[1]装备数值!$K$5:$K$19,[1]装备数值!$P$5:$P$19),D181=3,_xlfn.XLOOKUP(E181,[1]装备数值!$K$5:$K$19,[1]装备数值!$T$5:$T$19),D181=5,_xlfn.XLOOKUP(E181,[1]装备数值!$K$5:$K$19,[1]装备数值!$X$5:$X$19),D181=2,_xlfn.XLOOKUP(E181,[1]装备数值!$K$5:$K$19,[1]装备数值!$P$24:$P$38),D181=4,_xlfn.XLOOKUP(E181,[1]装备数值!$K$5:$K$19,[1]装备数值!$T$24:$T$38),D181=6,_xlfn.XLOOKUP(E181,[1]装备数值!$K$5:$K$19,[1]装备数值!$X$24:$X$38)))</f>
        <v>70</v>
      </c>
      <c r="I181" s="2" cm="1">
        <f t="array" ref="I181">G181+H181*(_xlfn.SINGLE(_xlfn.XLOOKUP(E181,'equip_quality|装备品质'!$A:$A,'equip_quality|装备品质'!$E:$E-1)))</f>
        <v>11880</v>
      </c>
      <c r="J181" s="3" t="str">
        <f t="shared" si="25"/>
        <v>3;432053|4;432054|5;432055|6;432056</v>
      </c>
      <c r="K181" s="3" t="str">
        <f t="shared" si="31"/>
        <v>432053;432054;432055;432056</v>
      </c>
      <c r="M181" s="2">
        <f>_xlfn.XLOOKUP(ROUNDDOWN(A181/100,0),[1]装备数值!$B:$B,[1]装备数值!$F:$F)</f>
        <v>0</v>
      </c>
      <c r="N181" s="3" t="str">
        <f t="shared" si="27"/>
        <v>equip_205_name</v>
      </c>
      <c r="O181" s="3" t="str">
        <f t="shared" si="28"/>
        <v>icon_equip_205_2</v>
      </c>
      <c r="P181" s="3" t="str">
        <f t="shared" si="29"/>
        <v>equip_205_desc</v>
      </c>
      <c r="Q181" s="3" t="str">
        <f t="shared" si="30"/>
        <v>spine_equip_205_2</v>
      </c>
    </row>
    <row r="182" spans="1:17">
      <c r="A182" s="2">
        <v>20513</v>
      </c>
      <c r="B182" s="3" t="str">
        <f>CONCATENATE(_xlfn.XLOOKUP(ROUNDDOWN(A182/100,0),[1]装备数值!$B:$B,[1]装备数值!$C:$C),"-",_xlfn.XLOOKUP(E182,[1]装备数值!$K$5:$K$19,[1]装备数值!$L$5:$L$19))</f>
        <v>烹饪围裙-SS阶-2</v>
      </c>
      <c r="C182" s="3">
        <f t="shared" si="26"/>
        <v>205</v>
      </c>
      <c r="D182" s="3">
        <f>_xlfn.XLOOKUP(ROUNDDOWN(A182/100,0),[1]装备数值!$B:$B,[1]装备数值!$E:$E)</f>
        <v>2</v>
      </c>
      <c r="E182" s="2">
        <v>13</v>
      </c>
      <c r="F182" s="2">
        <f>_xlfn.XLOOKUP(ROUNDDOWN(A182/100,0),[1]装备数值!$B:$B,[1]装备数值!$D:$D)</f>
        <v>102010</v>
      </c>
      <c r="G182" s="8">
        <f>IF(M182=0,_xlfn.IFS(D182=1,_xlfn.XLOOKUP(E182,[1]装备数值!$K$5:$K$19,[1]装备数值!$M$5:$M$19),D182=3,_xlfn.XLOOKUP(E182,[1]装备数值!$K$5:$K$19,[1]装备数值!$Q$5:$Q$19),D182=5,_xlfn.XLOOKUP(E182,[1]装备数值!$K$5:$K$19,[1]装备数值!$U$5:$U$19),D182=2,_xlfn.XLOOKUP(E182,[1]装备数值!$K$5:$K$19,[1]装备数值!$M$24:$M$38),D182=4,_xlfn.XLOOKUP(E182,[1]装备数值!$K$5:$K$19,[1]装备数值!$Q$24:$Q$38),D182=6,_xlfn.XLOOKUP(E182,[1]装备数值!$K$5:$K$19,[1]装备数值!$U$24:$U$38)),_xlfn.IFS(D182=1,_xlfn.XLOOKUP(E182,[1]装备数值!$K$5:$K$19,[1]装备数值!$O$5:$O$19),D182=3,_xlfn.XLOOKUP(E182,[1]装备数值!$K$5:$K$19,[1]装备数值!$S$5:$S$19),D182=5,_xlfn.XLOOKUP(E182,[1]装备数值!$K$5:$K$19,[1]装备数值!$W$5:$W$19),D182=2,_xlfn.XLOOKUP(E182,[1]装备数值!$K$5:$K$19,[1]装备数值!$O$24:$O$38),D182=4,_xlfn.XLOOKUP(E182,[1]装备数值!$K$5:$K$19,[1]装备数值!$S$24:$S$38),D182=6,_xlfn.XLOOKUP(E182,[1]装备数值!$K$5:$K$19,[1]装备数值!$W$24:$W$38)))</f>
        <v>1000</v>
      </c>
      <c r="H182" s="2">
        <f>IF(M182=0,_xlfn.IFS(D182=1,_xlfn.XLOOKUP(E182,[1]装备数值!$K$5:$K$19,[1]装备数值!$N$5:$N$19),D182=3,_xlfn.XLOOKUP(E182,[1]装备数值!$K$5:$K$19,[1]装备数值!$R$5:$R$19),D182=5,_xlfn.XLOOKUP(E182,[1]装备数值!$K$5:$K$19,[1]装备数值!$V$5:$V$19),D182=2,_xlfn.XLOOKUP(E182,[1]装备数值!$K$5:$K$19,[1]装备数值!$N$24:$N$38),D182=4,_xlfn.XLOOKUP(E182,[1]装备数值!$K$5:$K$19,[1]装备数值!$R$24:$R$38),D182=6,_xlfn.XLOOKUP(E182,[1]装备数值!$K$5:$K$19,[1]装备数值!$V$24:$V$38)),_xlfn.IFS(D182=1,_xlfn.XLOOKUP(E182,[1]装备数值!$K$5:$K$19,[1]装备数值!$P$5:$P$19),D182=3,_xlfn.XLOOKUP(E182,[1]装备数值!$K$5:$K$19,[1]装备数值!$T$5:$T$19),D182=5,_xlfn.XLOOKUP(E182,[1]装备数值!$K$5:$K$19,[1]装备数值!$X$5:$X$19),D182=2,_xlfn.XLOOKUP(E182,[1]装备数值!$K$5:$K$19,[1]装备数值!$P$24:$P$38),D182=4,_xlfn.XLOOKUP(E182,[1]装备数值!$K$5:$K$19,[1]装备数值!$T$24:$T$38),D182=6,_xlfn.XLOOKUP(E182,[1]装备数值!$K$5:$K$19,[1]装备数值!$X$24:$X$38)))</f>
        <v>100</v>
      </c>
      <c r="I182" s="2" cm="1">
        <f t="array" ref="I182">G182+H182*(_xlfn.SINGLE(_xlfn.XLOOKUP(E182,'equip_quality|装备品质'!$A:$A,'equip_quality|装备品质'!$E:$E-1)))</f>
        <v>16900</v>
      </c>
      <c r="J182" s="3" t="str">
        <f t="shared" si="25"/>
        <v>3;432053|4;432054|5;432055|6;432056</v>
      </c>
      <c r="K182" s="3" t="str">
        <f t="shared" si="31"/>
        <v>432053;432054;432055;432056</v>
      </c>
      <c r="M182" s="2">
        <f>_xlfn.XLOOKUP(ROUNDDOWN(A182/100,0),[1]装备数值!$B:$B,[1]装备数值!$F:$F)</f>
        <v>0</v>
      </c>
      <c r="N182" s="3" t="str">
        <f t="shared" si="27"/>
        <v>equip_205_name</v>
      </c>
      <c r="O182" s="3" t="str">
        <f t="shared" si="28"/>
        <v>icon_equip_205_2</v>
      </c>
      <c r="P182" s="3" t="str">
        <f t="shared" si="29"/>
        <v>equip_205_desc</v>
      </c>
      <c r="Q182" s="3" t="str">
        <f t="shared" si="30"/>
        <v>spine_equip_205_2</v>
      </c>
    </row>
    <row r="183" spans="1:17">
      <c r="A183" s="2">
        <v>20514</v>
      </c>
      <c r="B183" s="3" t="str">
        <f>CONCATENATE(_xlfn.XLOOKUP(ROUNDDOWN(A183/100,0),[1]装备数值!$B:$B,[1]装备数值!$C:$C),"-",_xlfn.XLOOKUP(E183,[1]装备数值!$K$5:$K$19,[1]装备数值!$L$5:$L$19))</f>
        <v>烹饪围裙-SS阶-3</v>
      </c>
      <c r="C183" s="3">
        <f t="shared" si="26"/>
        <v>205</v>
      </c>
      <c r="D183" s="3">
        <f>_xlfn.XLOOKUP(ROUNDDOWN(A183/100,0),[1]装备数值!$B:$B,[1]装备数值!$E:$E)</f>
        <v>2</v>
      </c>
      <c r="E183" s="2">
        <v>14</v>
      </c>
      <c r="F183" s="2">
        <f>_xlfn.XLOOKUP(ROUNDDOWN(A183/100,0),[1]装备数值!$B:$B,[1]装备数值!$D:$D)</f>
        <v>102010</v>
      </c>
      <c r="G183" s="8">
        <f>IF(M183=0,_xlfn.IFS(D183=1,_xlfn.XLOOKUP(E183,[1]装备数值!$K$5:$K$19,[1]装备数值!$M$5:$M$19),D183=3,_xlfn.XLOOKUP(E183,[1]装备数值!$K$5:$K$19,[1]装备数值!$Q$5:$Q$19),D183=5,_xlfn.XLOOKUP(E183,[1]装备数值!$K$5:$K$19,[1]装备数值!$U$5:$U$19),D183=2,_xlfn.XLOOKUP(E183,[1]装备数值!$K$5:$K$19,[1]装备数值!$M$24:$M$38),D183=4,_xlfn.XLOOKUP(E183,[1]装备数值!$K$5:$K$19,[1]装备数值!$Q$24:$Q$38),D183=6,_xlfn.XLOOKUP(E183,[1]装备数值!$K$5:$K$19,[1]装备数值!$U$24:$U$38)),_xlfn.IFS(D183=1,_xlfn.XLOOKUP(E183,[1]装备数值!$K$5:$K$19,[1]装备数值!$O$5:$O$19),D183=3,_xlfn.XLOOKUP(E183,[1]装备数值!$K$5:$K$19,[1]装备数值!$S$5:$S$19),D183=5,_xlfn.XLOOKUP(E183,[1]装备数值!$K$5:$K$19,[1]装备数值!$W$5:$W$19),D183=2,_xlfn.XLOOKUP(E183,[1]装备数值!$K$5:$K$19,[1]装备数值!$O$24:$O$38),D183=4,_xlfn.XLOOKUP(E183,[1]装备数值!$K$5:$K$19,[1]装备数值!$S$24:$S$38),D183=6,_xlfn.XLOOKUP(E183,[1]装备数值!$K$5:$K$19,[1]装备数值!$W$24:$W$38)))</f>
        <v>1255</v>
      </c>
      <c r="H183" s="2">
        <f>IF(M183=0,_xlfn.IFS(D183=1,_xlfn.XLOOKUP(E183,[1]装备数值!$K$5:$K$19,[1]装备数值!$N$5:$N$19),D183=3,_xlfn.XLOOKUP(E183,[1]装备数值!$K$5:$K$19,[1]装备数值!$R$5:$R$19),D183=5,_xlfn.XLOOKUP(E183,[1]装备数值!$K$5:$K$19,[1]装备数值!$V$5:$V$19),D183=2,_xlfn.XLOOKUP(E183,[1]装备数值!$K$5:$K$19,[1]装备数值!$N$24:$N$38),D183=4,_xlfn.XLOOKUP(E183,[1]装备数值!$K$5:$K$19,[1]装备数值!$R$24:$R$38),D183=6,_xlfn.XLOOKUP(E183,[1]装备数值!$K$5:$K$19,[1]装备数值!$V$24:$V$38)),_xlfn.IFS(D183=1,_xlfn.XLOOKUP(E183,[1]装备数值!$K$5:$K$19,[1]装备数值!$P$5:$P$19),D183=3,_xlfn.XLOOKUP(E183,[1]装备数值!$K$5:$K$19,[1]装备数值!$T$5:$T$19),D183=5,_xlfn.XLOOKUP(E183,[1]装备数值!$K$5:$K$19,[1]装备数值!$X$5:$X$19),D183=2,_xlfn.XLOOKUP(E183,[1]装备数值!$K$5:$K$19,[1]装备数值!$P$24:$P$38),D183=4,_xlfn.XLOOKUP(E183,[1]装备数值!$K$5:$K$19,[1]装备数值!$T$24:$T$38),D183=6,_xlfn.XLOOKUP(E183,[1]装备数值!$K$5:$K$19,[1]装备数值!$X$24:$X$38)))</f>
        <v>120</v>
      </c>
      <c r="I183" s="2" cm="1">
        <f t="array" ref="I183">G183+H183*(_xlfn.SINGLE(_xlfn.XLOOKUP(E183,'equip_quality|装备品质'!$A:$A,'equip_quality|装备品质'!$E:$E-1)))</f>
        <v>20335</v>
      </c>
      <c r="J183" s="3" t="str">
        <f t="shared" si="25"/>
        <v>3;432053|4;432054|5;432055|6;432056</v>
      </c>
      <c r="K183" s="3" t="str">
        <f t="shared" si="31"/>
        <v>432053;432054;432055;432056</v>
      </c>
      <c r="M183" s="2">
        <f>_xlfn.XLOOKUP(ROUNDDOWN(A183/100,0),[1]装备数值!$B:$B,[1]装备数值!$F:$F)</f>
        <v>0</v>
      </c>
      <c r="N183" s="3" t="str">
        <f t="shared" si="27"/>
        <v>equip_205_name</v>
      </c>
      <c r="O183" s="3" t="str">
        <f t="shared" si="28"/>
        <v>icon_equip_205_2</v>
      </c>
      <c r="P183" s="3" t="str">
        <f t="shared" si="29"/>
        <v>equip_205_desc</v>
      </c>
      <c r="Q183" s="3" t="str">
        <f t="shared" si="30"/>
        <v>spine_equip_205_2</v>
      </c>
    </row>
    <row r="184" spans="1:17">
      <c r="A184" s="2">
        <v>20515</v>
      </c>
      <c r="B184" s="3" t="str">
        <f>CONCATENATE(_xlfn.XLOOKUP(ROUNDDOWN(A184/100,0),[1]装备数值!$B:$B,[1]装备数值!$C:$C),"-",_xlfn.XLOOKUP(E184,[1]装备数值!$K$5:$K$19,[1]装备数值!$L$5:$L$19))</f>
        <v>烹饪围裙-SS阶-4</v>
      </c>
      <c r="C184" s="3">
        <f t="shared" si="26"/>
        <v>205</v>
      </c>
      <c r="D184" s="3">
        <f>_xlfn.XLOOKUP(ROUNDDOWN(A184/100,0),[1]装备数值!$B:$B,[1]装备数值!$E:$E)</f>
        <v>2</v>
      </c>
      <c r="E184" s="2">
        <v>15</v>
      </c>
      <c r="F184" s="2">
        <f>_xlfn.XLOOKUP(ROUNDDOWN(A184/100,0),[1]装备数值!$B:$B,[1]装备数值!$D:$D)</f>
        <v>102010</v>
      </c>
      <c r="G184" s="8">
        <f>IF(M184=0,_xlfn.IFS(D184=1,_xlfn.XLOOKUP(E184,[1]装备数值!$K$5:$K$19,[1]装备数值!$M$5:$M$19),D184=3,_xlfn.XLOOKUP(E184,[1]装备数值!$K$5:$K$19,[1]装备数值!$Q$5:$Q$19),D184=5,_xlfn.XLOOKUP(E184,[1]装备数值!$K$5:$K$19,[1]装备数值!$U$5:$U$19),D184=2,_xlfn.XLOOKUP(E184,[1]装备数值!$K$5:$K$19,[1]装备数值!$M$24:$M$38),D184=4,_xlfn.XLOOKUP(E184,[1]装备数值!$K$5:$K$19,[1]装备数值!$Q$24:$Q$38),D184=6,_xlfn.XLOOKUP(E184,[1]装备数值!$K$5:$K$19,[1]装备数值!$U$24:$U$38)),_xlfn.IFS(D184=1,_xlfn.XLOOKUP(E184,[1]装备数值!$K$5:$K$19,[1]装备数值!$O$5:$O$19),D184=3,_xlfn.XLOOKUP(E184,[1]装备数值!$K$5:$K$19,[1]装备数值!$S$5:$S$19),D184=5,_xlfn.XLOOKUP(E184,[1]装备数值!$K$5:$K$19,[1]装备数值!$W$5:$W$19),D184=2,_xlfn.XLOOKUP(E184,[1]装备数值!$K$5:$K$19,[1]装备数值!$O$24:$O$38),D184=4,_xlfn.XLOOKUP(E184,[1]装备数值!$K$5:$K$19,[1]装备数值!$S$24:$S$38),D184=6,_xlfn.XLOOKUP(E184,[1]装备数值!$K$5:$K$19,[1]装备数值!$W$24:$W$38)))</f>
        <v>1500</v>
      </c>
      <c r="H184" s="2">
        <f>IF(M184=0,_xlfn.IFS(D184=1,_xlfn.XLOOKUP(E184,[1]装备数值!$K$5:$K$19,[1]装备数值!$N$5:$N$19),D184=3,_xlfn.XLOOKUP(E184,[1]装备数值!$K$5:$K$19,[1]装备数值!$R$5:$R$19),D184=5,_xlfn.XLOOKUP(E184,[1]装备数值!$K$5:$K$19,[1]装备数值!$V$5:$V$19),D184=2,_xlfn.XLOOKUP(E184,[1]装备数值!$K$5:$K$19,[1]装备数值!$N$24:$N$38),D184=4,_xlfn.XLOOKUP(E184,[1]装备数值!$K$5:$K$19,[1]装备数值!$R$24:$R$38),D184=6,_xlfn.XLOOKUP(E184,[1]装备数值!$K$5:$K$19,[1]装备数值!$V$24:$V$38)),_xlfn.IFS(D184=1,_xlfn.XLOOKUP(E184,[1]装备数值!$K$5:$K$19,[1]装备数值!$P$5:$P$19),D184=3,_xlfn.XLOOKUP(E184,[1]装备数值!$K$5:$K$19,[1]装备数值!$T$5:$T$19),D184=5,_xlfn.XLOOKUP(E184,[1]装备数值!$K$5:$K$19,[1]装备数值!$X$5:$X$19),D184=2,_xlfn.XLOOKUP(E184,[1]装备数值!$K$5:$K$19,[1]装备数值!$P$24:$P$38),D184=4,_xlfn.XLOOKUP(E184,[1]装备数值!$K$5:$K$19,[1]装备数值!$T$24:$T$38),D184=6,_xlfn.XLOOKUP(E184,[1]装备数值!$K$5:$K$19,[1]装备数值!$X$24:$X$38)))</f>
        <v>150</v>
      </c>
      <c r="I184" s="2" cm="1">
        <f t="array" ref="I184">G184+H184*(_xlfn.SINGLE(_xlfn.XLOOKUP(E184,'equip_quality|装备品质'!$A:$A,'equip_quality|装备品质'!$E:$E-1)))</f>
        <v>25350</v>
      </c>
      <c r="J184" s="3" t="str">
        <f t="shared" si="25"/>
        <v>3;432053|4;432054|5;432055|6;432056</v>
      </c>
      <c r="K184" s="3" t="str">
        <f t="shared" si="31"/>
        <v>432053;432054;432055;432056</v>
      </c>
      <c r="M184" s="2">
        <f>_xlfn.XLOOKUP(ROUNDDOWN(A184/100,0),[1]装备数值!$B:$B,[1]装备数值!$F:$F)</f>
        <v>0</v>
      </c>
      <c r="N184" s="3" t="str">
        <f t="shared" si="27"/>
        <v>equip_205_name</v>
      </c>
      <c r="O184" s="3" t="str">
        <f t="shared" si="28"/>
        <v>icon_equip_205_2</v>
      </c>
      <c r="P184" s="3" t="str">
        <f t="shared" si="29"/>
        <v>equip_205_desc</v>
      </c>
      <c r="Q184" s="3" t="str">
        <f t="shared" si="30"/>
        <v>spine_equip_205_2</v>
      </c>
    </row>
    <row r="185" spans="1:17">
      <c r="A185" s="2">
        <v>25104</v>
      </c>
      <c r="B185" s="3" t="str">
        <f>CONCATENATE(_xlfn.XLOOKUP(ROUNDDOWN(A185/100,0),[1]装备数值!$B:$B,[1]装备数值!$C:$C),"-",_xlfn.XLOOKUP(E185,[1]装备数值!$K$5:$K$19,[1]装备数值!$L$5:$L$19))</f>
        <v>夺命斗篷-A阶-0</v>
      </c>
      <c r="C185" s="3">
        <f t="shared" si="26"/>
        <v>251</v>
      </c>
      <c r="D185" s="3">
        <f>_xlfn.XLOOKUP(ROUNDDOWN(A185/100,0),[1]装备数值!$B:$B,[1]装备数值!$E:$E)</f>
        <v>2</v>
      </c>
      <c r="E185" s="2">
        <v>4</v>
      </c>
      <c r="F185" s="2">
        <f>_xlfn.XLOOKUP(ROUNDDOWN(A185/100,0),[1]装备数值!$B:$B,[1]装备数值!$D:$D)</f>
        <v>102010</v>
      </c>
      <c r="G185" s="8">
        <f>IF(M185=0,_xlfn.IFS(D185=1,_xlfn.XLOOKUP(E185,[1]装备数值!$K$5:$K$19,[1]装备数值!$M$5:$M$19),D185=3,_xlfn.XLOOKUP(E185,[1]装备数值!$K$5:$K$19,[1]装备数值!$Q$5:$Q$19),D185=5,_xlfn.XLOOKUP(E185,[1]装备数值!$K$5:$K$19,[1]装备数值!$U$5:$U$19),D185=2,_xlfn.XLOOKUP(E185,[1]装备数值!$K$5:$K$19,[1]装备数值!$M$24:$M$38),D185=4,_xlfn.XLOOKUP(E185,[1]装备数值!$K$5:$K$19,[1]装备数值!$Q$24:$Q$38),D185=6,_xlfn.XLOOKUP(E185,[1]装备数值!$K$5:$K$19,[1]装备数值!$U$24:$U$38)),_xlfn.IFS(D185=1,_xlfn.XLOOKUP(E185,[1]装备数值!$K$5:$K$19,[1]装备数值!$O$5:$O$19),D185=3,_xlfn.XLOOKUP(E185,[1]装备数值!$K$5:$K$19,[1]装备数值!$S$5:$S$19),D185=5,_xlfn.XLOOKUP(E185,[1]装备数值!$K$5:$K$19,[1]装备数值!$W$5:$W$19),D185=2,_xlfn.XLOOKUP(E185,[1]装备数值!$K$5:$K$19,[1]装备数值!$O$24:$O$38),D185=4,_xlfn.XLOOKUP(E185,[1]装备数值!$K$5:$K$19,[1]装备数值!$S$24:$S$38),D185=6,_xlfn.XLOOKUP(E185,[1]装备数值!$K$5:$K$19,[1]装备数值!$W$24:$W$38)))</f>
        <v>300</v>
      </c>
      <c r="H185" s="2">
        <f>IF(M185=0,_xlfn.IFS(D185=1,_xlfn.XLOOKUP(E185,[1]装备数值!$K$5:$K$19,[1]装备数值!$N$5:$N$19),D185=3,_xlfn.XLOOKUP(E185,[1]装备数值!$K$5:$K$19,[1]装备数值!$R$5:$R$19),D185=5,_xlfn.XLOOKUP(E185,[1]装备数值!$K$5:$K$19,[1]装备数值!$V$5:$V$19),D185=2,_xlfn.XLOOKUP(E185,[1]装备数值!$K$5:$K$19,[1]装备数值!$N$24:$N$38),D185=4,_xlfn.XLOOKUP(E185,[1]装备数值!$K$5:$K$19,[1]装备数值!$R$24:$R$38),D185=6,_xlfn.XLOOKUP(E185,[1]装备数值!$K$5:$K$19,[1]装备数值!$V$24:$V$38)),_xlfn.IFS(D185=1,_xlfn.XLOOKUP(E185,[1]装备数值!$K$5:$K$19,[1]装备数值!$P$5:$P$19),D185=3,_xlfn.XLOOKUP(E185,[1]装备数值!$K$5:$K$19,[1]装备数值!$T$5:$T$19),D185=5,_xlfn.XLOOKUP(E185,[1]装备数值!$K$5:$K$19,[1]装备数值!$X$5:$X$19),D185=2,_xlfn.XLOOKUP(E185,[1]装备数值!$K$5:$K$19,[1]装备数值!$P$24:$P$38),D185=4,_xlfn.XLOOKUP(E185,[1]装备数值!$K$5:$K$19,[1]装备数值!$T$24:$T$38),D185=6,_xlfn.XLOOKUP(E185,[1]装备数值!$K$5:$K$19,[1]装备数值!$X$24:$X$38)))</f>
        <v>15</v>
      </c>
      <c r="I185" s="2" cm="1">
        <f t="array" ref="I185">G185+H185*(_xlfn.SINGLE(_xlfn.XLOOKUP(E185,'equip_quality|装备品质'!$A:$A,'equip_quality|装备品质'!$E:$E-1)))</f>
        <v>2685</v>
      </c>
      <c r="J185" s="3" t="str">
        <f>CONCATENATE("2;",ROUNDDOWN(A185/100,0)*10+430002,"|3;",ROUNDDOWN(A185/100,0)*10+430003,"|4;",ROUNDDOWN(A185/100,0)*10+430004,"|5;",ROUNDDOWN(A185/100,0)*10+430005,"|6;",ROUNDDOWN(A185/100,0)*10+430006)</f>
        <v>2;432512|3;432513|4;432514|5;432515|6;432516</v>
      </c>
      <c r="K185" s="3" t="str">
        <f t="shared" ref="K185:K196" si="32">CONCATENATE(IF(L185,CONCATENATE(L185,";"),""),IF(E185&gt;=2,$C185*10+430002,""),IF(E185&gt;=3,CONCATENATE(";",$C185*10+430003),""),IF(E185&gt;=4,CONCATENATE(";",$C185*10+430004),""),IF(E185&gt;=7,CONCATENATE(";",$C185*10+430005),""),IF(E185&gt;=11,CONCATENATE(";",$C185*10+430006),""))</f>
        <v>432512;432513;432514</v>
      </c>
      <c r="M185" s="2">
        <f>_xlfn.XLOOKUP(ROUNDDOWN(A185/100,0),[1]装备数值!$B:$B,[1]装备数值!$F:$F)</f>
        <v>1</v>
      </c>
      <c r="N185" s="3" t="str">
        <f t="shared" si="27"/>
        <v>equip_251_name</v>
      </c>
      <c r="O185" s="3" t="str">
        <f t="shared" si="28"/>
        <v>icon_equip_251</v>
      </c>
      <c r="P185" s="3" t="str">
        <f t="shared" si="29"/>
        <v>equip_251_desc</v>
      </c>
      <c r="Q185" s="3" t="str">
        <f t="shared" si="30"/>
        <v>spine_equip_251</v>
      </c>
    </row>
    <row r="186" spans="1:17">
      <c r="A186" s="2">
        <v>25105</v>
      </c>
      <c r="B186" s="3" t="str">
        <f>CONCATENATE(_xlfn.XLOOKUP(ROUNDDOWN(A186/100,0),[1]装备数值!$B:$B,[1]装备数值!$C:$C),"-",_xlfn.XLOOKUP(E186,[1]装备数值!$K$5:$K$19,[1]装备数值!$L$5:$L$19))</f>
        <v>夺命斗篷-A阶-1</v>
      </c>
      <c r="C186" s="3">
        <f t="shared" si="26"/>
        <v>251</v>
      </c>
      <c r="D186" s="3">
        <f>_xlfn.XLOOKUP(ROUNDDOWN(A186/100,0),[1]装备数值!$B:$B,[1]装备数值!$E:$E)</f>
        <v>2</v>
      </c>
      <c r="E186" s="2">
        <v>5</v>
      </c>
      <c r="F186" s="2">
        <f>_xlfn.XLOOKUP(ROUNDDOWN(A186/100,0),[1]装备数值!$B:$B,[1]装备数值!$D:$D)</f>
        <v>102010</v>
      </c>
      <c r="G186" s="8">
        <f>IF(M186=0,_xlfn.IFS(D186=1,_xlfn.XLOOKUP(E186,[1]装备数值!$K$5:$K$19,[1]装备数值!$M$5:$M$19),D186=3,_xlfn.XLOOKUP(E186,[1]装备数值!$K$5:$K$19,[1]装备数值!$Q$5:$Q$19),D186=5,_xlfn.XLOOKUP(E186,[1]装备数值!$K$5:$K$19,[1]装备数值!$U$5:$U$19),D186=2,_xlfn.XLOOKUP(E186,[1]装备数值!$K$5:$K$19,[1]装备数值!$M$24:$M$38),D186=4,_xlfn.XLOOKUP(E186,[1]装备数值!$K$5:$K$19,[1]装备数值!$Q$24:$Q$38),D186=6,_xlfn.XLOOKUP(E186,[1]装备数值!$K$5:$K$19,[1]装备数值!$U$24:$U$38)),_xlfn.IFS(D186=1,_xlfn.XLOOKUP(E186,[1]装备数值!$K$5:$K$19,[1]装备数值!$O$5:$O$19),D186=3,_xlfn.XLOOKUP(E186,[1]装备数值!$K$5:$K$19,[1]装备数值!$S$5:$S$19),D186=5,_xlfn.XLOOKUP(E186,[1]装备数值!$K$5:$K$19,[1]装备数值!$W$5:$W$19),D186=2,_xlfn.XLOOKUP(E186,[1]装备数值!$K$5:$K$19,[1]装备数值!$O$24:$O$38),D186=4,_xlfn.XLOOKUP(E186,[1]装备数值!$K$5:$K$19,[1]装备数值!$S$24:$S$38),D186=6,_xlfn.XLOOKUP(E186,[1]装备数值!$K$5:$K$19,[1]装备数值!$W$24:$W$38)))</f>
        <v>330</v>
      </c>
      <c r="H186" s="2">
        <f>IF(M186=0,_xlfn.IFS(D186=1,_xlfn.XLOOKUP(E186,[1]装备数值!$K$5:$K$19,[1]装备数值!$N$5:$N$19),D186=3,_xlfn.XLOOKUP(E186,[1]装备数值!$K$5:$K$19,[1]装备数值!$R$5:$R$19),D186=5,_xlfn.XLOOKUP(E186,[1]装备数值!$K$5:$K$19,[1]装备数值!$V$5:$V$19),D186=2,_xlfn.XLOOKUP(E186,[1]装备数值!$K$5:$K$19,[1]装备数值!$N$24:$N$38),D186=4,_xlfn.XLOOKUP(E186,[1]装备数值!$K$5:$K$19,[1]装备数值!$R$24:$R$38),D186=6,_xlfn.XLOOKUP(E186,[1]装备数值!$K$5:$K$19,[1]装备数值!$V$24:$V$38)),_xlfn.IFS(D186=1,_xlfn.XLOOKUP(E186,[1]装备数值!$K$5:$K$19,[1]装备数值!$P$5:$P$19),D186=3,_xlfn.XLOOKUP(E186,[1]装备数值!$K$5:$K$19,[1]装备数值!$T$5:$T$19),D186=5,_xlfn.XLOOKUP(E186,[1]装备数值!$K$5:$K$19,[1]装备数值!$X$5:$X$19),D186=2,_xlfn.XLOOKUP(E186,[1]装备数值!$K$5:$K$19,[1]装备数值!$P$24:$P$38),D186=4,_xlfn.XLOOKUP(E186,[1]装备数值!$K$5:$K$19,[1]装备数值!$T$24:$T$38),D186=6,_xlfn.XLOOKUP(E186,[1]装备数值!$K$5:$K$19,[1]装备数值!$X$24:$X$38)))</f>
        <v>20</v>
      </c>
      <c r="I186" s="2" cm="1">
        <f t="array" ref="I186">G186+H186*(_xlfn.SINGLE(_xlfn.XLOOKUP(E186,'equip_quality|装备品质'!$A:$A,'equip_quality|装备品质'!$E:$E-1)))</f>
        <v>3510</v>
      </c>
      <c r="J186" s="3" t="str">
        <f t="shared" ref="J186:J196" si="33">CONCATENATE("2;",ROUNDDOWN(A186/100,0)*10+430002,"|3;",ROUNDDOWN(A186/100,0)*10+430003,"|4;",ROUNDDOWN(A186/100,0)*10+430004,"|5;",ROUNDDOWN(A186/100,0)*10+430005,"|6;",ROUNDDOWN(A186/100,0)*10+430006)</f>
        <v>2;432512|3;432513|4;432514|5;432515|6;432516</v>
      </c>
      <c r="K186" s="3" t="str">
        <f t="shared" si="32"/>
        <v>432512;432513;432514</v>
      </c>
      <c r="M186" s="2">
        <f>_xlfn.XLOOKUP(ROUNDDOWN(A186/100,0),[1]装备数值!$B:$B,[1]装备数值!$F:$F)</f>
        <v>1</v>
      </c>
      <c r="N186" s="3" t="str">
        <f t="shared" si="27"/>
        <v>equip_251_name</v>
      </c>
      <c r="O186" s="3" t="str">
        <f t="shared" si="28"/>
        <v>icon_equip_251</v>
      </c>
      <c r="P186" s="3" t="str">
        <f t="shared" si="29"/>
        <v>equip_251_desc</v>
      </c>
      <c r="Q186" s="3" t="str">
        <f t="shared" si="30"/>
        <v>spine_equip_251</v>
      </c>
    </row>
    <row r="187" spans="1:17">
      <c r="A187" s="2">
        <v>25106</v>
      </c>
      <c r="B187" s="3" t="str">
        <f>CONCATENATE(_xlfn.XLOOKUP(ROUNDDOWN(A187/100,0),[1]装备数值!$B:$B,[1]装备数值!$C:$C),"-",_xlfn.XLOOKUP(E187,[1]装备数值!$K$5:$K$19,[1]装备数值!$L$5:$L$19))</f>
        <v>夺命斗篷-A阶-2</v>
      </c>
      <c r="C187" s="3">
        <f t="shared" si="26"/>
        <v>251</v>
      </c>
      <c r="D187" s="3">
        <f>_xlfn.XLOOKUP(ROUNDDOWN(A187/100,0),[1]装备数值!$B:$B,[1]装备数值!$E:$E)</f>
        <v>2</v>
      </c>
      <c r="E187" s="2">
        <v>6</v>
      </c>
      <c r="F187" s="2">
        <f>_xlfn.XLOOKUP(ROUNDDOWN(A187/100,0),[1]装备数值!$B:$B,[1]装备数值!$D:$D)</f>
        <v>102010</v>
      </c>
      <c r="G187" s="8">
        <f>IF(M187=0,_xlfn.IFS(D187=1,_xlfn.XLOOKUP(E187,[1]装备数值!$K$5:$K$19,[1]装备数值!$M$5:$M$19),D187=3,_xlfn.XLOOKUP(E187,[1]装备数值!$K$5:$K$19,[1]装备数值!$Q$5:$Q$19),D187=5,_xlfn.XLOOKUP(E187,[1]装备数值!$K$5:$K$19,[1]装备数值!$U$5:$U$19),D187=2,_xlfn.XLOOKUP(E187,[1]装备数值!$K$5:$K$19,[1]装备数值!$M$24:$M$38),D187=4,_xlfn.XLOOKUP(E187,[1]装备数值!$K$5:$K$19,[1]装备数值!$Q$24:$Q$38),D187=6,_xlfn.XLOOKUP(E187,[1]装备数值!$K$5:$K$19,[1]装备数值!$U$24:$U$38)),_xlfn.IFS(D187=1,_xlfn.XLOOKUP(E187,[1]装备数值!$K$5:$K$19,[1]装备数值!$O$5:$O$19),D187=3,_xlfn.XLOOKUP(E187,[1]装备数值!$K$5:$K$19,[1]装备数值!$S$5:$S$19),D187=5,_xlfn.XLOOKUP(E187,[1]装备数值!$K$5:$K$19,[1]装备数值!$W$5:$W$19),D187=2,_xlfn.XLOOKUP(E187,[1]装备数值!$K$5:$K$19,[1]装备数值!$O$24:$O$38),D187=4,_xlfn.XLOOKUP(E187,[1]装备数值!$K$5:$K$19,[1]装备数值!$S$24:$S$38),D187=6,_xlfn.XLOOKUP(E187,[1]装备数值!$K$5:$K$19,[1]装备数值!$W$24:$W$38)))</f>
        <v>413</v>
      </c>
      <c r="H187" s="2">
        <f>IF(M187=0,_xlfn.IFS(D187=1,_xlfn.XLOOKUP(E187,[1]装备数值!$K$5:$K$19,[1]装备数值!$N$5:$N$19),D187=3,_xlfn.XLOOKUP(E187,[1]装备数值!$K$5:$K$19,[1]装备数值!$R$5:$R$19),D187=5,_xlfn.XLOOKUP(E187,[1]装备数值!$K$5:$K$19,[1]装备数值!$V$5:$V$19),D187=2,_xlfn.XLOOKUP(E187,[1]装备数值!$K$5:$K$19,[1]装备数值!$N$24:$N$38),D187=4,_xlfn.XLOOKUP(E187,[1]装备数值!$K$5:$K$19,[1]装备数值!$R$24:$R$38),D187=6,_xlfn.XLOOKUP(E187,[1]装备数值!$K$5:$K$19,[1]装备数值!$V$24:$V$38)),_xlfn.IFS(D187=1,_xlfn.XLOOKUP(E187,[1]装备数值!$K$5:$K$19,[1]装备数值!$P$5:$P$19),D187=3,_xlfn.XLOOKUP(E187,[1]装备数值!$K$5:$K$19,[1]装备数值!$T$5:$T$19),D187=5,_xlfn.XLOOKUP(E187,[1]装备数值!$K$5:$K$19,[1]装备数值!$X$5:$X$19),D187=2,_xlfn.XLOOKUP(E187,[1]装备数值!$K$5:$K$19,[1]装备数值!$P$24:$P$38),D187=4,_xlfn.XLOOKUP(E187,[1]装备数值!$K$5:$K$19,[1]装备数值!$T$24:$T$38),D187=6,_xlfn.XLOOKUP(E187,[1]装备数值!$K$5:$K$19,[1]装备数值!$X$24:$X$38)))</f>
        <v>25</v>
      </c>
      <c r="I187" s="2" cm="1">
        <f t="array" ref="I187">G187+H187*(_xlfn.SINGLE(_xlfn.XLOOKUP(E187,'equip_quality|装备品质'!$A:$A,'equip_quality|装备品质'!$E:$E-1)))</f>
        <v>4388</v>
      </c>
      <c r="J187" s="3" t="str">
        <f t="shared" si="33"/>
        <v>2;432512|3;432513|4;432514|5;432515|6;432516</v>
      </c>
      <c r="K187" s="3" t="str">
        <f t="shared" si="32"/>
        <v>432512;432513;432514</v>
      </c>
      <c r="M187" s="2">
        <f>_xlfn.XLOOKUP(ROUNDDOWN(A187/100,0),[1]装备数值!$B:$B,[1]装备数值!$F:$F)</f>
        <v>1</v>
      </c>
      <c r="N187" s="3" t="str">
        <f t="shared" si="27"/>
        <v>equip_251_name</v>
      </c>
      <c r="O187" s="3" t="str">
        <f t="shared" si="28"/>
        <v>icon_equip_251</v>
      </c>
      <c r="P187" s="3" t="str">
        <f t="shared" si="29"/>
        <v>equip_251_desc</v>
      </c>
      <c r="Q187" s="3" t="str">
        <f t="shared" si="30"/>
        <v>spine_equip_251</v>
      </c>
    </row>
    <row r="188" spans="1:17">
      <c r="A188" s="2">
        <v>25107</v>
      </c>
      <c r="B188" s="3" t="str">
        <f>CONCATENATE(_xlfn.XLOOKUP(ROUNDDOWN(A188/100,0),[1]装备数值!$B:$B,[1]装备数值!$C:$C),"-",_xlfn.XLOOKUP(E188,[1]装备数值!$K$5:$K$19,[1]装备数值!$L$5:$L$19))</f>
        <v>夺命斗篷-S阶-0</v>
      </c>
      <c r="C188" s="3">
        <f t="shared" si="26"/>
        <v>251</v>
      </c>
      <c r="D188" s="3">
        <f>_xlfn.XLOOKUP(ROUNDDOWN(A188/100,0),[1]装备数值!$B:$B,[1]装备数值!$E:$E)</f>
        <v>2</v>
      </c>
      <c r="E188" s="2">
        <v>7</v>
      </c>
      <c r="F188" s="2">
        <f>_xlfn.XLOOKUP(ROUNDDOWN(A188/100,0),[1]装备数值!$B:$B,[1]装备数值!$D:$D)</f>
        <v>102010</v>
      </c>
      <c r="G188" s="8">
        <f>IF(M188=0,_xlfn.IFS(D188=1,_xlfn.XLOOKUP(E188,[1]装备数值!$K$5:$K$19,[1]装备数值!$M$5:$M$19),D188=3,_xlfn.XLOOKUP(E188,[1]装备数值!$K$5:$K$19,[1]装备数值!$Q$5:$Q$19),D188=5,_xlfn.XLOOKUP(E188,[1]装备数值!$K$5:$K$19,[1]装备数值!$U$5:$U$19),D188=2,_xlfn.XLOOKUP(E188,[1]装备数值!$K$5:$K$19,[1]装备数值!$M$24:$M$38),D188=4,_xlfn.XLOOKUP(E188,[1]装备数值!$K$5:$K$19,[1]装备数值!$Q$24:$Q$38),D188=6,_xlfn.XLOOKUP(E188,[1]装备数值!$K$5:$K$19,[1]装备数值!$U$24:$U$38)),_xlfn.IFS(D188=1,_xlfn.XLOOKUP(E188,[1]装备数值!$K$5:$K$19,[1]装备数值!$O$5:$O$19),D188=3,_xlfn.XLOOKUP(E188,[1]装备数值!$K$5:$K$19,[1]装备数值!$S$5:$S$19),D188=5,_xlfn.XLOOKUP(E188,[1]装备数值!$K$5:$K$19,[1]装备数值!$W$5:$W$19),D188=2,_xlfn.XLOOKUP(E188,[1]装备数值!$K$5:$K$19,[1]装备数值!$O$24:$O$38),D188=4,_xlfn.XLOOKUP(E188,[1]装备数值!$K$5:$K$19,[1]装备数值!$S$24:$S$38),D188=6,_xlfn.XLOOKUP(E188,[1]装备数值!$K$5:$K$19,[1]装备数值!$W$24:$W$38)))</f>
        <v>495</v>
      </c>
      <c r="H188" s="2">
        <f>IF(M188=0,_xlfn.IFS(D188=1,_xlfn.XLOOKUP(E188,[1]装备数值!$K$5:$K$19,[1]装备数值!$N$5:$N$19),D188=3,_xlfn.XLOOKUP(E188,[1]装备数值!$K$5:$K$19,[1]装备数值!$R$5:$R$19),D188=5,_xlfn.XLOOKUP(E188,[1]装备数值!$K$5:$K$19,[1]装备数值!$V$5:$V$19),D188=2,_xlfn.XLOOKUP(E188,[1]装备数值!$K$5:$K$19,[1]装备数值!$N$24:$N$38),D188=4,_xlfn.XLOOKUP(E188,[1]装备数值!$K$5:$K$19,[1]装备数值!$R$24:$R$38),D188=6,_xlfn.XLOOKUP(E188,[1]装备数值!$K$5:$K$19,[1]装备数值!$V$24:$V$38)),_xlfn.IFS(D188=1,_xlfn.XLOOKUP(E188,[1]装备数值!$K$5:$K$19,[1]装备数值!$P$5:$P$19),D188=3,_xlfn.XLOOKUP(E188,[1]装备数值!$K$5:$K$19,[1]装备数值!$T$5:$T$19),D188=5,_xlfn.XLOOKUP(E188,[1]装备数值!$K$5:$K$19,[1]装备数值!$X$5:$X$19),D188=2,_xlfn.XLOOKUP(E188,[1]装备数值!$K$5:$K$19,[1]装备数值!$P$24:$P$38),D188=4,_xlfn.XLOOKUP(E188,[1]装备数值!$K$5:$K$19,[1]装备数值!$T$24:$T$38),D188=6,_xlfn.XLOOKUP(E188,[1]装备数值!$K$5:$K$19,[1]装备数值!$X$24:$X$38)))</f>
        <v>30</v>
      </c>
      <c r="I188" s="2" cm="1">
        <f t="array" ref="I188">G188+H188*(_xlfn.SINGLE(_xlfn.XLOOKUP(E188,'equip_quality|装备品质'!$A:$A,'equip_quality|装备品质'!$E:$E-1)))</f>
        <v>5265</v>
      </c>
      <c r="J188" s="3" t="str">
        <f t="shared" si="33"/>
        <v>2;432512|3;432513|4;432514|5;432515|6;432516</v>
      </c>
      <c r="K188" s="3" t="str">
        <f t="shared" si="32"/>
        <v>432512;432513;432514;432515</v>
      </c>
      <c r="M188" s="2">
        <f>_xlfn.XLOOKUP(ROUNDDOWN(A188/100,0),[1]装备数值!$B:$B,[1]装备数值!$F:$F)</f>
        <v>1</v>
      </c>
      <c r="N188" s="3" t="str">
        <f t="shared" si="27"/>
        <v>equip_251_name</v>
      </c>
      <c r="O188" s="3" t="str">
        <f t="shared" si="28"/>
        <v>icon_equip_251</v>
      </c>
      <c r="P188" s="3" t="str">
        <f t="shared" si="29"/>
        <v>equip_251_desc</v>
      </c>
      <c r="Q188" s="3" t="str">
        <f t="shared" si="30"/>
        <v>spine_equip_251</v>
      </c>
    </row>
    <row r="189" spans="1:17">
      <c r="A189" s="2">
        <v>25108</v>
      </c>
      <c r="B189" s="3" t="str">
        <f>CONCATENATE(_xlfn.XLOOKUP(ROUNDDOWN(A189/100,0),[1]装备数值!$B:$B,[1]装备数值!$C:$C),"-",_xlfn.XLOOKUP(E189,[1]装备数值!$K$5:$K$19,[1]装备数值!$L$5:$L$19))</f>
        <v>夺命斗篷-S阶-1</v>
      </c>
      <c r="C189" s="3">
        <f t="shared" si="26"/>
        <v>251</v>
      </c>
      <c r="D189" s="3">
        <f>_xlfn.XLOOKUP(ROUNDDOWN(A189/100,0),[1]装备数值!$B:$B,[1]装备数值!$E:$E)</f>
        <v>2</v>
      </c>
      <c r="E189" s="2">
        <v>8</v>
      </c>
      <c r="F189" s="2">
        <f>_xlfn.XLOOKUP(ROUNDDOWN(A189/100,0),[1]装备数值!$B:$B,[1]装备数值!$D:$D)</f>
        <v>102010</v>
      </c>
      <c r="G189" s="8">
        <f>IF(M189=0,_xlfn.IFS(D189=1,_xlfn.XLOOKUP(E189,[1]装备数值!$K$5:$K$19,[1]装备数值!$M$5:$M$19),D189=3,_xlfn.XLOOKUP(E189,[1]装备数值!$K$5:$K$19,[1]装备数值!$Q$5:$Q$19),D189=5,_xlfn.XLOOKUP(E189,[1]装备数值!$K$5:$K$19,[1]装备数值!$U$5:$U$19),D189=2,_xlfn.XLOOKUP(E189,[1]装备数值!$K$5:$K$19,[1]装备数值!$M$24:$M$38),D189=4,_xlfn.XLOOKUP(E189,[1]装备数值!$K$5:$K$19,[1]装备数值!$Q$24:$Q$38),D189=6,_xlfn.XLOOKUP(E189,[1]装备数值!$K$5:$K$19,[1]装备数值!$U$24:$U$38)),_xlfn.IFS(D189=1,_xlfn.XLOOKUP(E189,[1]装备数值!$K$5:$K$19,[1]装备数值!$O$5:$O$19),D189=3,_xlfn.XLOOKUP(E189,[1]装备数值!$K$5:$K$19,[1]装备数值!$S$5:$S$19),D189=5,_xlfn.XLOOKUP(E189,[1]装备数值!$K$5:$K$19,[1]装备数值!$W$5:$W$19),D189=2,_xlfn.XLOOKUP(E189,[1]装备数值!$K$5:$K$19,[1]装备数值!$O$24:$O$38),D189=4,_xlfn.XLOOKUP(E189,[1]装备数值!$K$5:$K$19,[1]装备数值!$S$24:$S$38),D189=6,_xlfn.XLOOKUP(E189,[1]装备数值!$K$5:$K$19,[1]装备数值!$W$24:$W$38)))</f>
        <v>578</v>
      </c>
      <c r="H189" s="2">
        <f>IF(M189=0,_xlfn.IFS(D189=1,_xlfn.XLOOKUP(E189,[1]装备数值!$K$5:$K$19,[1]装备数值!$N$5:$N$19),D189=3,_xlfn.XLOOKUP(E189,[1]装备数值!$K$5:$K$19,[1]装备数值!$R$5:$R$19),D189=5,_xlfn.XLOOKUP(E189,[1]装备数值!$K$5:$K$19,[1]装备数值!$V$5:$V$19),D189=2,_xlfn.XLOOKUP(E189,[1]装备数值!$K$5:$K$19,[1]装备数值!$N$24:$N$38),D189=4,_xlfn.XLOOKUP(E189,[1]装备数值!$K$5:$K$19,[1]装备数值!$R$24:$R$38),D189=6,_xlfn.XLOOKUP(E189,[1]装备数值!$K$5:$K$19,[1]装备数值!$V$24:$V$38)),_xlfn.IFS(D189=1,_xlfn.XLOOKUP(E189,[1]装备数值!$K$5:$K$19,[1]装备数值!$P$5:$P$19),D189=3,_xlfn.XLOOKUP(E189,[1]装备数值!$K$5:$K$19,[1]装备数值!$T$5:$T$19),D189=5,_xlfn.XLOOKUP(E189,[1]装备数值!$K$5:$K$19,[1]装备数值!$X$5:$X$19),D189=2,_xlfn.XLOOKUP(E189,[1]装备数值!$K$5:$K$19,[1]装备数值!$P$24:$P$38),D189=4,_xlfn.XLOOKUP(E189,[1]装备数值!$K$5:$K$19,[1]装备数值!$T$24:$T$38),D189=6,_xlfn.XLOOKUP(E189,[1]装备数值!$K$5:$K$19,[1]装备数值!$X$24:$X$38)))</f>
        <v>35</v>
      </c>
      <c r="I189" s="2" cm="1">
        <f t="array" ref="I189">G189+H189*(_xlfn.SINGLE(_xlfn.XLOOKUP(E189,'equip_quality|装备品质'!$A:$A,'equip_quality|装备品质'!$E:$E-1)))</f>
        <v>6143</v>
      </c>
      <c r="J189" s="3" t="str">
        <f t="shared" si="33"/>
        <v>2;432512|3;432513|4;432514|5;432515|6;432516</v>
      </c>
      <c r="K189" s="3" t="str">
        <f t="shared" si="32"/>
        <v>432512;432513;432514;432515</v>
      </c>
      <c r="M189" s="2">
        <f>_xlfn.XLOOKUP(ROUNDDOWN(A189/100,0),[1]装备数值!$B:$B,[1]装备数值!$F:$F)</f>
        <v>1</v>
      </c>
      <c r="N189" s="3" t="str">
        <f t="shared" si="27"/>
        <v>equip_251_name</v>
      </c>
      <c r="O189" s="3" t="str">
        <f t="shared" si="28"/>
        <v>icon_equip_251</v>
      </c>
      <c r="P189" s="3" t="str">
        <f t="shared" si="29"/>
        <v>equip_251_desc</v>
      </c>
      <c r="Q189" s="3" t="str">
        <f t="shared" si="30"/>
        <v>spine_equip_251</v>
      </c>
    </row>
    <row r="190" spans="1:17">
      <c r="A190" s="2">
        <v>25109</v>
      </c>
      <c r="B190" s="3" t="str">
        <f>CONCATENATE(_xlfn.XLOOKUP(ROUNDDOWN(A190/100,0),[1]装备数值!$B:$B,[1]装备数值!$C:$C),"-",_xlfn.XLOOKUP(E190,[1]装备数值!$K$5:$K$19,[1]装备数值!$L$5:$L$19))</f>
        <v>夺命斗篷-S阶-2</v>
      </c>
      <c r="C190" s="3">
        <f t="shared" si="26"/>
        <v>251</v>
      </c>
      <c r="D190" s="3">
        <f>_xlfn.XLOOKUP(ROUNDDOWN(A190/100,0),[1]装备数值!$B:$B,[1]装备数值!$E:$E)</f>
        <v>2</v>
      </c>
      <c r="E190" s="2">
        <v>9</v>
      </c>
      <c r="F190" s="2">
        <f>_xlfn.XLOOKUP(ROUNDDOWN(A190/100,0),[1]装备数值!$B:$B,[1]装备数值!$D:$D)</f>
        <v>102010</v>
      </c>
      <c r="G190" s="8">
        <f>IF(M190=0,_xlfn.IFS(D190=1,_xlfn.XLOOKUP(E190,[1]装备数值!$K$5:$K$19,[1]装备数值!$M$5:$M$19),D190=3,_xlfn.XLOOKUP(E190,[1]装备数值!$K$5:$K$19,[1]装备数值!$Q$5:$Q$19),D190=5,_xlfn.XLOOKUP(E190,[1]装备数值!$K$5:$K$19,[1]装备数值!$U$5:$U$19),D190=2,_xlfn.XLOOKUP(E190,[1]装备数值!$K$5:$K$19,[1]装备数值!$M$24:$M$38),D190=4,_xlfn.XLOOKUP(E190,[1]装备数值!$K$5:$K$19,[1]装备数值!$Q$24:$Q$38),D190=6,_xlfn.XLOOKUP(E190,[1]装备数值!$K$5:$K$19,[1]装备数值!$U$24:$U$38)),_xlfn.IFS(D190=1,_xlfn.XLOOKUP(E190,[1]装备数值!$K$5:$K$19,[1]装备数值!$O$5:$O$19),D190=3,_xlfn.XLOOKUP(E190,[1]装备数值!$K$5:$K$19,[1]装备数值!$S$5:$S$19),D190=5,_xlfn.XLOOKUP(E190,[1]装备数值!$K$5:$K$19,[1]装备数值!$W$5:$W$19),D190=2,_xlfn.XLOOKUP(E190,[1]装备数值!$K$5:$K$19,[1]装备数值!$O$24:$O$38),D190=4,_xlfn.XLOOKUP(E190,[1]装备数值!$K$5:$K$19,[1]装备数值!$S$24:$S$38),D190=6,_xlfn.XLOOKUP(E190,[1]装备数值!$K$5:$K$19,[1]装备数值!$W$24:$W$38)))</f>
        <v>660</v>
      </c>
      <c r="H190" s="2">
        <f>IF(M190=0,_xlfn.IFS(D190=1,_xlfn.XLOOKUP(E190,[1]装备数值!$K$5:$K$19,[1]装备数值!$N$5:$N$19),D190=3,_xlfn.XLOOKUP(E190,[1]装备数值!$K$5:$K$19,[1]装备数值!$R$5:$R$19),D190=5,_xlfn.XLOOKUP(E190,[1]装备数值!$K$5:$K$19,[1]装备数值!$V$5:$V$19),D190=2,_xlfn.XLOOKUP(E190,[1]装备数值!$K$5:$K$19,[1]装备数值!$N$24:$N$38),D190=4,_xlfn.XLOOKUP(E190,[1]装备数值!$K$5:$K$19,[1]装备数值!$R$24:$R$38),D190=6,_xlfn.XLOOKUP(E190,[1]装备数值!$K$5:$K$19,[1]装备数值!$V$24:$V$38)),_xlfn.IFS(D190=1,_xlfn.XLOOKUP(E190,[1]装备数值!$K$5:$K$19,[1]装备数值!$P$5:$P$19),D190=3,_xlfn.XLOOKUP(E190,[1]装备数值!$K$5:$K$19,[1]装备数值!$T$5:$T$19),D190=5,_xlfn.XLOOKUP(E190,[1]装备数值!$K$5:$K$19,[1]装备数值!$X$5:$X$19),D190=2,_xlfn.XLOOKUP(E190,[1]装备数值!$K$5:$K$19,[1]装备数值!$P$24:$P$38),D190=4,_xlfn.XLOOKUP(E190,[1]装备数值!$K$5:$K$19,[1]装备数值!$T$24:$T$38),D190=6,_xlfn.XLOOKUP(E190,[1]装备数值!$K$5:$K$19,[1]装备数值!$X$24:$X$38)))</f>
        <v>40</v>
      </c>
      <c r="I190" s="2" cm="1">
        <f t="array" ref="I190">G190+H190*(_xlfn.SINGLE(_xlfn.XLOOKUP(E190,'equip_quality|装备品质'!$A:$A,'equip_quality|装备品质'!$E:$E-1)))</f>
        <v>7020</v>
      </c>
      <c r="J190" s="3" t="str">
        <f t="shared" si="33"/>
        <v>2;432512|3;432513|4;432514|5;432515|6;432516</v>
      </c>
      <c r="K190" s="3" t="str">
        <f t="shared" si="32"/>
        <v>432512;432513;432514;432515</v>
      </c>
      <c r="M190" s="2">
        <f>_xlfn.XLOOKUP(ROUNDDOWN(A190/100,0),[1]装备数值!$B:$B,[1]装备数值!$F:$F)</f>
        <v>1</v>
      </c>
      <c r="N190" s="3" t="str">
        <f t="shared" si="27"/>
        <v>equip_251_name</v>
      </c>
      <c r="O190" s="3" t="str">
        <f t="shared" si="28"/>
        <v>icon_equip_251</v>
      </c>
      <c r="P190" s="3" t="str">
        <f t="shared" si="29"/>
        <v>equip_251_desc</v>
      </c>
      <c r="Q190" s="3" t="str">
        <f t="shared" si="30"/>
        <v>spine_equip_251</v>
      </c>
    </row>
    <row r="191" spans="1:17">
      <c r="A191" s="2">
        <v>25110</v>
      </c>
      <c r="B191" s="3" t="str">
        <f>CONCATENATE(_xlfn.XLOOKUP(ROUNDDOWN(A191/100,0),[1]装备数值!$B:$B,[1]装备数值!$C:$C),"-",_xlfn.XLOOKUP(E191,[1]装备数值!$K$5:$K$19,[1]装备数值!$L$5:$L$19))</f>
        <v>夺命斗篷-S阶-3</v>
      </c>
      <c r="C191" s="3">
        <f t="shared" si="26"/>
        <v>251</v>
      </c>
      <c r="D191" s="3">
        <f>_xlfn.XLOOKUP(ROUNDDOWN(A191/100,0),[1]装备数值!$B:$B,[1]装备数值!$E:$E)</f>
        <v>2</v>
      </c>
      <c r="E191" s="2">
        <v>10</v>
      </c>
      <c r="F191" s="2">
        <f>_xlfn.XLOOKUP(ROUNDDOWN(A191/100,0),[1]装备数值!$B:$B,[1]装备数值!$D:$D)</f>
        <v>102010</v>
      </c>
      <c r="G191" s="8">
        <f>IF(M191=0,_xlfn.IFS(D191=1,_xlfn.XLOOKUP(E191,[1]装备数值!$K$5:$K$19,[1]装备数值!$M$5:$M$19),D191=3,_xlfn.XLOOKUP(E191,[1]装备数值!$K$5:$K$19,[1]装备数值!$Q$5:$Q$19),D191=5,_xlfn.XLOOKUP(E191,[1]装备数值!$K$5:$K$19,[1]装备数值!$U$5:$U$19),D191=2,_xlfn.XLOOKUP(E191,[1]装备数值!$K$5:$K$19,[1]装备数值!$M$24:$M$38),D191=4,_xlfn.XLOOKUP(E191,[1]装备数值!$K$5:$K$19,[1]装备数值!$Q$24:$Q$38),D191=6,_xlfn.XLOOKUP(E191,[1]装备数值!$K$5:$K$19,[1]装备数值!$U$24:$U$38)),_xlfn.IFS(D191=1,_xlfn.XLOOKUP(E191,[1]装备数值!$K$5:$K$19,[1]装备数值!$O$5:$O$19),D191=3,_xlfn.XLOOKUP(E191,[1]装备数值!$K$5:$K$19,[1]装备数值!$S$5:$S$19),D191=5,_xlfn.XLOOKUP(E191,[1]装备数值!$K$5:$K$19,[1]装备数值!$W$5:$W$19),D191=2,_xlfn.XLOOKUP(E191,[1]装备数值!$K$5:$K$19,[1]装备数值!$O$24:$O$38),D191=4,_xlfn.XLOOKUP(E191,[1]装备数值!$K$5:$K$19,[1]装备数值!$S$24:$S$38),D191=6,_xlfn.XLOOKUP(E191,[1]装备数值!$K$5:$K$19,[1]装备数值!$W$24:$W$38)))</f>
        <v>743</v>
      </c>
      <c r="H191" s="2">
        <f>IF(M191=0,_xlfn.IFS(D191=1,_xlfn.XLOOKUP(E191,[1]装备数值!$K$5:$K$19,[1]装备数值!$N$5:$N$19),D191=3,_xlfn.XLOOKUP(E191,[1]装备数值!$K$5:$K$19,[1]装备数值!$R$5:$R$19),D191=5,_xlfn.XLOOKUP(E191,[1]装备数值!$K$5:$K$19,[1]装备数值!$V$5:$V$19),D191=2,_xlfn.XLOOKUP(E191,[1]装备数值!$K$5:$K$19,[1]装备数值!$N$24:$N$38),D191=4,_xlfn.XLOOKUP(E191,[1]装备数值!$K$5:$K$19,[1]装备数值!$R$24:$R$38),D191=6,_xlfn.XLOOKUP(E191,[1]装备数值!$K$5:$K$19,[1]装备数值!$V$24:$V$38)),_xlfn.IFS(D191=1,_xlfn.XLOOKUP(E191,[1]装备数值!$K$5:$K$19,[1]装备数值!$P$5:$P$19),D191=3,_xlfn.XLOOKUP(E191,[1]装备数值!$K$5:$K$19,[1]装备数值!$T$5:$T$19),D191=5,_xlfn.XLOOKUP(E191,[1]装备数值!$K$5:$K$19,[1]装备数值!$X$5:$X$19),D191=2,_xlfn.XLOOKUP(E191,[1]装备数值!$K$5:$K$19,[1]装备数值!$P$24:$P$38),D191=4,_xlfn.XLOOKUP(E191,[1]装备数值!$K$5:$K$19,[1]装备数值!$T$24:$T$38),D191=6,_xlfn.XLOOKUP(E191,[1]装备数值!$K$5:$K$19,[1]装备数值!$X$24:$X$38)))</f>
        <v>45</v>
      </c>
      <c r="I191" s="2" cm="1">
        <f t="array" ref="I191">G191+H191*(_xlfn.SINGLE(_xlfn.XLOOKUP(E191,'equip_quality|装备品质'!$A:$A,'equip_quality|装备品质'!$E:$E-1)))</f>
        <v>7898</v>
      </c>
      <c r="J191" s="3" t="str">
        <f t="shared" si="33"/>
        <v>2;432512|3;432513|4;432514|5;432515|6;432516</v>
      </c>
      <c r="K191" s="3" t="str">
        <f t="shared" si="32"/>
        <v>432512;432513;432514;432515</v>
      </c>
      <c r="M191" s="2">
        <f>_xlfn.XLOOKUP(ROUNDDOWN(A191/100,0),[1]装备数值!$B:$B,[1]装备数值!$F:$F)</f>
        <v>1</v>
      </c>
      <c r="N191" s="3" t="str">
        <f t="shared" si="27"/>
        <v>equip_251_name</v>
      </c>
      <c r="O191" s="3" t="str">
        <f t="shared" si="28"/>
        <v>icon_equip_251</v>
      </c>
      <c r="P191" s="3" t="str">
        <f t="shared" si="29"/>
        <v>equip_251_desc</v>
      </c>
      <c r="Q191" s="3" t="str">
        <f t="shared" si="30"/>
        <v>spine_equip_251</v>
      </c>
    </row>
    <row r="192" spans="1:17">
      <c r="A192" s="2">
        <v>25111</v>
      </c>
      <c r="B192" s="3" t="str">
        <f>CONCATENATE(_xlfn.XLOOKUP(ROUNDDOWN(A192/100,0),[1]装备数值!$B:$B,[1]装备数值!$C:$C),"-",_xlfn.XLOOKUP(E192,[1]装备数值!$K$5:$K$19,[1]装备数值!$L$5:$L$19))</f>
        <v>夺命斗篷-SS阶-0</v>
      </c>
      <c r="C192" s="3">
        <f t="shared" si="26"/>
        <v>251</v>
      </c>
      <c r="D192" s="3">
        <f>_xlfn.XLOOKUP(ROUNDDOWN(A192/100,0),[1]装备数值!$B:$B,[1]装备数值!$E:$E)</f>
        <v>2</v>
      </c>
      <c r="E192" s="2">
        <v>11</v>
      </c>
      <c r="F192" s="2">
        <f>_xlfn.XLOOKUP(ROUNDDOWN(A192/100,0),[1]装备数值!$B:$B,[1]装备数值!$D:$D)</f>
        <v>102010</v>
      </c>
      <c r="G192" s="8">
        <f>IF(M192=0,_xlfn.IFS(D192=1,_xlfn.XLOOKUP(E192,[1]装备数值!$K$5:$K$19,[1]装备数值!$M$5:$M$19),D192=3,_xlfn.XLOOKUP(E192,[1]装备数值!$K$5:$K$19,[1]装备数值!$Q$5:$Q$19),D192=5,_xlfn.XLOOKUP(E192,[1]装备数值!$K$5:$K$19,[1]装备数值!$U$5:$U$19),D192=2,_xlfn.XLOOKUP(E192,[1]装备数值!$K$5:$K$19,[1]装备数值!$M$24:$M$38),D192=4,_xlfn.XLOOKUP(E192,[1]装备数值!$K$5:$K$19,[1]装备数值!$Q$24:$Q$38),D192=6,_xlfn.XLOOKUP(E192,[1]装备数值!$K$5:$K$19,[1]装备数值!$U$24:$U$38)),_xlfn.IFS(D192=1,_xlfn.XLOOKUP(E192,[1]装备数值!$K$5:$K$19,[1]装备数值!$O$5:$O$19),D192=3,_xlfn.XLOOKUP(E192,[1]装备数值!$K$5:$K$19,[1]装备数值!$S$5:$S$19),D192=5,_xlfn.XLOOKUP(E192,[1]装备数值!$K$5:$K$19,[1]装备数值!$W$5:$W$19),D192=2,_xlfn.XLOOKUP(E192,[1]装备数值!$K$5:$K$19,[1]装备数值!$O$24:$O$38),D192=4,_xlfn.XLOOKUP(E192,[1]装备数值!$K$5:$K$19,[1]装备数值!$S$24:$S$38),D192=6,_xlfn.XLOOKUP(E192,[1]装备数值!$K$5:$K$19,[1]装备数值!$W$24:$W$38)))</f>
        <v>825</v>
      </c>
      <c r="H192" s="2">
        <f>IF(M192=0,_xlfn.IFS(D192=1,_xlfn.XLOOKUP(E192,[1]装备数值!$K$5:$K$19,[1]装备数值!$N$5:$N$19),D192=3,_xlfn.XLOOKUP(E192,[1]装备数值!$K$5:$K$19,[1]装备数值!$R$5:$R$19),D192=5,_xlfn.XLOOKUP(E192,[1]装备数值!$K$5:$K$19,[1]装备数值!$V$5:$V$19),D192=2,_xlfn.XLOOKUP(E192,[1]装备数值!$K$5:$K$19,[1]装备数值!$N$24:$N$38),D192=4,_xlfn.XLOOKUP(E192,[1]装备数值!$K$5:$K$19,[1]装备数值!$R$24:$R$38),D192=6,_xlfn.XLOOKUP(E192,[1]装备数值!$K$5:$K$19,[1]装备数值!$V$24:$V$38)),_xlfn.IFS(D192=1,_xlfn.XLOOKUP(E192,[1]装备数值!$K$5:$K$19,[1]装备数值!$P$5:$P$19),D192=3,_xlfn.XLOOKUP(E192,[1]装备数值!$K$5:$K$19,[1]装备数值!$T$5:$T$19),D192=5,_xlfn.XLOOKUP(E192,[1]装备数值!$K$5:$K$19,[1]装备数值!$X$5:$X$19),D192=2,_xlfn.XLOOKUP(E192,[1]装备数值!$K$5:$K$19,[1]装备数值!$P$24:$P$38),D192=4,_xlfn.XLOOKUP(E192,[1]装备数值!$K$5:$K$19,[1]装备数值!$T$24:$T$38),D192=6,_xlfn.XLOOKUP(E192,[1]装备数值!$K$5:$K$19,[1]装备数值!$X$24:$X$38)))</f>
        <v>50</v>
      </c>
      <c r="I192" s="2" cm="1">
        <f t="array" ref="I192">G192+H192*(_xlfn.SINGLE(_xlfn.XLOOKUP(E192,'equip_quality|装备品质'!$A:$A,'equip_quality|装备品质'!$E:$E-1)))</f>
        <v>8775</v>
      </c>
      <c r="J192" s="3" t="str">
        <f t="shared" si="33"/>
        <v>2;432512|3;432513|4;432514|5;432515|6;432516</v>
      </c>
      <c r="K192" s="3" t="str">
        <f t="shared" si="32"/>
        <v>432512;432513;432514;432515;432516</v>
      </c>
      <c r="M192" s="2">
        <f>_xlfn.XLOOKUP(ROUNDDOWN(A192/100,0),[1]装备数值!$B:$B,[1]装备数值!$F:$F)</f>
        <v>1</v>
      </c>
      <c r="N192" s="3" t="str">
        <f t="shared" si="27"/>
        <v>equip_251_name</v>
      </c>
      <c r="O192" s="3" t="str">
        <f t="shared" si="28"/>
        <v>icon_equip_251</v>
      </c>
      <c r="P192" s="3" t="str">
        <f t="shared" si="29"/>
        <v>equip_251_desc</v>
      </c>
      <c r="Q192" s="3" t="str">
        <f t="shared" si="30"/>
        <v>spine_equip_251</v>
      </c>
    </row>
    <row r="193" spans="1:17">
      <c r="A193" s="2">
        <v>25112</v>
      </c>
      <c r="B193" s="3" t="str">
        <f>CONCATENATE(_xlfn.XLOOKUP(ROUNDDOWN(A193/100,0),[1]装备数值!$B:$B,[1]装备数值!$C:$C),"-",_xlfn.XLOOKUP(E193,[1]装备数值!$K$5:$K$19,[1]装备数值!$L$5:$L$19))</f>
        <v>夺命斗篷-SS阶-1</v>
      </c>
      <c r="C193" s="3">
        <f t="shared" si="26"/>
        <v>251</v>
      </c>
      <c r="D193" s="3">
        <f>_xlfn.XLOOKUP(ROUNDDOWN(A193/100,0),[1]装备数值!$B:$B,[1]装备数值!$E:$E)</f>
        <v>2</v>
      </c>
      <c r="E193" s="2">
        <v>12</v>
      </c>
      <c r="F193" s="2">
        <f>_xlfn.XLOOKUP(ROUNDDOWN(A193/100,0),[1]装备数值!$B:$B,[1]装备数值!$D:$D)</f>
        <v>102010</v>
      </c>
      <c r="G193" s="8">
        <f>IF(M193=0,_xlfn.IFS(D193=1,_xlfn.XLOOKUP(E193,[1]装备数值!$K$5:$K$19,[1]装备数值!$M$5:$M$19),D193=3,_xlfn.XLOOKUP(E193,[1]装备数值!$K$5:$K$19,[1]装备数值!$Q$5:$Q$19),D193=5,_xlfn.XLOOKUP(E193,[1]装备数值!$K$5:$K$19,[1]装备数值!$U$5:$U$19),D193=2,_xlfn.XLOOKUP(E193,[1]装备数值!$K$5:$K$19,[1]装备数值!$M$24:$M$38),D193=4,_xlfn.XLOOKUP(E193,[1]装备数值!$K$5:$K$19,[1]装备数值!$Q$24:$Q$38),D193=6,_xlfn.XLOOKUP(E193,[1]装备数值!$K$5:$K$19,[1]装备数值!$U$24:$U$38)),_xlfn.IFS(D193=1,_xlfn.XLOOKUP(E193,[1]装备数值!$K$5:$K$19,[1]装备数值!$O$5:$O$19),D193=3,_xlfn.XLOOKUP(E193,[1]装备数值!$K$5:$K$19,[1]装备数值!$S$5:$S$19),D193=5,_xlfn.XLOOKUP(E193,[1]装备数值!$K$5:$K$19,[1]装备数值!$W$5:$W$19),D193=2,_xlfn.XLOOKUP(E193,[1]装备数值!$K$5:$K$19,[1]装备数值!$O$24:$O$38),D193=4,_xlfn.XLOOKUP(E193,[1]装备数值!$K$5:$K$19,[1]装备数值!$S$24:$S$38),D193=6,_xlfn.XLOOKUP(E193,[1]装备数值!$K$5:$K$19,[1]装备数值!$W$24:$W$38)))</f>
        <v>1125</v>
      </c>
      <c r="H193" s="2">
        <f>IF(M193=0,_xlfn.IFS(D193=1,_xlfn.XLOOKUP(E193,[1]装备数值!$K$5:$K$19,[1]装备数值!$N$5:$N$19),D193=3,_xlfn.XLOOKUP(E193,[1]装备数值!$K$5:$K$19,[1]装备数值!$R$5:$R$19),D193=5,_xlfn.XLOOKUP(E193,[1]装备数值!$K$5:$K$19,[1]装备数值!$V$5:$V$19),D193=2,_xlfn.XLOOKUP(E193,[1]装备数值!$K$5:$K$19,[1]装备数值!$N$24:$N$38),D193=4,_xlfn.XLOOKUP(E193,[1]装备数值!$K$5:$K$19,[1]装备数值!$R$24:$R$38),D193=6,_xlfn.XLOOKUP(E193,[1]装备数值!$K$5:$K$19,[1]装备数值!$V$24:$V$38)),_xlfn.IFS(D193=1,_xlfn.XLOOKUP(E193,[1]装备数值!$K$5:$K$19,[1]装备数值!$P$5:$P$19),D193=3,_xlfn.XLOOKUP(E193,[1]装备数值!$K$5:$K$19,[1]装备数值!$T$5:$T$19),D193=5,_xlfn.XLOOKUP(E193,[1]装备数值!$K$5:$K$19,[1]装备数值!$X$5:$X$19),D193=2,_xlfn.XLOOKUP(E193,[1]装备数值!$K$5:$K$19,[1]装备数值!$P$24:$P$38),D193=4,_xlfn.XLOOKUP(E193,[1]装备数值!$K$5:$K$19,[1]装备数值!$T$24:$T$38),D193=6,_xlfn.XLOOKUP(E193,[1]装备数值!$K$5:$K$19,[1]装备数值!$X$24:$X$38)))</f>
        <v>70</v>
      </c>
      <c r="I193" s="2" cm="1">
        <f t="array" ref="I193">G193+H193*(_xlfn.SINGLE(_xlfn.XLOOKUP(E193,'equip_quality|装备品质'!$A:$A,'equip_quality|装备品质'!$E:$E-1)))</f>
        <v>12255</v>
      </c>
      <c r="J193" s="3" t="str">
        <f t="shared" si="33"/>
        <v>2;432512|3;432513|4;432514|5;432515|6;432516</v>
      </c>
      <c r="K193" s="3" t="str">
        <f t="shared" si="32"/>
        <v>432512;432513;432514;432515;432516</v>
      </c>
      <c r="M193" s="2">
        <f>_xlfn.XLOOKUP(ROUNDDOWN(A193/100,0),[1]装备数值!$B:$B,[1]装备数值!$F:$F)</f>
        <v>1</v>
      </c>
      <c r="N193" s="3" t="str">
        <f t="shared" si="27"/>
        <v>equip_251_name</v>
      </c>
      <c r="O193" s="3" t="str">
        <f t="shared" si="28"/>
        <v>icon_equip_251</v>
      </c>
      <c r="P193" s="3" t="str">
        <f t="shared" si="29"/>
        <v>equip_251_desc</v>
      </c>
      <c r="Q193" s="3" t="str">
        <f t="shared" si="30"/>
        <v>spine_equip_251</v>
      </c>
    </row>
    <row r="194" spans="1:17">
      <c r="A194" s="2">
        <v>25113</v>
      </c>
      <c r="B194" s="3" t="str">
        <f>CONCATENATE(_xlfn.XLOOKUP(ROUNDDOWN(A194/100,0),[1]装备数值!$B:$B,[1]装备数值!$C:$C),"-",_xlfn.XLOOKUP(E194,[1]装备数值!$K$5:$K$19,[1]装备数值!$L$5:$L$19))</f>
        <v>夺命斗篷-SS阶-2</v>
      </c>
      <c r="C194" s="3">
        <f t="shared" si="26"/>
        <v>251</v>
      </c>
      <c r="D194" s="3">
        <f>_xlfn.XLOOKUP(ROUNDDOWN(A194/100,0),[1]装备数值!$B:$B,[1]装备数值!$E:$E)</f>
        <v>2</v>
      </c>
      <c r="E194" s="2">
        <v>13</v>
      </c>
      <c r="F194" s="2">
        <f>_xlfn.XLOOKUP(ROUNDDOWN(A194/100,0),[1]装备数值!$B:$B,[1]装备数值!$D:$D)</f>
        <v>102010</v>
      </c>
      <c r="G194" s="8">
        <f>IF(M194=0,_xlfn.IFS(D194=1,_xlfn.XLOOKUP(E194,[1]装备数值!$K$5:$K$19,[1]装备数值!$M$5:$M$19),D194=3,_xlfn.XLOOKUP(E194,[1]装备数值!$K$5:$K$19,[1]装备数值!$Q$5:$Q$19),D194=5,_xlfn.XLOOKUP(E194,[1]装备数值!$K$5:$K$19,[1]装备数值!$U$5:$U$19),D194=2,_xlfn.XLOOKUP(E194,[1]装备数值!$K$5:$K$19,[1]装备数值!$M$24:$M$38),D194=4,_xlfn.XLOOKUP(E194,[1]装备数值!$K$5:$K$19,[1]装备数值!$Q$24:$Q$38),D194=6,_xlfn.XLOOKUP(E194,[1]装备数值!$K$5:$K$19,[1]装备数值!$U$24:$U$38)),_xlfn.IFS(D194=1,_xlfn.XLOOKUP(E194,[1]装备数值!$K$5:$K$19,[1]装备数值!$O$5:$O$19),D194=3,_xlfn.XLOOKUP(E194,[1]装备数值!$K$5:$K$19,[1]装备数值!$S$5:$S$19),D194=5,_xlfn.XLOOKUP(E194,[1]装备数值!$K$5:$K$19,[1]装备数值!$W$5:$W$19),D194=2,_xlfn.XLOOKUP(E194,[1]装备数值!$K$5:$K$19,[1]装备数值!$O$24:$O$38),D194=4,_xlfn.XLOOKUP(E194,[1]装备数值!$K$5:$K$19,[1]装备数值!$S$24:$S$38),D194=6,_xlfn.XLOOKUP(E194,[1]装备数值!$K$5:$K$19,[1]装备数值!$W$24:$W$38)))</f>
        <v>1500</v>
      </c>
      <c r="H194" s="2">
        <f>IF(M194=0,_xlfn.IFS(D194=1,_xlfn.XLOOKUP(E194,[1]装备数值!$K$5:$K$19,[1]装备数值!$N$5:$N$19),D194=3,_xlfn.XLOOKUP(E194,[1]装备数值!$K$5:$K$19,[1]装备数值!$R$5:$R$19),D194=5,_xlfn.XLOOKUP(E194,[1]装备数值!$K$5:$K$19,[1]装备数值!$V$5:$V$19),D194=2,_xlfn.XLOOKUP(E194,[1]装备数值!$K$5:$K$19,[1]装备数值!$N$24:$N$38),D194=4,_xlfn.XLOOKUP(E194,[1]装备数值!$K$5:$K$19,[1]装备数值!$R$24:$R$38),D194=6,_xlfn.XLOOKUP(E194,[1]装备数值!$K$5:$K$19,[1]装备数值!$V$24:$V$38)),_xlfn.IFS(D194=1,_xlfn.XLOOKUP(E194,[1]装备数值!$K$5:$K$19,[1]装备数值!$P$5:$P$19),D194=3,_xlfn.XLOOKUP(E194,[1]装备数值!$K$5:$K$19,[1]装备数值!$T$5:$T$19),D194=5,_xlfn.XLOOKUP(E194,[1]装备数值!$K$5:$K$19,[1]装备数值!$X$5:$X$19),D194=2,_xlfn.XLOOKUP(E194,[1]装备数值!$K$5:$K$19,[1]装备数值!$P$24:$P$38),D194=4,_xlfn.XLOOKUP(E194,[1]装备数值!$K$5:$K$19,[1]装备数值!$T$24:$T$38),D194=6,_xlfn.XLOOKUP(E194,[1]装备数值!$K$5:$K$19,[1]装备数值!$X$24:$X$38)))</f>
        <v>100</v>
      </c>
      <c r="I194" s="2" cm="1">
        <f t="array" ref="I194">G194+H194*(_xlfn.SINGLE(_xlfn.XLOOKUP(E194,'equip_quality|装备品质'!$A:$A,'equip_quality|装备品质'!$E:$E-1)))</f>
        <v>17400</v>
      </c>
      <c r="J194" s="3" t="str">
        <f t="shared" si="33"/>
        <v>2;432512|3;432513|4;432514|5;432515|6;432516</v>
      </c>
      <c r="K194" s="3" t="str">
        <f t="shared" si="32"/>
        <v>432512;432513;432514;432515;432516</v>
      </c>
      <c r="M194" s="2">
        <f>_xlfn.XLOOKUP(ROUNDDOWN(A194/100,0),[1]装备数值!$B:$B,[1]装备数值!$F:$F)</f>
        <v>1</v>
      </c>
      <c r="N194" s="3" t="str">
        <f t="shared" si="27"/>
        <v>equip_251_name</v>
      </c>
      <c r="O194" s="3" t="str">
        <f t="shared" si="28"/>
        <v>icon_equip_251</v>
      </c>
      <c r="P194" s="3" t="str">
        <f t="shared" si="29"/>
        <v>equip_251_desc</v>
      </c>
      <c r="Q194" s="3" t="str">
        <f t="shared" si="30"/>
        <v>spine_equip_251</v>
      </c>
    </row>
    <row r="195" spans="1:17">
      <c r="A195" s="2">
        <v>25114</v>
      </c>
      <c r="B195" s="3" t="str">
        <f>CONCATENATE(_xlfn.XLOOKUP(ROUNDDOWN(A195/100,0),[1]装备数值!$B:$B,[1]装备数值!$C:$C),"-",_xlfn.XLOOKUP(E195,[1]装备数值!$K$5:$K$19,[1]装备数值!$L$5:$L$19))</f>
        <v>夺命斗篷-SS阶-3</v>
      </c>
      <c r="C195" s="3">
        <f t="shared" si="26"/>
        <v>251</v>
      </c>
      <c r="D195" s="3">
        <f>_xlfn.XLOOKUP(ROUNDDOWN(A195/100,0),[1]装备数值!$B:$B,[1]装备数值!$E:$E)</f>
        <v>2</v>
      </c>
      <c r="E195" s="2">
        <v>14</v>
      </c>
      <c r="F195" s="2">
        <f>_xlfn.XLOOKUP(ROUNDDOWN(A195/100,0),[1]装备数值!$B:$B,[1]装备数值!$D:$D)</f>
        <v>102010</v>
      </c>
      <c r="G195" s="8">
        <f>IF(M195=0,_xlfn.IFS(D195=1,_xlfn.XLOOKUP(E195,[1]装备数值!$K$5:$K$19,[1]装备数值!$M$5:$M$19),D195=3,_xlfn.XLOOKUP(E195,[1]装备数值!$K$5:$K$19,[1]装备数值!$Q$5:$Q$19),D195=5,_xlfn.XLOOKUP(E195,[1]装备数值!$K$5:$K$19,[1]装备数值!$U$5:$U$19),D195=2,_xlfn.XLOOKUP(E195,[1]装备数值!$K$5:$K$19,[1]装备数值!$M$24:$M$38),D195=4,_xlfn.XLOOKUP(E195,[1]装备数值!$K$5:$K$19,[1]装备数值!$Q$24:$Q$38),D195=6,_xlfn.XLOOKUP(E195,[1]装备数值!$K$5:$K$19,[1]装备数值!$U$24:$U$38)),_xlfn.IFS(D195=1,_xlfn.XLOOKUP(E195,[1]装备数值!$K$5:$K$19,[1]装备数值!$O$5:$O$19),D195=3,_xlfn.XLOOKUP(E195,[1]装备数值!$K$5:$K$19,[1]装备数值!$S$5:$S$19),D195=5,_xlfn.XLOOKUP(E195,[1]装备数值!$K$5:$K$19,[1]装备数值!$W$5:$W$19),D195=2,_xlfn.XLOOKUP(E195,[1]装备数值!$K$5:$K$19,[1]装备数值!$O$24:$O$38),D195=4,_xlfn.XLOOKUP(E195,[1]装备数值!$K$5:$K$19,[1]装备数值!$S$24:$S$38),D195=6,_xlfn.XLOOKUP(E195,[1]装备数值!$K$5:$K$19,[1]装备数值!$W$24:$W$38)))</f>
        <v>1883</v>
      </c>
      <c r="H195" s="2">
        <f>IF(M195=0,_xlfn.IFS(D195=1,_xlfn.XLOOKUP(E195,[1]装备数值!$K$5:$K$19,[1]装备数值!$N$5:$N$19),D195=3,_xlfn.XLOOKUP(E195,[1]装备数值!$K$5:$K$19,[1]装备数值!$R$5:$R$19),D195=5,_xlfn.XLOOKUP(E195,[1]装备数值!$K$5:$K$19,[1]装备数值!$V$5:$V$19),D195=2,_xlfn.XLOOKUP(E195,[1]装备数值!$K$5:$K$19,[1]装备数值!$N$24:$N$38),D195=4,_xlfn.XLOOKUP(E195,[1]装备数值!$K$5:$K$19,[1]装备数值!$R$24:$R$38),D195=6,_xlfn.XLOOKUP(E195,[1]装备数值!$K$5:$K$19,[1]装备数值!$V$24:$V$38)),_xlfn.IFS(D195=1,_xlfn.XLOOKUP(E195,[1]装备数值!$K$5:$K$19,[1]装备数值!$P$5:$P$19),D195=3,_xlfn.XLOOKUP(E195,[1]装备数值!$K$5:$K$19,[1]装备数值!$T$5:$T$19),D195=5,_xlfn.XLOOKUP(E195,[1]装备数值!$K$5:$K$19,[1]装备数值!$X$5:$X$19),D195=2,_xlfn.XLOOKUP(E195,[1]装备数值!$K$5:$K$19,[1]装备数值!$P$24:$P$38),D195=4,_xlfn.XLOOKUP(E195,[1]装备数值!$K$5:$K$19,[1]装备数值!$T$24:$T$38),D195=6,_xlfn.XLOOKUP(E195,[1]装备数值!$K$5:$K$19,[1]装备数值!$X$24:$X$38)))</f>
        <v>120</v>
      </c>
      <c r="I195" s="2" cm="1">
        <f t="array" ref="I195">G195+H195*(_xlfn.SINGLE(_xlfn.XLOOKUP(E195,'equip_quality|装备品质'!$A:$A,'equip_quality|装备品质'!$E:$E-1)))</f>
        <v>20963</v>
      </c>
      <c r="J195" s="3" t="str">
        <f t="shared" si="33"/>
        <v>2;432512|3;432513|4;432514|5;432515|6;432516</v>
      </c>
      <c r="K195" s="3" t="str">
        <f t="shared" si="32"/>
        <v>432512;432513;432514;432515;432516</v>
      </c>
      <c r="M195" s="2">
        <f>_xlfn.XLOOKUP(ROUNDDOWN(A195/100,0),[1]装备数值!$B:$B,[1]装备数值!$F:$F)</f>
        <v>1</v>
      </c>
      <c r="N195" s="3" t="str">
        <f t="shared" si="27"/>
        <v>equip_251_name</v>
      </c>
      <c r="O195" s="3" t="str">
        <f t="shared" si="28"/>
        <v>icon_equip_251</v>
      </c>
      <c r="P195" s="3" t="str">
        <f t="shared" si="29"/>
        <v>equip_251_desc</v>
      </c>
      <c r="Q195" s="3" t="str">
        <f t="shared" si="30"/>
        <v>spine_equip_251</v>
      </c>
    </row>
    <row r="196" spans="1:17">
      <c r="A196" s="2">
        <v>25115</v>
      </c>
      <c r="B196" s="3" t="str">
        <f>CONCATENATE(_xlfn.XLOOKUP(ROUNDDOWN(A196/100,0),[1]装备数值!$B:$B,[1]装备数值!$C:$C),"-",_xlfn.XLOOKUP(E196,[1]装备数值!$K$5:$K$19,[1]装备数值!$L$5:$L$19))</f>
        <v>夺命斗篷-SS阶-4</v>
      </c>
      <c r="C196" s="3">
        <f t="shared" si="26"/>
        <v>251</v>
      </c>
      <c r="D196" s="3">
        <f>_xlfn.XLOOKUP(ROUNDDOWN(A196/100,0),[1]装备数值!$B:$B,[1]装备数值!$E:$E)</f>
        <v>2</v>
      </c>
      <c r="E196" s="2">
        <v>15</v>
      </c>
      <c r="F196" s="2">
        <f>_xlfn.XLOOKUP(ROUNDDOWN(A196/100,0),[1]装备数值!$B:$B,[1]装备数值!$D:$D)</f>
        <v>102010</v>
      </c>
      <c r="G196" s="8">
        <f>IF(M196=0,_xlfn.IFS(D196=1,_xlfn.XLOOKUP(E196,[1]装备数值!$K$5:$K$19,[1]装备数值!$M$5:$M$19),D196=3,_xlfn.XLOOKUP(E196,[1]装备数值!$K$5:$K$19,[1]装备数值!$Q$5:$Q$19),D196=5,_xlfn.XLOOKUP(E196,[1]装备数值!$K$5:$K$19,[1]装备数值!$U$5:$U$19),D196=2,_xlfn.XLOOKUP(E196,[1]装备数值!$K$5:$K$19,[1]装备数值!$M$24:$M$38),D196=4,_xlfn.XLOOKUP(E196,[1]装备数值!$K$5:$K$19,[1]装备数值!$Q$24:$Q$38),D196=6,_xlfn.XLOOKUP(E196,[1]装备数值!$K$5:$K$19,[1]装备数值!$U$24:$U$38)),_xlfn.IFS(D196=1,_xlfn.XLOOKUP(E196,[1]装备数值!$K$5:$K$19,[1]装备数值!$O$5:$O$19),D196=3,_xlfn.XLOOKUP(E196,[1]装备数值!$K$5:$K$19,[1]装备数值!$S$5:$S$19),D196=5,_xlfn.XLOOKUP(E196,[1]装备数值!$K$5:$K$19,[1]装备数值!$W$5:$W$19),D196=2,_xlfn.XLOOKUP(E196,[1]装备数值!$K$5:$K$19,[1]装备数值!$O$24:$O$38),D196=4,_xlfn.XLOOKUP(E196,[1]装备数值!$K$5:$K$19,[1]装备数值!$S$24:$S$38),D196=6,_xlfn.XLOOKUP(E196,[1]装备数值!$K$5:$K$19,[1]装备数值!$W$24:$W$38)))</f>
        <v>2250</v>
      </c>
      <c r="H196" s="2">
        <f>IF(M196=0,_xlfn.IFS(D196=1,_xlfn.XLOOKUP(E196,[1]装备数值!$K$5:$K$19,[1]装备数值!$N$5:$N$19),D196=3,_xlfn.XLOOKUP(E196,[1]装备数值!$K$5:$K$19,[1]装备数值!$R$5:$R$19),D196=5,_xlfn.XLOOKUP(E196,[1]装备数值!$K$5:$K$19,[1]装备数值!$V$5:$V$19),D196=2,_xlfn.XLOOKUP(E196,[1]装备数值!$K$5:$K$19,[1]装备数值!$N$24:$N$38),D196=4,_xlfn.XLOOKUP(E196,[1]装备数值!$K$5:$K$19,[1]装备数值!$R$24:$R$38),D196=6,_xlfn.XLOOKUP(E196,[1]装备数值!$K$5:$K$19,[1]装备数值!$V$24:$V$38)),_xlfn.IFS(D196=1,_xlfn.XLOOKUP(E196,[1]装备数值!$K$5:$K$19,[1]装备数值!$P$5:$P$19),D196=3,_xlfn.XLOOKUP(E196,[1]装备数值!$K$5:$K$19,[1]装备数值!$T$5:$T$19),D196=5,_xlfn.XLOOKUP(E196,[1]装备数值!$K$5:$K$19,[1]装备数值!$X$5:$X$19),D196=2,_xlfn.XLOOKUP(E196,[1]装备数值!$K$5:$K$19,[1]装备数值!$P$24:$P$38),D196=4,_xlfn.XLOOKUP(E196,[1]装备数值!$K$5:$K$19,[1]装备数值!$T$24:$T$38),D196=6,_xlfn.XLOOKUP(E196,[1]装备数值!$K$5:$K$19,[1]装备数值!$X$24:$X$38)))</f>
        <v>150</v>
      </c>
      <c r="I196" s="2" cm="1">
        <f t="array" ref="I196">G196+H196*(_xlfn.SINGLE(_xlfn.XLOOKUP(E196,'equip_quality|装备品质'!$A:$A,'equip_quality|装备品质'!$E:$E-1)))</f>
        <v>26100</v>
      </c>
      <c r="J196" s="3" t="str">
        <f t="shared" si="33"/>
        <v>2;432512|3;432513|4;432514|5;432515|6;432516</v>
      </c>
      <c r="K196" s="3" t="str">
        <f t="shared" si="32"/>
        <v>432512;432513;432514;432515;432516</v>
      </c>
      <c r="M196" s="2">
        <f>_xlfn.XLOOKUP(ROUNDDOWN(A196/100,0),[1]装备数值!$B:$B,[1]装备数值!$F:$F)</f>
        <v>1</v>
      </c>
      <c r="N196" s="3" t="str">
        <f t="shared" si="27"/>
        <v>equip_251_name</v>
      </c>
      <c r="O196" s="3" t="str">
        <f t="shared" si="28"/>
        <v>icon_equip_251</v>
      </c>
      <c r="P196" s="3" t="str">
        <f t="shared" si="29"/>
        <v>equip_251_desc</v>
      </c>
      <c r="Q196" s="3" t="str">
        <f t="shared" si="30"/>
        <v>spine_equip_251</v>
      </c>
    </row>
    <row r="197" spans="1:17">
      <c r="A197" s="2">
        <v>30101</v>
      </c>
      <c r="B197" s="3" t="str">
        <f>CONCATENATE(_xlfn.XLOOKUP(ROUNDDOWN(A197/100,0),[1]装备数值!$B:$B,[1]装备数值!$C:$C),"-",_xlfn.XLOOKUP(E197,[1]装备数值!$K$5:$K$19,[1]装备数值!$L$5:$L$19))</f>
        <v>皮手套-D阶</v>
      </c>
      <c r="C197" s="3">
        <f t="shared" si="26"/>
        <v>301</v>
      </c>
      <c r="D197" s="3">
        <f>_xlfn.XLOOKUP(ROUNDDOWN(A197/100,0),[1]装备数值!$B:$B,[1]装备数值!$E:$E)</f>
        <v>3</v>
      </c>
      <c r="E197" s="2">
        <v>1</v>
      </c>
      <c r="F197" s="2">
        <f>_xlfn.XLOOKUP(ROUNDDOWN(A197/100,0),[1]装备数值!$B:$B,[1]装备数值!$D:$D)</f>
        <v>103010</v>
      </c>
      <c r="G197" s="8">
        <f>IF(M197=0,_xlfn.IFS(D197=1,_xlfn.XLOOKUP(E197,[1]装备数值!$K$5:$K$19,[1]装备数值!$M$5:$M$19),D197=3,_xlfn.XLOOKUP(E197,[1]装备数值!$K$5:$K$19,[1]装备数值!$Q$5:$Q$19),D197=5,_xlfn.XLOOKUP(E197,[1]装备数值!$K$5:$K$19,[1]装备数值!$U$5:$U$19),D197=2,_xlfn.XLOOKUP(E197,[1]装备数值!$K$5:$K$19,[1]装备数值!$M$24:$M$38),D197=4,_xlfn.XLOOKUP(E197,[1]装备数值!$K$5:$K$19,[1]装备数值!$Q$24:$Q$38),D197=6,_xlfn.XLOOKUP(E197,[1]装备数值!$K$5:$K$19,[1]装备数值!$U$24:$U$38)),_xlfn.IFS(D197=1,_xlfn.XLOOKUP(E197,[1]装备数值!$K$5:$K$19,[1]装备数值!$O$5:$O$19),D197=3,_xlfn.XLOOKUP(E197,[1]装备数值!$K$5:$K$19,[1]装备数值!$S$5:$S$19),D197=5,_xlfn.XLOOKUP(E197,[1]装备数值!$K$5:$K$19,[1]装备数值!$W$5:$W$19),D197=2,_xlfn.XLOOKUP(E197,[1]装备数值!$K$5:$K$19,[1]装备数值!$O$24:$O$38),D197=4,_xlfn.XLOOKUP(E197,[1]装备数值!$K$5:$K$19,[1]装备数值!$S$24:$S$38),D197=6,_xlfn.XLOOKUP(E197,[1]装备数值!$K$5:$K$19,[1]装备数值!$W$24:$W$38)))</f>
        <v>8</v>
      </c>
      <c r="H197" s="2">
        <f>IF(M197=0,_xlfn.IFS(D197=1,_xlfn.XLOOKUP(E197,[1]装备数值!$K$5:$K$19,[1]装备数值!$N$5:$N$19),D197=3,_xlfn.XLOOKUP(E197,[1]装备数值!$K$5:$K$19,[1]装备数值!$R$5:$R$19),D197=5,_xlfn.XLOOKUP(E197,[1]装备数值!$K$5:$K$19,[1]装备数值!$V$5:$V$19),D197=2,_xlfn.XLOOKUP(E197,[1]装备数值!$K$5:$K$19,[1]装备数值!$N$24:$N$38),D197=4,_xlfn.XLOOKUP(E197,[1]装备数值!$K$5:$K$19,[1]装备数值!$R$24:$R$38),D197=6,_xlfn.XLOOKUP(E197,[1]装备数值!$K$5:$K$19,[1]装备数值!$V$24:$V$38)),_xlfn.IFS(D197=1,_xlfn.XLOOKUP(E197,[1]装备数值!$K$5:$K$19,[1]装备数值!$P$5:$P$19),D197=3,_xlfn.XLOOKUP(E197,[1]装备数值!$K$5:$K$19,[1]装备数值!$T$5:$T$19),D197=5,_xlfn.XLOOKUP(E197,[1]装备数值!$K$5:$K$19,[1]装备数值!$X$5:$X$19),D197=2,_xlfn.XLOOKUP(E197,[1]装备数值!$K$5:$K$19,[1]装备数值!$P$24:$P$38),D197=4,_xlfn.XLOOKUP(E197,[1]装备数值!$K$5:$K$19,[1]装备数值!$T$24:$T$38),D197=6,_xlfn.XLOOKUP(E197,[1]装备数值!$K$5:$K$19,[1]装备数值!$X$24:$X$38)))</f>
        <v>2</v>
      </c>
      <c r="I197" s="2" cm="1">
        <f t="array" ref="I197">G197+H197*(_xlfn.SINGLE(_xlfn.XLOOKUP(E197,'equip_quality|装备品质'!$A:$A,'equip_quality|装备品质'!$E:$E-1)))</f>
        <v>326</v>
      </c>
      <c r="J197" s="3" t="str">
        <f>CONCATENATE("3;",ROUNDDOWN($A197/100,0)*10+430003,"|4;",ROUNDDOWN($A197/100,0)*10+430004,"|5;",ROUNDDOWN($A197/100,0)*10+430005,"|6;",ROUNDDOWN($A197/100,0)*10+430006)</f>
        <v>3;433013|4;433014|5;433015|6;433016</v>
      </c>
      <c r="K197" s="3" t="str">
        <f t="shared" ref="K197:K260" si="34">CONCATENATE(IF(L197,CONCATENATE(L197,";"),""),IF(E197&gt;=3,CONCATENATE("",$C197*10+430003),""),IF(E197&gt;=4,CONCATENATE(";",$C197*10+430004),""),IF(E197&gt;=7,CONCATENATE(";",$C197*10+430005),""),IF(E197&gt;=11,CONCATENATE(";",$C197*10+430006),""))</f>
        <v/>
      </c>
      <c r="M197" s="2">
        <f>_xlfn.XLOOKUP(ROUNDDOWN(A197/100,0),[1]装备数值!$B:$B,[1]装备数值!$F:$F)</f>
        <v>0</v>
      </c>
      <c r="N197" s="3" t="str">
        <f t="shared" si="27"/>
        <v>equip_301_name</v>
      </c>
      <c r="O197" s="3" t="str">
        <f t="shared" si="28"/>
        <v>icon_equip_301_1</v>
      </c>
      <c r="P197" s="3" t="str">
        <f t="shared" si="29"/>
        <v>equip_301_desc</v>
      </c>
      <c r="Q197" s="3" t="str">
        <f t="shared" si="30"/>
        <v>spine_equip_301_1</v>
      </c>
    </row>
    <row r="198" spans="1:17">
      <c r="A198" s="2">
        <v>30102</v>
      </c>
      <c r="B198" s="3" t="str">
        <f>CONCATENATE(_xlfn.XLOOKUP(ROUNDDOWN(A198/100,0),[1]装备数值!$B:$B,[1]装备数值!$C:$C),"-",_xlfn.XLOOKUP(E198,[1]装备数值!$K$5:$K$19,[1]装备数值!$L$5:$L$19))</f>
        <v>皮手套-C阶</v>
      </c>
      <c r="C198" s="3">
        <f t="shared" si="26"/>
        <v>301</v>
      </c>
      <c r="D198" s="3">
        <f>_xlfn.XLOOKUP(ROUNDDOWN(A198/100,0),[1]装备数值!$B:$B,[1]装备数值!$E:$E)</f>
        <v>3</v>
      </c>
      <c r="E198" s="2">
        <v>2</v>
      </c>
      <c r="F198" s="2">
        <f>_xlfn.XLOOKUP(ROUNDDOWN(A198/100,0),[1]装备数值!$B:$B,[1]装备数值!$D:$D)</f>
        <v>103010</v>
      </c>
      <c r="G198" s="8">
        <f>IF(M198=0,_xlfn.IFS(D198=1,_xlfn.XLOOKUP(E198,[1]装备数值!$K$5:$K$19,[1]装备数值!$M$5:$M$19),D198=3,_xlfn.XLOOKUP(E198,[1]装备数值!$K$5:$K$19,[1]装备数值!$Q$5:$Q$19),D198=5,_xlfn.XLOOKUP(E198,[1]装备数值!$K$5:$K$19,[1]装备数值!$U$5:$U$19),D198=2,_xlfn.XLOOKUP(E198,[1]装备数值!$K$5:$K$19,[1]装备数值!$M$24:$M$38),D198=4,_xlfn.XLOOKUP(E198,[1]装备数值!$K$5:$K$19,[1]装备数值!$Q$24:$Q$38),D198=6,_xlfn.XLOOKUP(E198,[1]装备数值!$K$5:$K$19,[1]装备数值!$U$24:$U$38)),_xlfn.IFS(D198=1,_xlfn.XLOOKUP(E198,[1]装备数值!$K$5:$K$19,[1]装备数值!$O$5:$O$19),D198=3,_xlfn.XLOOKUP(E198,[1]装备数值!$K$5:$K$19,[1]装备数值!$S$5:$S$19),D198=5,_xlfn.XLOOKUP(E198,[1]装备数值!$K$5:$K$19,[1]装备数值!$W$5:$W$19),D198=2,_xlfn.XLOOKUP(E198,[1]装备数值!$K$5:$K$19,[1]装备数值!$O$24:$O$38),D198=4,_xlfn.XLOOKUP(E198,[1]装备数值!$K$5:$K$19,[1]装备数值!$S$24:$S$38),D198=6,_xlfn.XLOOKUP(E198,[1]装备数值!$K$5:$K$19,[1]装备数值!$W$24:$W$38)))</f>
        <v>16</v>
      </c>
      <c r="H198" s="2">
        <f>IF(M198=0,_xlfn.IFS(D198=1,_xlfn.XLOOKUP(E198,[1]装备数值!$K$5:$K$19,[1]装备数值!$N$5:$N$19),D198=3,_xlfn.XLOOKUP(E198,[1]装备数值!$K$5:$K$19,[1]装备数值!$R$5:$R$19),D198=5,_xlfn.XLOOKUP(E198,[1]装备数值!$K$5:$K$19,[1]装备数值!$V$5:$V$19),D198=2,_xlfn.XLOOKUP(E198,[1]装备数值!$K$5:$K$19,[1]装备数值!$N$24:$N$38),D198=4,_xlfn.XLOOKUP(E198,[1]装备数值!$K$5:$K$19,[1]装备数值!$R$24:$R$38),D198=6,_xlfn.XLOOKUP(E198,[1]装备数值!$K$5:$K$19,[1]装备数值!$V$24:$V$38)),_xlfn.IFS(D198=1,_xlfn.XLOOKUP(E198,[1]装备数值!$K$5:$K$19,[1]装备数值!$P$5:$P$19),D198=3,_xlfn.XLOOKUP(E198,[1]装备数值!$K$5:$K$19,[1]装备数值!$T$5:$T$19),D198=5,_xlfn.XLOOKUP(E198,[1]装备数值!$K$5:$K$19,[1]装备数值!$X$5:$X$19),D198=2,_xlfn.XLOOKUP(E198,[1]装备数值!$K$5:$K$19,[1]装备数值!$P$24:$P$38),D198=4,_xlfn.XLOOKUP(E198,[1]装备数值!$K$5:$K$19,[1]装备数值!$T$24:$T$38),D198=6,_xlfn.XLOOKUP(E198,[1]装备数值!$K$5:$K$19,[1]装备数值!$X$24:$X$38)))</f>
        <v>3</v>
      </c>
      <c r="I198" s="2" cm="1">
        <f t="array" ref="I198">G198+H198*(_xlfn.SINGLE(_xlfn.XLOOKUP(E198,'equip_quality|装备品质'!$A:$A,'equip_quality|装备品质'!$E:$E-1)))</f>
        <v>493</v>
      </c>
      <c r="J198" s="3" t="str">
        <f t="shared" ref="J198:J229" si="35">CONCATENATE("3;",ROUNDDOWN($A198/100,0)*10+430003,"|4;",ROUNDDOWN($A198/100,0)*10+430004,"|5;",ROUNDDOWN($A198/100,0)*10+430005,"|6;",ROUNDDOWN($A198/100,0)*10+430006)</f>
        <v>3;433013|4;433014|5;433015|6;433016</v>
      </c>
      <c r="K198" s="3" t="str">
        <f t="shared" si="34"/>
        <v/>
      </c>
      <c r="M198" s="2">
        <f>_xlfn.XLOOKUP(ROUNDDOWN(A198/100,0),[1]装备数值!$B:$B,[1]装备数值!$F:$F)</f>
        <v>0</v>
      </c>
      <c r="N198" s="3" t="str">
        <f t="shared" si="27"/>
        <v>equip_301_name</v>
      </c>
      <c r="O198" s="3" t="str">
        <f t="shared" si="28"/>
        <v>icon_equip_301_1</v>
      </c>
      <c r="P198" s="3" t="str">
        <f t="shared" si="29"/>
        <v>equip_301_desc</v>
      </c>
      <c r="Q198" s="3" t="str">
        <f t="shared" si="30"/>
        <v>spine_equip_301_1</v>
      </c>
    </row>
    <row r="199" spans="1:17">
      <c r="A199" s="2">
        <v>30103</v>
      </c>
      <c r="B199" s="3" t="str">
        <f>CONCATENATE(_xlfn.XLOOKUP(ROUNDDOWN(A199/100,0),[1]装备数值!$B:$B,[1]装备数值!$C:$C),"-",_xlfn.XLOOKUP(E199,[1]装备数值!$K$5:$K$19,[1]装备数值!$L$5:$L$19))</f>
        <v>皮手套-B阶</v>
      </c>
      <c r="C199" s="3">
        <f t="shared" si="26"/>
        <v>301</v>
      </c>
      <c r="D199" s="3">
        <f>_xlfn.XLOOKUP(ROUNDDOWN(A199/100,0),[1]装备数值!$B:$B,[1]装备数值!$E:$E)</f>
        <v>3</v>
      </c>
      <c r="E199" s="2">
        <v>3</v>
      </c>
      <c r="F199" s="2">
        <f>_xlfn.XLOOKUP(ROUNDDOWN(A199/100,0),[1]装备数值!$B:$B,[1]装备数值!$D:$D)</f>
        <v>103010</v>
      </c>
      <c r="G199" s="8">
        <f>IF(M199=0,_xlfn.IFS(D199=1,_xlfn.XLOOKUP(E199,[1]装备数值!$K$5:$K$19,[1]装备数值!$M$5:$M$19),D199=3,_xlfn.XLOOKUP(E199,[1]装备数值!$K$5:$K$19,[1]装备数值!$Q$5:$Q$19),D199=5,_xlfn.XLOOKUP(E199,[1]装备数值!$K$5:$K$19,[1]装备数值!$U$5:$U$19),D199=2,_xlfn.XLOOKUP(E199,[1]装备数值!$K$5:$K$19,[1]装备数值!$M$24:$M$38),D199=4,_xlfn.XLOOKUP(E199,[1]装备数值!$K$5:$K$19,[1]装备数值!$Q$24:$Q$38),D199=6,_xlfn.XLOOKUP(E199,[1]装备数值!$K$5:$K$19,[1]装备数值!$U$24:$U$38)),_xlfn.IFS(D199=1,_xlfn.XLOOKUP(E199,[1]装备数值!$K$5:$K$19,[1]装备数值!$O$5:$O$19),D199=3,_xlfn.XLOOKUP(E199,[1]装备数值!$K$5:$K$19,[1]装备数值!$S$5:$S$19),D199=5,_xlfn.XLOOKUP(E199,[1]装备数值!$K$5:$K$19,[1]装备数值!$W$5:$W$19),D199=2,_xlfn.XLOOKUP(E199,[1]装备数值!$K$5:$K$19,[1]装备数值!$O$24:$O$38),D199=4,_xlfn.XLOOKUP(E199,[1]装备数值!$K$5:$K$19,[1]装备数值!$S$24:$S$38),D199=6,_xlfn.XLOOKUP(E199,[1]装备数值!$K$5:$K$19,[1]装备数值!$W$24:$W$38)))</f>
        <v>24</v>
      </c>
      <c r="H199" s="2">
        <f>IF(M199=0,_xlfn.IFS(D199=1,_xlfn.XLOOKUP(E199,[1]装备数值!$K$5:$K$19,[1]装备数值!$N$5:$N$19),D199=3,_xlfn.XLOOKUP(E199,[1]装备数值!$K$5:$K$19,[1]装备数值!$R$5:$R$19),D199=5,_xlfn.XLOOKUP(E199,[1]装备数值!$K$5:$K$19,[1]装备数值!$V$5:$V$19),D199=2,_xlfn.XLOOKUP(E199,[1]装备数值!$K$5:$K$19,[1]装备数值!$N$24:$N$38),D199=4,_xlfn.XLOOKUP(E199,[1]装备数值!$K$5:$K$19,[1]装备数值!$R$24:$R$38),D199=6,_xlfn.XLOOKUP(E199,[1]装备数值!$K$5:$K$19,[1]装备数值!$V$24:$V$38)),_xlfn.IFS(D199=1,_xlfn.XLOOKUP(E199,[1]装备数值!$K$5:$K$19,[1]装备数值!$P$5:$P$19),D199=3,_xlfn.XLOOKUP(E199,[1]装备数值!$K$5:$K$19,[1]装备数值!$T$5:$T$19),D199=5,_xlfn.XLOOKUP(E199,[1]装备数值!$K$5:$K$19,[1]装备数值!$X$5:$X$19),D199=2,_xlfn.XLOOKUP(E199,[1]装备数值!$K$5:$K$19,[1]装备数值!$P$24:$P$38),D199=4,_xlfn.XLOOKUP(E199,[1]装备数值!$K$5:$K$19,[1]装备数值!$T$24:$T$38),D199=6,_xlfn.XLOOKUP(E199,[1]装备数值!$K$5:$K$19,[1]装备数值!$X$24:$X$38)))</f>
        <v>4</v>
      </c>
      <c r="I199" s="2" cm="1">
        <f t="array" ref="I199">G199+H199*(_xlfn.SINGLE(_xlfn.XLOOKUP(E199,'equip_quality|装备品质'!$A:$A,'equip_quality|装备品质'!$E:$E-1)))</f>
        <v>660</v>
      </c>
      <c r="J199" s="3" t="str">
        <f t="shared" si="35"/>
        <v>3;433013|4;433014|5;433015|6;433016</v>
      </c>
      <c r="K199" s="3" t="str">
        <f t="shared" si="34"/>
        <v>433013</v>
      </c>
      <c r="M199" s="2">
        <f>_xlfn.XLOOKUP(ROUNDDOWN(A199/100,0),[1]装备数值!$B:$B,[1]装备数值!$F:$F)</f>
        <v>0</v>
      </c>
      <c r="N199" s="3" t="str">
        <f t="shared" si="27"/>
        <v>equip_301_name</v>
      </c>
      <c r="O199" s="3" t="str">
        <f t="shared" si="28"/>
        <v>icon_equip_301_1</v>
      </c>
      <c r="P199" s="3" t="str">
        <f t="shared" si="29"/>
        <v>equip_301_desc</v>
      </c>
      <c r="Q199" s="3" t="str">
        <f t="shared" si="30"/>
        <v>spine_equip_301_1</v>
      </c>
    </row>
    <row r="200" spans="1:17">
      <c r="A200" s="2">
        <v>30104</v>
      </c>
      <c r="B200" s="3" t="str">
        <f>CONCATENATE(_xlfn.XLOOKUP(ROUNDDOWN(A200/100,0),[1]装备数值!$B:$B,[1]装备数值!$C:$C),"-",_xlfn.XLOOKUP(E200,[1]装备数值!$K$5:$K$19,[1]装备数值!$L$5:$L$19))</f>
        <v>皮手套-A阶-0</v>
      </c>
      <c r="C200" s="3">
        <f t="shared" si="26"/>
        <v>301</v>
      </c>
      <c r="D200" s="3">
        <f>_xlfn.XLOOKUP(ROUNDDOWN(A200/100,0),[1]装备数值!$B:$B,[1]装备数值!$E:$E)</f>
        <v>3</v>
      </c>
      <c r="E200" s="2">
        <v>4</v>
      </c>
      <c r="F200" s="2">
        <f>_xlfn.XLOOKUP(ROUNDDOWN(A200/100,0),[1]装备数值!$B:$B,[1]装备数值!$D:$D)</f>
        <v>103010</v>
      </c>
      <c r="G200" s="8">
        <f>IF(M200=0,_xlfn.IFS(D200=1,_xlfn.XLOOKUP(E200,[1]装备数值!$K$5:$K$19,[1]装备数值!$M$5:$M$19),D200=3,_xlfn.XLOOKUP(E200,[1]装备数值!$K$5:$K$19,[1]装备数值!$Q$5:$Q$19),D200=5,_xlfn.XLOOKUP(E200,[1]装备数值!$K$5:$K$19,[1]装备数值!$U$5:$U$19),D200=2,_xlfn.XLOOKUP(E200,[1]装备数值!$K$5:$K$19,[1]装备数值!$M$24:$M$38),D200=4,_xlfn.XLOOKUP(E200,[1]装备数值!$K$5:$K$19,[1]装备数值!$Q$24:$Q$38),D200=6,_xlfn.XLOOKUP(E200,[1]装备数值!$K$5:$K$19,[1]装备数值!$U$24:$U$38)),_xlfn.IFS(D200=1,_xlfn.XLOOKUP(E200,[1]装备数值!$K$5:$K$19,[1]装备数值!$O$5:$O$19),D200=3,_xlfn.XLOOKUP(E200,[1]装备数值!$K$5:$K$19,[1]装备数值!$S$5:$S$19),D200=5,_xlfn.XLOOKUP(E200,[1]装备数值!$K$5:$K$19,[1]装备数值!$W$5:$W$19),D200=2,_xlfn.XLOOKUP(E200,[1]装备数值!$K$5:$K$19,[1]装备数值!$O$24:$O$38),D200=4,_xlfn.XLOOKUP(E200,[1]装备数值!$K$5:$K$19,[1]装备数值!$S$24:$S$38),D200=6,_xlfn.XLOOKUP(E200,[1]装备数值!$K$5:$K$19,[1]装备数值!$W$24:$W$38)))</f>
        <v>40</v>
      </c>
      <c r="H200" s="2">
        <f>IF(M200=0,_xlfn.IFS(D200=1,_xlfn.XLOOKUP(E200,[1]装备数值!$K$5:$K$19,[1]装备数值!$N$5:$N$19),D200=3,_xlfn.XLOOKUP(E200,[1]装备数值!$K$5:$K$19,[1]装备数值!$R$5:$R$19),D200=5,_xlfn.XLOOKUP(E200,[1]装备数值!$K$5:$K$19,[1]装备数值!$V$5:$V$19),D200=2,_xlfn.XLOOKUP(E200,[1]装备数值!$K$5:$K$19,[1]装备数值!$N$24:$N$38),D200=4,_xlfn.XLOOKUP(E200,[1]装备数值!$K$5:$K$19,[1]装备数值!$R$24:$R$38),D200=6,_xlfn.XLOOKUP(E200,[1]装备数值!$K$5:$K$19,[1]装备数值!$V$24:$V$38)),_xlfn.IFS(D200=1,_xlfn.XLOOKUP(E200,[1]装备数值!$K$5:$K$19,[1]装备数值!$P$5:$P$19),D200=3,_xlfn.XLOOKUP(E200,[1]装备数值!$K$5:$K$19,[1]装备数值!$T$5:$T$19),D200=5,_xlfn.XLOOKUP(E200,[1]装备数值!$K$5:$K$19,[1]装备数值!$X$5:$X$19),D200=2,_xlfn.XLOOKUP(E200,[1]装备数值!$K$5:$K$19,[1]装备数值!$P$24:$P$38),D200=4,_xlfn.XLOOKUP(E200,[1]装备数值!$K$5:$K$19,[1]装备数值!$T$24:$T$38),D200=6,_xlfn.XLOOKUP(E200,[1]装备数值!$K$5:$K$19,[1]装备数值!$X$24:$X$38)))</f>
        <v>7</v>
      </c>
      <c r="I200" s="2" cm="1">
        <f t="array" ref="I200">G200+H200*(_xlfn.SINGLE(_xlfn.XLOOKUP(E200,'equip_quality|装备品质'!$A:$A,'equip_quality|装备品质'!$E:$E-1)))</f>
        <v>1153</v>
      </c>
      <c r="J200" s="3" t="str">
        <f t="shared" si="35"/>
        <v>3;433013|4;433014|5;433015|6;433016</v>
      </c>
      <c r="K200" s="3" t="str">
        <f t="shared" si="34"/>
        <v>433013;433014</v>
      </c>
      <c r="M200" s="2">
        <f>_xlfn.XLOOKUP(ROUNDDOWN(A200/100,0),[1]装备数值!$B:$B,[1]装备数值!$F:$F)</f>
        <v>0</v>
      </c>
      <c r="N200" s="3" t="str">
        <f t="shared" si="27"/>
        <v>equip_301_name</v>
      </c>
      <c r="O200" s="3" t="str">
        <f t="shared" si="28"/>
        <v>icon_equip_301_2</v>
      </c>
      <c r="P200" s="3" t="str">
        <f t="shared" si="29"/>
        <v>equip_301_desc</v>
      </c>
      <c r="Q200" s="3" t="str">
        <f t="shared" si="30"/>
        <v>spine_equip_301_2</v>
      </c>
    </row>
    <row r="201" spans="1:17">
      <c r="A201" s="2">
        <v>30105</v>
      </c>
      <c r="B201" s="3" t="str">
        <f>CONCATENATE(_xlfn.XLOOKUP(ROUNDDOWN(A201/100,0),[1]装备数值!$B:$B,[1]装备数值!$C:$C),"-",_xlfn.XLOOKUP(E201,[1]装备数值!$K$5:$K$19,[1]装备数值!$L$5:$L$19))</f>
        <v>皮手套-A阶-1</v>
      </c>
      <c r="C201" s="3">
        <f t="shared" si="26"/>
        <v>301</v>
      </c>
      <c r="D201" s="3">
        <f>_xlfn.XLOOKUP(ROUNDDOWN(A201/100,0),[1]装备数值!$B:$B,[1]装备数值!$E:$E)</f>
        <v>3</v>
      </c>
      <c r="E201" s="2">
        <v>5</v>
      </c>
      <c r="F201" s="2">
        <f>_xlfn.XLOOKUP(ROUNDDOWN(A201/100,0),[1]装备数值!$B:$B,[1]装备数值!$D:$D)</f>
        <v>103010</v>
      </c>
      <c r="G201" s="8">
        <f>IF(M201=0,_xlfn.IFS(D201=1,_xlfn.XLOOKUP(E201,[1]装备数值!$K$5:$K$19,[1]装备数值!$M$5:$M$19),D201=3,_xlfn.XLOOKUP(E201,[1]装备数值!$K$5:$K$19,[1]装备数值!$Q$5:$Q$19),D201=5,_xlfn.XLOOKUP(E201,[1]装备数值!$K$5:$K$19,[1]装备数值!$U$5:$U$19),D201=2,_xlfn.XLOOKUP(E201,[1]装备数值!$K$5:$K$19,[1]装备数值!$M$24:$M$38),D201=4,_xlfn.XLOOKUP(E201,[1]装备数值!$K$5:$K$19,[1]装备数值!$Q$24:$Q$38),D201=6,_xlfn.XLOOKUP(E201,[1]装备数值!$K$5:$K$19,[1]装备数值!$U$24:$U$38)),_xlfn.IFS(D201=1,_xlfn.XLOOKUP(E201,[1]装备数值!$K$5:$K$19,[1]装备数值!$O$5:$O$19),D201=3,_xlfn.XLOOKUP(E201,[1]装备数值!$K$5:$K$19,[1]装备数值!$S$5:$S$19),D201=5,_xlfn.XLOOKUP(E201,[1]装备数值!$K$5:$K$19,[1]装备数值!$W$5:$W$19),D201=2,_xlfn.XLOOKUP(E201,[1]装备数值!$K$5:$K$19,[1]装备数值!$O$24:$O$38),D201=4,_xlfn.XLOOKUP(E201,[1]装备数值!$K$5:$K$19,[1]装备数值!$S$24:$S$38),D201=6,_xlfn.XLOOKUP(E201,[1]装备数值!$K$5:$K$19,[1]装备数值!$W$24:$W$38)))</f>
        <v>48</v>
      </c>
      <c r="H201" s="2">
        <f>IF(M201=0,_xlfn.IFS(D201=1,_xlfn.XLOOKUP(E201,[1]装备数值!$K$5:$K$19,[1]装备数值!$N$5:$N$19),D201=3,_xlfn.XLOOKUP(E201,[1]装备数值!$K$5:$K$19,[1]装备数值!$R$5:$R$19),D201=5,_xlfn.XLOOKUP(E201,[1]装备数值!$K$5:$K$19,[1]装备数值!$V$5:$V$19),D201=2,_xlfn.XLOOKUP(E201,[1]装备数值!$K$5:$K$19,[1]装备数值!$N$24:$N$38),D201=4,_xlfn.XLOOKUP(E201,[1]装备数值!$K$5:$K$19,[1]装备数值!$R$24:$R$38),D201=6,_xlfn.XLOOKUP(E201,[1]装备数值!$K$5:$K$19,[1]装备数值!$V$24:$V$38)),_xlfn.IFS(D201=1,_xlfn.XLOOKUP(E201,[1]装备数值!$K$5:$K$19,[1]装备数值!$P$5:$P$19),D201=3,_xlfn.XLOOKUP(E201,[1]装备数值!$K$5:$K$19,[1]装备数值!$T$5:$T$19),D201=5,_xlfn.XLOOKUP(E201,[1]装备数值!$K$5:$K$19,[1]装备数值!$X$5:$X$19),D201=2,_xlfn.XLOOKUP(E201,[1]装备数值!$K$5:$K$19,[1]装备数值!$P$24:$P$38),D201=4,_xlfn.XLOOKUP(E201,[1]装备数值!$K$5:$K$19,[1]装备数值!$T$24:$T$38),D201=6,_xlfn.XLOOKUP(E201,[1]装备数值!$K$5:$K$19,[1]装备数值!$X$24:$X$38)))</f>
        <v>7</v>
      </c>
      <c r="I201" s="2" cm="1">
        <f t="array" ref="I201">G201+H201*(_xlfn.SINGLE(_xlfn.XLOOKUP(E201,'equip_quality|装备品质'!$A:$A,'equip_quality|装备品质'!$E:$E-1)))</f>
        <v>1161</v>
      </c>
      <c r="J201" s="3" t="str">
        <f t="shared" si="35"/>
        <v>3;433013|4;433014|5;433015|6;433016</v>
      </c>
      <c r="K201" s="3" t="str">
        <f t="shared" si="34"/>
        <v>433013;433014</v>
      </c>
      <c r="M201" s="2">
        <f>_xlfn.XLOOKUP(ROUNDDOWN(A201/100,0),[1]装备数值!$B:$B,[1]装备数值!$F:$F)</f>
        <v>0</v>
      </c>
      <c r="N201" s="3" t="str">
        <f t="shared" si="27"/>
        <v>equip_301_name</v>
      </c>
      <c r="O201" s="3" t="str">
        <f t="shared" si="28"/>
        <v>icon_equip_301_2</v>
      </c>
      <c r="P201" s="3" t="str">
        <f t="shared" si="29"/>
        <v>equip_301_desc</v>
      </c>
      <c r="Q201" s="3" t="str">
        <f t="shared" si="30"/>
        <v>spine_equip_301_2</v>
      </c>
    </row>
    <row r="202" spans="1:17">
      <c r="A202" s="2">
        <v>30106</v>
      </c>
      <c r="B202" s="3" t="str">
        <f>CONCATENATE(_xlfn.XLOOKUP(ROUNDDOWN(A202/100,0),[1]装备数值!$B:$B,[1]装备数值!$C:$C),"-",_xlfn.XLOOKUP(E202,[1]装备数值!$K$5:$K$19,[1]装备数值!$L$5:$L$19))</f>
        <v>皮手套-A阶-2</v>
      </c>
      <c r="C202" s="3">
        <f t="shared" si="26"/>
        <v>301</v>
      </c>
      <c r="D202" s="3">
        <f>_xlfn.XLOOKUP(ROUNDDOWN(A202/100,0),[1]装备数值!$B:$B,[1]装备数值!$E:$E)</f>
        <v>3</v>
      </c>
      <c r="E202" s="2">
        <v>6</v>
      </c>
      <c r="F202" s="2">
        <f>_xlfn.XLOOKUP(ROUNDDOWN(A202/100,0),[1]装备数值!$B:$B,[1]装备数值!$D:$D)</f>
        <v>103010</v>
      </c>
      <c r="G202" s="8">
        <f>IF(M202=0,_xlfn.IFS(D202=1,_xlfn.XLOOKUP(E202,[1]装备数值!$K$5:$K$19,[1]装备数值!$M$5:$M$19),D202=3,_xlfn.XLOOKUP(E202,[1]装备数值!$K$5:$K$19,[1]装备数值!$Q$5:$Q$19),D202=5,_xlfn.XLOOKUP(E202,[1]装备数值!$K$5:$K$19,[1]装备数值!$U$5:$U$19),D202=2,_xlfn.XLOOKUP(E202,[1]装备数值!$K$5:$K$19,[1]装备数值!$M$24:$M$38),D202=4,_xlfn.XLOOKUP(E202,[1]装备数值!$K$5:$K$19,[1]装备数值!$Q$24:$Q$38),D202=6,_xlfn.XLOOKUP(E202,[1]装备数值!$K$5:$K$19,[1]装备数值!$U$24:$U$38)),_xlfn.IFS(D202=1,_xlfn.XLOOKUP(E202,[1]装备数值!$K$5:$K$19,[1]装备数值!$O$5:$O$19),D202=3,_xlfn.XLOOKUP(E202,[1]装备数值!$K$5:$K$19,[1]装备数值!$S$5:$S$19),D202=5,_xlfn.XLOOKUP(E202,[1]装备数值!$K$5:$K$19,[1]装备数值!$W$5:$W$19),D202=2,_xlfn.XLOOKUP(E202,[1]装备数值!$K$5:$K$19,[1]装备数值!$O$24:$O$38),D202=4,_xlfn.XLOOKUP(E202,[1]装备数值!$K$5:$K$19,[1]装备数值!$S$24:$S$38),D202=6,_xlfn.XLOOKUP(E202,[1]装备数值!$K$5:$K$19,[1]装备数值!$W$24:$W$38)))</f>
        <v>56</v>
      </c>
      <c r="H202" s="2">
        <f>IF(M202=0,_xlfn.IFS(D202=1,_xlfn.XLOOKUP(E202,[1]装备数值!$K$5:$K$19,[1]装备数值!$N$5:$N$19),D202=3,_xlfn.XLOOKUP(E202,[1]装备数值!$K$5:$K$19,[1]装备数值!$R$5:$R$19),D202=5,_xlfn.XLOOKUP(E202,[1]装备数值!$K$5:$K$19,[1]装备数值!$V$5:$V$19),D202=2,_xlfn.XLOOKUP(E202,[1]装备数值!$K$5:$K$19,[1]装备数值!$N$24:$N$38),D202=4,_xlfn.XLOOKUP(E202,[1]装备数值!$K$5:$K$19,[1]装备数值!$R$24:$R$38),D202=6,_xlfn.XLOOKUP(E202,[1]装备数值!$K$5:$K$19,[1]装备数值!$V$24:$V$38)),_xlfn.IFS(D202=1,_xlfn.XLOOKUP(E202,[1]装备数值!$K$5:$K$19,[1]装备数值!$P$5:$P$19),D202=3,_xlfn.XLOOKUP(E202,[1]装备数值!$K$5:$K$19,[1]装备数值!$T$5:$T$19),D202=5,_xlfn.XLOOKUP(E202,[1]装备数值!$K$5:$K$19,[1]装备数值!$X$5:$X$19),D202=2,_xlfn.XLOOKUP(E202,[1]装备数值!$K$5:$K$19,[1]装备数值!$P$24:$P$38),D202=4,_xlfn.XLOOKUP(E202,[1]装备数值!$K$5:$K$19,[1]装备数值!$T$24:$T$38),D202=6,_xlfn.XLOOKUP(E202,[1]装备数值!$K$5:$K$19,[1]装备数值!$X$24:$X$38)))</f>
        <v>8</v>
      </c>
      <c r="I202" s="2" cm="1">
        <f t="array" ref="I202">G202+H202*(_xlfn.SINGLE(_xlfn.XLOOKUP(E202,'equip_quality|装备品质'!$A:$A,'equip_quality|装备品质'!$E:$E-1)))</f>
        <v>1328</v>
      </c>
      <c r="J202" s="3" t="str">
        <f t="shared" si="35"/>
        <v>3;433013|4;433014|5;433015|6;433016</v>
      </c>
      <c r="K202" s="3" t="str">
        <f t="shared" si="34"/>
        <v>433013;433014</v>
      </c>
      <c r="M202" s="2">
        <f>_xlfn.XLOOKUP(ROUNDDOWN(A202/100,0),[1]装备数值!$B:$B,[1]装备数值!$F:$F)</f>
        <v>0</v>
      </c>
      <c r="N202" s="3" t="str">
        <f t="shared" si="27"/>
        <v>equip_301_name</v>
      </c>
      <c r="O202" s="3" t="str">
        <f t="shared" si="28"/>
        <v>icon_equip_301_2</v>
      </c>
      <c r="P202" s="3" t="str">
        <f t="shared" si="29"/>
        <v>equip_301_desc</v>
      </c>
      <c r="Q202" s="3" t="str">
        <f t="shared" si="30"/>
        <v>spine_equip_301_2</v>
      </c>
    </row>
    <row r="203" spans="1:17">
      <c r="A203" s="2">
        <v>30107</v>
      </c>
      <c r="B203" s="3" t="str">
        <f>CONCATENATE(_xlfn.XLOOKUP(ROUNDDOWN(A203/100,0),[1]装备数值!$B:$B,[1]装备数值!$C:$C),"-",_xlfn.XLOOKUP(E203,[1]装备数值!$K$5:$K$19,[1]装备数值!$L$5:$L$19))</f>
        <v>皮手套-S阶-0</v>
      </c>
      <c r="C203" s="3">
        <f t="shared" si="26"/>
        <v>301</v>
      </c>
      <c r="D203" s="3">
        <f>_xlfn.XLOOKUP(ROUNDDOWN(A203/100,0),[1]装备数值!$B:$B,[1]装备数值!$E:$E)</f>
        <v>3</v>
      </c>
      <c r="E203" s="2">
        <v>7</v>
      </c>
      <c r="F203" s="2">
        <f>_xlfn.XLOOKUP(ROUNDDOWN(A203/100,0),[1]装备数值!$B:$B,[1]装备数值!$D:$D)</f>
        <v>103010</v>
      </c>
      <c r="G203" s="8">
        <f>IF(M203=0,_xlfn.IFS(D203=1,_xlfn.XLOOKUP(E203,[1]装备数值!$K$5:$K$19,[1]装备数值!$M$5:$M$19),D203=3,_xlfn.XLOOKUP(E203,[1]装备数值!$K$5:$K$19,[1]装备数值!$Q$5:$Q$19),D203=5,_xlfn.XLOOKUP(E203,[1]装备数值!$K$5:$K$19,[1]装备数值!$U$5:$U$19),D203=2,_xlfn.XLOOKUP(E203,[1]装备数值!$K$5:$K$19,[1]装备数值!$M$24:$M$38),D203=4,_xlfn.XLOOKUP(E203,[1]装备数值!$K$5:$K$19,[1]装备数值!$Q$24:$Q$38),D203=6,_xlfn.XLOOKUP(E203,[1]装备数值!$K$5:$K$19,[1]装备数值!$U$24:$U$38)),_xlfn.IFS(D203=1,_xlfn.XLOOKUP(E203,[1]装备数值!$K$5:$K$19,[1]装备数值!$O$5:$O$19),D203=3,_xlfn.XLOOKUP(E203,[1]装备数值!$K$5:$K$19,[1]装备数值!$S$5:$S$19),D203=5,_xlfn.XLOOKUP(E203,[1]装备数值!$K$5:$K$19,[1]装备数值!$W$5:$W$19),D203=2,_xlfn.XLOOKUP(E203,[1]装备数值!$K$5:$K$19,[1]装备数值!$O$24:$O$38),D203=4,_xlfn.XLOOKUP(E203,[1]装备数值!$K$5:$K$19,[1]装备数值!$S$24:$S$38),D203=6,_xlfn.XLOOKUP(E203,[1]装备数值!$K$5:$K$19,[1]装备数值!$W$24:$W$38)))</f>
        <v>106</v>
      </c>
      <c r="H203" s="2">
        <f>IF(M203=0,_xlfn.IFS(D203=1,_xlfn.XLOOKUP(E203,[1]装备数值!$K$5:$K$19,[1]装备数值!$N$5:$N$19),D203=3,_xlfn.XLOOKUP(E203,[1]装备数值!$K$5:$K$19,[1]装备数值!$R$5:$R$19),D203=5,_xlfn.XLOOKUP(E203,[1]装备数值!$K$5:$K$19,[1]装备数值!$V$5:$V$19),D203=2,_xlfn.XLOOKUP(E203,[1]装备数值!$K$5:$K$19,[1]装备数值!$N$24:$N$38),D203=4,_xlfn.XLOOKUP(E203,[1]装备数值!$K$5:$K$19,[1]装备数值!$R$24:$R$38),D203=6,_xlfn.XLOOKUP(E203,[1]装备数值!$K$5:$K$19,[1]装备数值!$V$24:$V$38)),_xlfn.IFS(D203=1,_xlfn.XLOOKUP(E203,[1]装备数值!$K$5:$K$19,[1]装备数值!$P$5:$P$19),D203=3,_xlfn.XLOOKUP(E203,[1]装备数值!$K$5:$K$19,[1]装备数值!$T$5:$T$19),D203=5,_xlfn.XLOOKUP(E203,[1]装备数值!$K$5:$K$19,[1]装备数值!$X$5:$X$19),D203=2,_xlfn.XLOOKUP(E203,[1]装备数值!$K$5:$K$19,[1]装备数值!$P$24:$P$38),D203=4,_xlfn.XLOOKUP(E203,[1]装备数值!$K$5:$K$19,[1]装备数值!$T$24:$T$38),D203=6,_xlfn.XLOOKUP(E203,[1]装备数值!$K$5:$K$19,[1]装备数值!$X$24:$X$38)))</f>
        <v>8</v>
      </c>
      <c r="I203" s="2" cm="1">
        <f t="array" ref="I203">G203+H203*(_xlfn.SINGLE(_xlfn.XLOOKUP(E203,'equip_quality|装备品质'!$A:$A,'equip_quality|装备品质'!$E:$E-1)))</f>
        <v>1378</v>
      </c>
      <c r="J203" s="3" t="str">
        <f t="shared" si="35"/>
        <v>3;433013|4;433014|5;433015|6;433016</v>
      </c>
      <c r="K203" s="3" t="str">
        <f t="shared" si="34"/>
        <v>433013;433014;433015</v>
      </c>
      <c r="M203" s="2">
        <f>_xlfn.XLOOKUP(ROUNDDOWN(A203/100,0),[1]装备数值!$B:$B,[1]装备数值!$F:$F)</f>
        <v>0</v>
      </c>
      <c r="N203" s="3" t="str">
        <f t="shared" si="27"/>
        <v>equip_301_name</v>
      </c>
      <c r="O203" s="3" t="str">
        <f t="shared" si="28"/>
        <v>icon_equip_301_2</v>
      </c>
      <c r="P203" s="3" t="str">
        <f t="shared" si="29"/>
        <v>equip_301_desc</v>
      </c>
      <c r="Q203" s="3" t="str">
        <f t="shared" si="30"/>
        <v>spine_equip_301_2</v>
      </c>
    </row>
    <row r="204" spans="1:17">
      <c r="A204" s="2">
        <v>30108</v>
      </c>
      <c r="B204" s="3" t="str">
        <f>CONCATENATE(_xlfn.XLOOKUP(ROUNDDOWN(A204/100,0),[1]装备数值!$B:$B,[1]装备数值!$C:$C),"-",_xlfn.XLOOKUP(E204,[1]装备数值!$K$5:$K$19,[1]装备数值!$L$5:$L$19))</f>
        <v>皮手套-S阶-1</v>
      </c>
      <c r="C204" s="3">
        <f t="shared" si="26"/>
        <v>301</v>
      </c>
      <c r="D204" s="3">
        <f>_xlfn.XLOOKUP(ROUNDDOWN(A204/100,0),[1]装备数值!$B:$B,[1]装备数值!$E:$E)</f>
        <v>3</v>
      </c>
      <c r="E204" s="2">
        <v>8</v>
      </c>
      <c r="F204" s="2">
        <f>_xlfn.XLOOKUP(ROUNDDOWN(A204/100,0),[1]装备数值!$B:$B,[1]装备数值!$D:$D)</f>
        <v>103010</v>
      </c>
      <c r="G204" s="8">
        <f>IF(M204=0,_xlfn.IFS(D204=1,_xlfn.XLOOKUP(E204,[1]装备数值!$K$5:$K$19,[1]装备数值!$M$5:$M$19),D204=3,_xlfn.XLOOKUP(E204,[1]装备数值!$K$5:$K$19,[1]装备数值!$Q$5:$Q$19),D204=5,_xlfn.XLOOKUP(E204,[1]装备数值!$K$5:$K$19,[1]装备数值!$U$5:$U$19),D204=2,_xlfn.XLOOKUP(E204,[1]装备数值!$K$5:$K$19,[1]装备数值!$M$24:$M$38),D204=4,_xlfn.XLOOKUP(E204,[1]装备数值!$K$5:$K$19,[1]装备数值!$Q$24:$Q$38),D204=6,_xlfn.XLOOKUP(E204,[1]装备数值!$K$5:$K$19,[1]装备数值!$U$24:$U$38)),_xlfn.IFS(D204=1,_xlfn.XLOOKUP(E204,[1]装备数值!$K$5:$K$19,[1]装备数值!$O$5:$O$19),D204=3,_xlfn.XLOOKUP(E204,[1]装备数值!$K$5:$K$19,[1]装备数值!$S$5:$S$19),D204=5,_xlfn.XLOOKUP(E204,[1]装备数值!$K$5:$K$19,[1]装备数值!$W$5:$W$19),D204=2,_xlfn.XLOOKUP(E204,[1]装备数值!$K$5:$K$19,[1]装备数值!$O$24:$O$38),D204=4,_xlfn.XLOOKUP(E204,[1]装备数值!$K$5:$K$19,[1]装备数值!$S$24:$S$38),D204=6,_xlfn.XLOOKUP(E204,[1]装备数值!$K$5:$K$19,[1]装备数值!$W$24:$W$38)))</f>
        <v>123</v>
      </c>
      <c r="H204" s="2">
        <f>IF(M204=0,_xlfn.IFS(D204=1,_xlfn.XLOOKUP(E204,[1]装备数值!$K$5:$K$19,[1]装备数值!$N$5:$N$19),D204=3,_xlfn.XLOOKUP(E204,[1]装备数值!$K$5:$K$19,[1]装备数值!$R$5:$R$19),D204=5,_xlfn.XLOOKUP(E204,[1]装备数值!$K$5:$K$19,[1]装备数值!$V$5:$V$19),D204=2,_xlfn.XLOOKUP(E204,[1]装备数值!$K$5:$K$19,[1]装备数值!$N$24:$N$38),D204=4,_xlfn.XLOOKUP(E204,[1]装备数值!$K$5:$K$19,[1]装备数值!$R$24:$R$38),D204=6,_xlfn.XLOOKUP(E204,[1]装备数值!$K$5:$K$19,[1]装备数值!$V$24:$V$38)),_xlfn.IFS(D204=1,_xlfn.XLOOKUP(E204,[1]装备数值!$K$5:$K$19,[1]装备数值!$P$5:$P$19),D204=3,_xlfn.XLOOKUP(E204,[1]装备数值!$K$5:$K$19,[1]装备数值!$T$5:$T$19),D204=5,_xlfn.XLOOKUP(E204,[1]装备数值!$K$5:$K$19,[1]装备数值!$X$5:$X$19),D204=2,_xlfn.XLOOKUP(E204,[1]装备数值!$K$5:$K$19,[1]装备数值!$P$24:$P$38),D204=4,_xlfn.XLOOKUP(E204,[1]装备数值!$K$5:$K$19,[1]装备数值!$T$24:$T$38),D204=6,_xlfn.XLOOKUP(E204,[1]装备数值!$K$5:$K$19,[1]装备数值!$X$24:$X$38)))</f>
        <v>10</v>
      </c>
      <c r="I204" s="2" cm="1">
        <f t="array" ref="I204">G204+H204*(_xlfn.SINGLE(_xlfn.XLOOKUP(E204,'equip_quality|装备品质'!$A:$A,'equip_quality|装备品质'!$E:$E-1)))</f>
        <v>1713</v>
      </c>
      <c r="J204" s="3" t="str">
        <f t="shared" si="35"/>
        <v>3;433013|4;433014|5;433015|6;433016</v>
      </c>
      <c r="K204" s="3" t="str">
        <f t="shared" si="34"/>
        <v>433013;433014;433015</v>
      </c>
      <c r="M204" s="2">
        <f>_xlfn.XLOOKUP(ROUNDDOWN(A204/100,0),[1]装备数值!$B:$B,[1]装备数值!$F:$F)</f>
        <v>0</v>
      </c>
      <c r="N204" s="3" t="str">
        <f t="shared" si="27"/>
        <v>equip_301_name</v>
      </c>
      <c r="O204" s="3" t="str">
        <f t="shared" si="28"/>
        <v>icon_equip_301_2</v>
      </c>
      <c r="P204" s="3" t="str">
        <f t="shared" si="29"/>
        <v>equip_301_desc</v>
      </c>
      <c r="Q204" s="3" t="str">
        <f t="shared" si="30"/>
        <v>spine_equip_301_2</v>
      </c>
    </row>
    <row r="205" spans="1:17">
      <c r="A205" s="2">
        <v>30109</v>
      </c>
      <c r="B205" s="3" t="str">
        <f>CONCATENATE(_xlfn.XLOOKUP(ROUNDDOWN(A205/100,0),[1]装备数值!$B:$B,[1]装备数值!$C:$C),"-",_xlfn.XLOOKUP(E205,[1]装备数值!$K$5:$K$19,[1]装备数值!$L$5:$L$19))</f>
        <v>皮手套-S阶-2</v>
      </c>
      <c r="C205" s="3">
        <f t="shared" si="26"/>
        <v>301</v>
      </c>
      <c r="D205" s="3">
        <f>_xlfn.XLOOKUP(ROUNDDOWN(A205/100,0),[1]装备数值!$B:$B,[1]装备数值!$E:$E)</f>
        <v>3</v>
      </c>
      <c r="E205" s="2">
        <v>9</v>
      </c>
      <c r="F205" s="2">
        <f>_xlfn.XLOOKUP(ROUNDDOWN(A205/100,0),[1]装备数值!$B:$B,[1]装备数值!$D:$D)</f>
        <v>103010</v>
      </c>
      <c r="G205" s="8">
        <f>IF(M205=0,_xlfn.IFS(D205=1,_xlfn.XLOOKUP(E205,[1]装备数值!$K$5:$K$19,[1]装备数值!$M$5:$M$19),D205=3,_xlfn.XLOOKUP(E205,[1]装备数值!$K$5:$K$19,[1]装备数值!$Q$5:$Q$19),D205=5,_xlfn.XLOOKUP(E205,[1]装备数值!$K$5:$K$19,[1]装备数值!$U$5:$U$19),D205=2,_xlfn.XLOOKUP(E205,[1]装备数值!$K$5:$K$19,[1]装备数值!$M$24:$M$38),D205=4,_xlfn.XLOOKUP(E205,[1]装备数值!$K$5:$K$19,[1]装备数值!$Q$24:$Q$38),D205=6,_xlfn.XLOOKUP(E205,[1]装备数值!$K$5:$K$19,[1]装备数值!$U$24:$U$38)),_xlfn.IFS(D205=1,_xlfn.XLOOKUP(E205,[1]装备数值!$K$5:$K$19,[1]装备数值!$O$5:$O$19),D205=3,_xlfn.XLOOKUP(E205,[1]装备数值!$K$5:$K$19,[1]装备数值!$S$5:$S$19),D205=5,_xlfn.XLOOKUP(E205,[1]装备数值!$K$5:$K$19,[1]装备数值!$W$5:$W$19),D205=2,_xlfn.XLOOKUP(E205,[1]装备数值!$K$5:$K$19,[1]装备数值!$O$24:$O$38),D205=4,_xlfn.XLOOKUP(E205,[1]装备数值!$K$5:$K$19,[1]装备数值!$S$24:$S$38),D205=6,_xlfn.XLOOKUP(E205,[1]装备数值!$K$5:$K$19,[1]装备数值!$W$24:$W$38)))</f>
        <v>141</v>
      </c>
      <c r="H205" s="2">
        <f>IF(M205=0,_xlfn.IFS(D205=1,_xlfn.XLOOKUP(E205,[1]装备数值!$K$5:$K$19,[1]装备数值!$N$5:$N$19),D205=3,_xlfn.XLOOKUP(E205,[1]装备数值!$K$5:$K$19,[1]装备数值!$R$5:$R$19),D205=5,_xlfn.XLOOKUP(E205,[1]装备数值!$K$5:$K$19,[1]装备数值!$V$5:$V$19),D205=2,_xlfn.XLOOKUP(E205,[1]装备数值!$K$5:$K$19,[1]装备数值!$N$24:$N$38),D205=4,_xlfn.XLOOKUP(E205,[1]装备数值!$K$5:$K$19,[1]装备数值!$R$24:$R$38),D205=6,_xlfn.XLOOKUP(E205,[1]装备数值!$K$5:$K$19,[1]装备数值!$V$24:$V$38)),_xlfn.IFS(D205=1,_xlfn.XLOOKUP(E205,[1]装备数值!$K$5:$K$19,[1]装备数值!$P$5:$P$19),D205=3,_xlfn.XLOOKUP(E205,[1]装备数值!$K$5:$K$19,[1]装备数值!$T$5:$T$19),D205=5,_xlfn.XLOOKUP(E205,[1]装备数值!$K$5:$K$19,[1]装备数值!$X$5:$X$19),D205=2,_xlfn.XLOOKUP(E205,[1]装备数值!$K$5:$K$19,[1]装备数值!$P$24:$P$38),D205=4,_xlfn.XLOOKUP(E205,[1]装备数值!$K$5:$K$19,[1]装备数值!$T$24:$T$38),D205=6,_xlfn.XLOOKUP(E205,[1]装备数值!$K$5:$K$19,[1]装备数值!$X$24:$X$38)))</f>
        <v>11</v>
      </c>
      <c r="I205" s="2" cm="1">
        <f t="array" ref="I205">G205+H205*(_xlfn.SINGLE(_xlfn.XLOOKUP(E205,'equip_quality|装备品质'!$A:$A,'equip_quality|装备品质'!$E:$E-1)))</f>
        <v>1890</v>
      </c>
      <c r="J205" s="3" t="str">
        <f t="shared" si="35"/>
        <v>3;433013|4;433014|5;433015|6;433016</v>
      </c>
      <c r="K205" s="3" t="str">
        <f t="shared" si="34"/>
        <v>433013;433014;433015</v>
      </c>
      <c r="M205" s="2">
        <f>_xlfn.XLOOKUP(ROUNDDOWN(A205/100,0),[1]装备数值!$B:$B,[1]装备数值!$F:$F)</f>
        <v>0</v>
      </c>
      <c r="N205" s="3" t="str">
        <f t="shared" si="27"/>
        <v>equip_301_name</v>
      </c>
      <c r="O205" s="3" t="str">
        <f t="shared" si="28"/>
        <v>icon_equip_301_2</v>
      </c>
      <c r="P205" s="3" t="str">
        <f t="shared" si="29"/>
        <v>equip_301_desc</v>
      </c>
      <c r="Q205" s="3" t="str">
        <f t="shared" si="30"/>
        <v>spine_equip_301_2</v>
      </c>
    </row>
    <row r="206" spans="1:17">
      <c r="A206" s="2">
        <v>30110</v>
      </c>
      <c r="B206" s="3" t="str">
        <f>CONCATENATE(_xlfn.XLOOKUP(ROUNDDOWN(A206/100,0),[1]装备数值!$B:$B,[1]装备数值!$C:$C),"-",_xlfn.XLOOKUP(E206,[1]装备数值!$K$5:$K$19,[1]装备数值!$L$5:$L$19))</f>
        <v>皮手套-S阶-3</v>
      </c>
      <c r="C206" s="3">
        <f t="shared" si="26"/>
        <v>301</v>
      </c>
      <c r="D206" s="3">
        <f>_xlfn.XLOOKUP(ROUNDDOWN(A206/100,0),[1]装备数值!$B:$B,[1]装备数值!$E:$E)</f>
        <v>3</v>
      </c>
      <c r="E206" s="2">
        <v>10</v>
      </c>
      <c r="F206" s="2">
        <f>_xlfn.XLOOKUP(ROUNDDOWN(A206/100,0),[1]装备数值!$B:$B,[1]装备数值!$D:$D)</f>
        <v>103010</v>
      </c>
      <c r="G206" s="8">
        <f>IF(M206=0,_xlfn.IFS(D206=1,_xlfn.XLOOKUP(E206,[1]装备数值!$K$5:$K$19,[1]装备数值!$M$5:$M$19),D206=3,_xlfn.XLOOKUP(E206,[1]装备数值!$K$5:$K$19,[1]装备数值!$Q$5:$Q$19),D206=5,_xlfn.XLOOKUP(E206,[1]装备数值!$K$5:$K$19,[1]装备数值!$U$5:$U$19),D206=2,_xlfn.XLOOKUP(E206,[1]装备数值!$K$5:$K$19,[1]装备数值!$M$24:$M$38),D206=4,_xlfn.XLOOKUP(E206,[1]装备数值!$K$5:$K$19,[1]装备数值!$Q$24:$Q$38),D206=6,_xlfn.XLOOKUP(E206,[1]装备数值!$K$5:$K$19,[1]装备数值!$U$24:$U$38)),_xlfn.IFS(D206=1,_xlfn.XLOOKUP(E206,[1]装备数值!$K$5:$K$19,[1]装备数值!$O$5:$O$19),D206=3,_xlfn.XLOOKUP(E206,[1]装备数值!$K$5:$K$19,[1]装备数值!$S$5:$S$19),D206=5,_xlfn.XLOOKUP(E206,[1]装备数值!$K$5:$K$19,[1]装备数值!$W$5:$W$19),D206=2,_xlfn.XLOOKUP(E206,[1]装备数值!$K$5:$K$19,[1]装备数值!$O$24:$O$38),D206=4,_xlfn.XLOOKUP(E206,[1]装备数值!$K$5:$K$19,[1]装备数值!$S$24:$S$38),D206=6,_xlfn.XLOOKUP(E206,[1]装备数值!$K$5:$K$19,[1]装备数值!$W$24:$W$38)))</f>
        <v>158</v>
      </c>
      <c r="H206" s="2">
        <f>IF(M206=0,_xlfn.IFS(D206=1,_xlfn.XLOOKUP(E206,[1]装备数值!$K$5:$K$19,[1]装备数值!$N$5:$N$19),D206=3,_xlfn.XLOOKUP(E206,[1]装备数值!$K$5:$K$19,[1]装备数值!$R$5:$R$19),D206=5,_xlfn.XLOOKUP(E206,[1]装备数值!$K$5:$K$19,[1]装备数值!$V$5:$V$19),D206=2,_xlfn.XLOOKUP(E206,[1]装备数值!$K$5:$K$19,[1]装备数值!$N$24:$N$38),D206=4,_xlfn.XLOOKUP(E206,[1]装备数值!$K$5:$K$19,[1]装备数值!$R$24:$R$38),D206=6,_xlfn.XLOOKUP(E206,[1]装备数值!$K$5:$K$19,[1]装备数值!$V$24:$V$38)),_xlfn.IFS(D206=1,_xlfn.XLOOKUP(E206,[1]装备数值!$K$5:$K$19,[1]装备数值!$P$5:$P$19),D206=3,_xlfn.XLOOKUP(E206,[1]装备数值!$K$5:$K$19,[1]装备数值!$T$5:$T$19),D206=5,_xlfn.XLOOKUP(E206,[1]装备数值!$K$5:$K$19,[1]装备数值!$X$5:$X$19),D206=2,_xlfn.XLOOKUP(E206,[1]装备数值!$K$5:$K$19,[1]装备数值!$P$24:$P$38),D206=4,_xlfn.XLOOKUP(E206,[1]装备数值!$K$5:$K$19,[1]装备数值!$T$24:$T$38),D206=6,_xlfn.XLOOKUP(E206,[1]装备数值!$K$5:$K$19,[1]装备数值!$X$24:$X$38)))</f>
        <v>14</v>
      </c>
      <c r="I206" s="2" cm="1">
        <f t="array" ref="I206">G206+H206*(_xlfn.SINGLE(_xlfn.XLOOKUP(E206,'equip_quality|装备品质'!$A:$A,'equip_quality|装备品质'!$E:$E-1)))</f>
        <v>2384</v>
      </c>
      <c r="J206" s="3" t="str">
        <f t="shared" si="35"/>
        <v>3;433013|4;433014|5;433015|6;433016</v>
      </c>
      <c r="K206" s="3" t="str">
        <f t="shared" si="34"/>
        <v>433013;433014;433015</v>
      </c>
      <c r="M206" s="2">
        <f>_xlfn.XLOOKUP(ROUNDDOWN(A206/100,0),[1]装备数值!$B:$B,[1]装备数值!$F:$F)</f>
        <v>0</v>
      </c>
      <c r="N206" s="3" t="str">
        <f t="shared" si="27"/>
        <v>equip_301_name</v>
      </c>
      <c r="O206" s="3" t="str">
        <f t="shared" si="28"/>
        <v>icon_equip_301_2</v>
      </c>
      <c r="P206" s="3" t="str">
        <f t="shared" si="29"/>
        <v>equip_301_desc</v>
      </c>
      <c r="Q206" s="3" t="str">
        <f t="shared" si="30"/>
        <v>spine_equip_301_2</v>
      </c>
    </row>
    <row r="207" spans="1:17">
      <c r="A207" s="2">
        <v>30111</v>
      </c>
      <c r="B207" s="3" t="str">
        <f>CONCATENATE(_xlfn.XLOOKUP(ROUNDDOWN(A207/100,0),[1]装备数值!$B:$B,[1]装备数值!$C:$C),"-",_xlfn.XLOOKUP(E207,[1]装备数值!$K$5:$K$19,[1]装备数值!$L$5:$L$19))</f>
        <v>皮手套-SS阶-0</v>
      </c>
      <c r="C207" s="3">
        <f t="shared" si="26"/>
        <v>301</v>
      </c>
      <c r="D207" s="3">
        <f>_xlfn.XLOOKUP(ROUNDDOWN(A207/100,0),[1]装备数值!$B:$B,[1]装备数值!$E:$E)</f>
        <v>3</v>
      </c>
      <c r="E207" s="2">
        <v>11</v>
      </c>
      <c r="F207" s="2">
        <f>_xlfn.XLOOKUP(ROUNDDOWN(A207/100,0),[1]装备数值!$B:$B,[1]装备数值!$D:$D)</f>
        <v>103010</v>
      </c>
      <c r="G207" s="8">
        <f>IF(M207=0,_xlfn.IFS(D207=1,_xlfn.XLOOKUP(E207,[1]装备数值!$K$5:$K$19,[1]装备数值!$M$5:$M$19),D207=3,_xlfn.XLOOKUP(E207,[1]装备数值!$K$5:$K$19,[1]装备数值!$Q$5:$Q$19),D207=5,_xlfn.XLOOKUP(E207,[1]装备数值!$K$5:$K$19,[1]装备数值!$U$5:$U$19),D207=2,_xlfn.XLOOKUP(E207,[1]装备数值!$K$5:$K$19,[1]装备数值!$M$24:$M$38),D207=4,_xlfn.XLOOKUP(E207,[1]装备数值!$K$5:$K$19,[1]装备数值!$Q$24:$Q$38),D207=6,_xlfn.XLOOKUP(E207,[1]装备数值!$K$5:$K$19,[1]装备数值!$U$24:$U$38)),_xlfn.IFS(D207=1,_xlfn.XLOOKUP(E207,[1]装备数值!$K$5:$K$19,[1]装备数值!$O$5:$O$19),D207=3,_xlfn.XLOOKUP(E207,[1]装备数值!$K$5:$K$19,[1]装备数值!$S$5:$S$19),D207=5,_xlfn.XLOOKUP(E207,[1]装备数值!$K$5:$K$19,[1]装备数值!$W$5:$W$19),D207=2,_xlfn.XLOOKUP(E207,[1]装备数值!$K$5:$K$19,[1]装备数值!$O$24:$O$38),D207=4,_xlfn.XLOOKUP(E207,[1]装备数值!$K$5:$K$19,[1]装备数值!$S$24:$S$38),D207=6,_xlfn.XLOOKUP(E207,[1]装备数值!$K$5:$K$19,[1]装备数值!$W$24:$W$38)))</f>
        <v>185</v>
      </c>
      <c r="H207" s="2">
        <f>IF(M207=0,_xlfn.IFS(D207=1,_xlfn.XLOOKUP(E207,[1]装备数值!$K$5:$K$19,[1]装备数值!$N$5:$N$19),D207=3,_xlfn.XLOOKUP(E207,[1]装备数值!$K$5:$K$19,[1]装备数值!$R$5:$R$19),D207=5,_xlfn.XLOOKUP(E207,[1]装备数值!$K$5:$K$19,[1]装备数值!$V$5:$V$19),D207=2,_xlfn.XLOOKUP(E207,[1]装备数值!$K$5:$K$19,[1]装备数值!$N$24:$N$38),D207=4,_xlfn.XLOOKUP(E207,[1]装备数值!$K$5:$K$19,[1]装备数值!$R$24:$R$38),D207=6,_xlfn.XLOOKUP(E207,[1]装备数值!$K$5:$K$19,[1]装备数值!$V$24:$V$38)),_xlfn.IFS(D207=1,_xlfn.XLOOKUP(E207,[1]装备数值!$K$5:$K$19,[1]装备数值!$P$5:$P$19),D207=3,_xlfn.XLOOKUP(E207,[1]装备数值!$K$5:$K$19,[1]装备数值!$T$5:$T$19),D207=5,_xlfn.XLOOKUP(E207,[1]装备数值!$K$5:$K$19,[1]装备数值!$X$5:$X$19),D207=2,_xlfn.XLOOKUP(E207,[1]装备数值!$K$5:$K$19,[1]装备数值!$P$24:$P$38),D207=4,_xlfn.XLOOKUP(E207,[1]装备数值!$K$5:$K$19,[1]装备数值!$T$24:$T$38),D207=6,_xlfn.XLOOKUP(E207,[1]装备数值!$K$5:$K$19,[1]装备数值!$X$24:$X$38)))</f>
        <v>17</v>
      </c>
      <c r="I207" s="2" cm="1">
        <f t="array" ref="I207">G207+H207*(_xlfn.SINGLE(_xlfn.XLOOKUP(E207,'equip_quality|装备品质'!$A:$A,'equip_quality|装备品质'!$E:$E-1)))</f>
        <v>2888</v>
      </c>
      <c r="J207" s="3" t="str">
        <f t="shared" si="35"/>
        <v>3;433013|4;433014|5;433015|6;433016</v>
      </c>
      <c r="K207" s="3" t="str">
        <f t="shared" si="34"/>
        <v>433013;433014;433015;433016</v>
      </c>
      <c r="M207" s="2">
        <f>_xlfn.XLOOKUP(ROUNDDOWN(A207/100,0),[1]装备数值!$B:$B,[1]装备数值!$F:$F)</f>
        <v>0</v>
      </c>
      <c r="N207" s="3" t="str">
        <f t="shared" si="27"/>
        <v>equip_301_name</v>
      </c>
      <c r="O207" s="3" t="str">
        <f t="shared" si="28"/>
        <v>icon_equip_301_2</v>
      </c>
      <c r="P207" s="3" t="str">
        <f t="shared" si="29"/>
        <v>equip_301_desc</v>
      </c>
      <c r="Q207" s="3" t="str">
        <f t="shared" si="30"/>
        <v>spine_equip_301_2</v>
      </c>
    </row>
    <row r="208" spans="1:17">
      <c r="A208" s="2">
        <v>30112</v>
      </c>
      <c r="B208" s="3" t="str">
        <f>CONCATENATE(_xlfn.XLOOKUP(ROUNDDOWN(A208/100,0),[1]装备数值!$B:$B,[1]装备数值!$C:$C),"-",_xlfn.XLOOKUP(E208,[1]装备数值!$K$5:$K$19,[1]装备数值!$L$5:$L$19))</f>
        <v>皮手套-SS阶-1</v>
      </c>
      <c r="C208" s="3">
        <f t="shared" si="26"/>
        <v>301</v>
      </c>
      <c r="D208" s="3">
        <f>_xlfn.XLOOKUP(ROUNDDOWN(A208/100,0),[1]装备数值!$B:$B,[1]装备数值!$E:$E)</f>
        <v>3</v>
      </c>
      <c r="E208" s="2">
        <v>12</v>
      </c>
      <c r="F208" s="2">
        <f>_xlfn.XLOOKUP(ROUNDDOWN(A208/100,0),[1]装备数值!$B:$B,[1]装备数值!$D:$D)</f>
        <v>103010</v>
      </c>
      <c r="G208" s="8">
        <f>IF(M208=0,_xlfn.IFS(D208=1,_xlfn.XLOOKUP(E208,[1]装备数值!$K$5:$K$19,[1]装备数值!$M$5:$M$19),D208=3,_xlfn.XLOOKUP(E208,[1]装备数值!$K$5:$K$19,[1]装备数值!$Q$5:$Q$19),D208=5,_xlfn.XLOOKUP(E208,[1]装备数值!$K$5:$K$19,[1]装备数值!$U$5:$U$19),D208=2,_xlfn.XLOOKUP(E208,[1]装备数值!$K$5:$K$19,[1]装备数值!$M$24:$M$38),D208=4,_xlfn.XLOOKUP(E208,[1]装备数值!$K$5:$K$19,[1]装备数值!$Q$24:$Q$38),D208=6,_xlfn.XLOOKUP(E208,[1]装备数值!$K$5:$K$19,[1]装备数值!$U$24:$U$38)),_xlfn.IFS(D208=1,_xlfn.XLOOKUP(E208,[1]装备数值!$K$5:$K$19,[1]装备数值!$O$5:$O$19),D208=3,_xlfn.XLOOKUP(E208,[1]装备数值!$K$5:$K$19,[1]装备数值!$S$5:$S$19),D208=5,_xlfn.XLOOKUP(E208,[1]装备数值!$K$5:$K$19,[1]装备数值!$W$5:$W$19),D208=2,_xlfn.XLOOKUP(E208,[1]装备数值!$K$5:$K$19,[1]装备数值!$O$24:$O$38),D208=4,_xlfn.XLOOKUP(E208,[1]装备数值!$K$5:$K$19,[1]装备数值!$S$24:$S$38),D208=6,_xlfn.XLOOKUP(E208,[1]装备数值!$K$5:$K$19,[1]装备数值!$W$24:$W$38)))</f>
        <v>228</v>
      </c>
      <c r="H208" s="2">
        <f>IF(M208=0,_xlfn.IFS(D208=1,_xlfn.XLOOKUP(E208,[1]装备数值!$K$5:$K$19,[1]装备数值!$N$5:$N$19),D208=3,_xlfn.XLOOKUP(E208,[1]装备数值!$K$5:$K$19,[1]装备数值!$R$5:$R$19),D208=5,_xlfn.XLOOKUP(E208,[1]装备数值!$K$5:$K$19,[1]装备数值!$V$5:$V$19),D208=2,_xlfn.XLOOKUP(E208,[1]装备数值!$K$5:$K$19,[1]装备数值!$N$24:$N$38),D208=4,_xlfn.XLOOKUP(E208,[1]装备数值!$K$5:$K$19,[1]装备数值!$R$24:$R$38),D208=6,_xlfn.XLOOKUP(E208,[1]装备数值!$K$5:$K$19,[1]装备数值!$V$24:$V$38)),_xlfn.IFS(D208=1,_xlfn.XLOOKUP(E208,[1]装备数值!$K$5:$K$19,[1]装备数值!$P$5:$P$19),D208=3,_xlfn.XLOOKUP(E208,[1]装备数值!$K$5:$K$19,[1]装备数值!$T$5:$T$19),D208=5,_xlfn.XLOOKUP(E208,[1]装备数值!$K$5:$K$19,[1]装备数值!$X$5:$X$19),D208=2,_xlfn.XLOOKUP(E208,[1]装备数值!$K$5:$K$19,[1]装备数值!$P$24:$P$38),D208=4,_xlfn.XLOOKUP(E208,[1]装备数值!$K$5:$K$19,[1]装备数值!$T$24:$T$38),D208=6,_xlfn.XLOOKUP(E208,[1]装备数值!$K$5:$K$19,[1]装备数值!$X$24:$X$38)))</f>
        <v>20</v>
      </c>
      <c r="I208" s="2" cm="1">
        <f t="array" ref="I208">G208+H208*(_xlfn.SINGLE(_xlfn.XLOOKUP(E208,'equip_quality|装备品质'!$A:$A,'equip_quality|装备品质'!$E:$E-1)))</f>
        <v>3408</v>
      </c>
      <c r="J208" s="3" t="str">
        <f t="shared" si="35"/>
        <v>3;433013|4;433014|5;433015|6;433016</v>
      </c>
      <c r="K208" s="3" t="str">
        <f t="shared" si="34"/>
        <v>433013;433014;433015;433016</v>
      </c>
      <c r="M208" s="2">
        <f>_xlfn.XLOOKUP(ROUNDDOWN(A208/100,0),[1]装备数值!$B:$B,[1]装备数值!$F:$F)</f>
        <v>0</v>
      </c>
      <c r="N208" s="3" t="str">
        <f t="shared" si="27"/>
        <v>equip_301_name</v>
      </c>
      <c r="O208" s="3" t="str">
        <f t="shared" si="28"/>
        <v>icon_equip_301_2</v>
      </c>
      <c r="P208" s="3" t="str">
        <f t="shared" si="29"/>
        <v>equip_301_desc</v>
      </c>
      <c r="Q208" s="3" t="str">
        <f t="shared" si="30"/>
        <v>spine_equip_301_2</v>
      </c>
    </row>
    <row r="209" spans="1:17">
      <c r="A209" s="2">
        <v>30113</v>
      </c>
      <c r="B209" s="3" t="str">
        <f>CONCATENATE(_xlfn.XLOOKUP(ROUNDDOWN(A209/100,0),[1]装备数值!$B:$B,[1]装备数值!$C:$C),"-",_xlfn.XLOOKUP(E209,[1]装备数值!$K$5:$K$19,[1]装备数值!$L$5:$L$19))</f>
        <v>皮手套-SS阶-2</v>
      </c>
      <c r="C209" s="3">
        <f t="shared" si="26"/>
        <v>301</v>
      </c>
      <c r="D209" s="3">
        <f>_xlfn.XLOOKUP(ROUNDDOWN(A209/100,0),[1]装备数值!$B:$B,[1]装备数值!$E:$E)</f>
        <v>3</v>
      </c>
      <c r="E209" s="2">
        <v>13</v>
      </c>
      <c r="F209" s="2">
        <f>_xlfn.XLOOKUP(ROUNDDOWN(A209/100,0),[1]装备数值!$B:$B,[1]装备数值!$D:$D)</f>
        <v>103010</v>
      </c>
      <c r="G209" s="8">
        <f>IF(M209=0,_xlfn.IFS(D209=1,_xlfn.XLOOKUP(E209,[1]装备数值!$K$5:$K$19,[1]装备数值!$M$5:$M$19),D209=3,_xlfn.XLOOKUP(E209,[1]装备数值!$K$5:$K$19,[1]装备数值!$Q$5:$Q$19),D209=5,_xlfn.XLOOKUP(E209,[1]装备数值!$K$5:$K$19,[1]装备数值!$U$5:$U$19),D209=2,_xlfn.XLOOKUP(E209,[1]装备数值!$K$5:$K$19,[1]装备数值!$M$24:$M$38),D209=4,_xlfn.XLOOKUP(E209,[1]装备数值!$K$5:$K$19,[1]装备数值!$Q$24:$Q$38),D209=6,_xlfn.XLOOKUP(E209,[1]装备数值!$K$5:$K$19,[1]装备数值!$U$24:$U$38)),_xlfn.IFS(D209=1,_xlfn.XLOOKUP(E209,[1]装备数值!$K$5:$K$19,[1]装备数值!$O$5:$O$19),D209=3,_xlfn.XLOOKUP(E209,[1]装备数值!$K$5:$K$19,[1]装备数值!$S$5:$S$19),D209=5,_xlfn.XLOOKUP(E209,[1]装备数值!$K$5:$K$19,[1]装备数值!$W$5:$W$19),D209=2,_xlfn.XLOOKUP(E209,[1]装备数值!$K$5:$K$19,[1]装备数值!$O$24:$O$38),D209=4,_xlfn.XLOOKUP(E209,[1]装备数值!$K$5:$K$19,[1]装备数值!$S$24:$S$38),D209=6,_xlfn.XLOOKUP(E209,[1]装备数值!$K$5:$K$19,[1]装备数值!$W$24:$W$38)))</f>
        <v>264</v>
      </c>
      <c r="H209" s="2">
        <f>IF(M209=0,_xlfn.IFS(D209=1,_xlfn.XLOOKUP(E209,[1]装备数值!$K$5:$K$19,[1]装备数值!$N$5:$N$19),D209=3,_xlfn.XLOOKUP(E209,[1]装备数值!$K$5:$K$19,[1]装备数值!$R$5:$R$19),D209=5,_xlfn.XLOOKUP(E209,[1]装备数值!$K$5:$K$19,[1]装备数值!$V$5:$V$19),D209=2,_xlfn.XLOOKUP(E209,[1]装备数值!$K$5:$K$19,[1]装备数值!$N$24:$N$38),D209=4,_xlfn.XLOOKUP(E209,[1]装备数值!$K$5:$K$19,[1]装备数值!$R$24:$R$38),D209=6,_xlfn.XLOOKUP(E209,[1]装备数值!$K$5:$K$19,[1]装备数值!$V$24:$V$38)),_xlfn.IFS(D209=1,_xlfn.XLOOKUP(E209,[1]装备数值!$K$5:$K$19,[1]装备数值!$P$5:$P$19),D209=3,_xlfn.XLOOKUP(E209,[1]装备数值!$K$5:$K$19,[1]装备数值!$T$5:$T$19),D209=5,_xlfn.XLOOKUP(E209,[1]装备数值!$K$5:$K$19,[1]装备数值!$X$5:$X$19),D209=2,_xlfn.XLOOKUP(E209,[1]装备数值!$K$5:$K$19,[1]装备数值!$P$24:$P$38),D209=4,_xlfn.XLOOKUP(E209,[1]装备数值!$K$5:$K$19,[1]装备数值!$T$24:$T$38),D209=6,_xlfn.XLOOKUP(E209,[1]装备数值!$K$5:$K$19,[1]装备数值!$X$24:$X$38)))</f>
        <v>24</v>
      </c>
      <c r="I209" s="2" cm="1">
        <f t="array" ref="I209">G209+H209*(_xlfn.SINGLE(_xlfn.XLOOKUP(E209,'equip_quality|装备品质'!$A:$A,'equip_quality|装备品质'!$E:$E-1)))</f>
        <v>4080</v>
      </c>
      <c r="J209" s="3" t="str">
        <f t="shared" si="35"/>
        <v>3;433013|4;433014|5;433015|6;433016</v>
      </c>
      <c r="K209" s="3" t="str">
        <f t="shared" si="34"/>
        <v>433013;433014;433015;433016</v>
      </c>
      <c r="M209" s="2">
        <f>_xlfn.XLOOKUP(ROUNDDOWN(A209/100,0),[1]装备数值!$B:$B,[1]装备数值!$F:$F)</f>
        <v>0</v>
      </c>
      <c r="N209" s="3" t="str">
        <f t="shared" si="27"/>
        <v>equip_301_name</v>
      </c>
      <c r="O209" s="3" t="str">
        <f t="shared" si="28"/>
        <v>icon_equip_301_2</v>
      </c>
      <c r="P209" s="3" t="str">
        <f t="shared" si="29"/>
        <v>equip_301_desc</v>
      </c>
      <c r="Q209" s="3" t="str">
        <f t="shared" si="30"/>
        <v>spine_equip_301_2</v>
      </c>
    </row>
    <row r="210" spans="1:17">
      <c r="A210" s="2">
        <v>30114</v>
      </c>
      <c r="B210" s="3" t="str">
        <f>CONCATENATE(_xlfn.XLOOKUP(ROUNDDOWN(A210/100,0),[1]装备数值!$B:$B,[1]装备数值!$C:$C),"-",_xlfn.XLOOKUP(E210,[1]装备数值!$K$5:$K$19,[1]装备数值!$L$5:$L$19))</f>
        <v>皮手套-SS阶-3</v>
      </c>
      <c r="C210" s="3">
        <f t="shared" si="26"/>
        <v>301</v>
      </c>
      <c r="D210" s="3">
        <f>_xlfn.XLOOKUP(ROUNDDOWN(A210/100,0),[1]装备数值!$B:$B,[1]装备数值!$E:$E)</f>
        <v>3</v>
      </c>
      <c r="E210" s="2">
        <v>14</v>
      </c>
      <c r="F210" s="2">
        <f>_xlfn.XLOOKUP(ROUNDDOWN(A210/100,0),[1]装备数值!$B:$B,[1]装备数值!$D:$D)</f>
        <v>103010</v>
      </c>
      <c r="G210" s="8">
        <f>IF(M210=0,_xlfn.IFS(D210=1,_xlfn.XLOOKUP(E210,[1]装备数值!$K$5:$K$19,[1]装备数值!$M$5:$M$19),D210=3,_xlfn.XLOOKUP(E210,[1]装备数值!$K$5:$K$19,[1]装备数值!$Q$5:$Q$19),D210=5,_xlfn.XLOOKUP(E210,[1]装备数值!$K$5:$K$19,[1]装备数值!$U$5:$U$19),D210=2,_xlfn.XLOOKUP(E210,[1]装备数值!$K$5:$K$19,[1]装备数值!$M$24:$M$38),D210=4,_xlfn.XLOOKUP(E210,[1]装备数值!$K$5:$K$19,[1]装备数值!$Q$24:$Q$38),D210=6,_xlfn.XLOOKUP(E210,[1]装备数值!$K$5:$K$19,[1]装备数值!$U$24:$U$38)),_xlfn.IFS(D210=1,_xlfn.XLOOKUP(E210,[1]装备数值!$K$5:$K$19,[1]装备数值!$O$5:$O$19),D210=3,_xlfn.XLOOKUP(E210,[1]装备数值!$K$5:$K$19,[1]装备数值!$S$5:$S$19),D210=5,_xlfn.XLOOKUP(E210,[1]装备数值!$K$5:$K$19,[1]装备数值!$W$5:$W$19),D210=2,_xlfn.XLOOKUP(E210,[1]装备数值!$K$5:$K$19,[1]装备数值!$O$24:$O$38),D210=4,_xlfn.XLOOKUP(E210,[1]装备数值!$K$5:$K$19,[1]装备数值!$S$24:$S$38),D210=6,_xlfn.XLOOKUP(E210,[1]装备数值!$K$5:$K$19,[1]装备数值!$W$24:$W$38)))</f>
        <v>304</v>
      </c>
      <c r="H210" s="2">
        <f>IF(M210=0,_xlfn.IFS(D210=1,_xlfn.XLOOKUP(E210,[1]装备数值!$K$5:$K$19,[1]装备数值!$N$5:$N$19),D210=3,_xlfn.XLOOKUP(E210,[1]装备数值!$K$5:$K$19,[1]装备数值!$R$5:$R$19),D210=5,_xlfn.XLOOKUP(E210,[1]装备数值!$K$5:$K$19,[1]装备数值!$V$5:$V$19),D210=2,_xlfn.XLOOKUP(E210,[1]装备数值!$K$5:$K$19,[1]装备数值!$N$24:$N$38),D210=4,_xlfn.XLOOKUP(E210,[1]装备数值!$K$5:$K$19,[1]装备数值!$R$24:$R$38),D210=6,_xlfn.XLOOKUP(E210,[1]装备数值!$K$5:$K$19,[1]装备数值!$V$24:$V$38)),_xlfn.IFS(D210=1,_xlfn.XLOOKUP(E210,[1]装备数值!$K$5:$K$19,[1]装备数值!$P$5:$P$19),D210=3,_xlfn.XLOOKUP(E210,[1]装备数值!$K$5:$K$19,[1]装备数值!$T$5:$T$19),D210=5,_xlfn.XLOOKUP(E210,[1]装备数值!$K$5:$K$19,[1]装备数值!$X$5:$X$19),D210=2,_xlfn.XLOOKUP(E210,[1]装备数值!$K$5:$K$19,[1]装备数值!$P$24:$P$38),D210=4,_xlfn.XLOOKUP(E210,[1]装备数值!$K$5:$K$19,[1]装备数值!$T$24:$T$38),D210=6,_xlfn.XLOOKUP(E210,[1]装备数值!$K$5:$K$19,[1]装备数值!$X$24:$X$38)))</f>
        <v>28</v>
      </c>
      <c r="I210" s="2" cm="1">
        <f t="array" ref="I210">G210+H210*(_xlfn.SINGLE(_xlfn.XLOOKUP(E210,'equip_quality|装备品质'!$A:$A,'equip_quality|装备品质'!$E:$E-1)))</f>
        <v>4756</v>
      </c>
      <c r="J210" s="3" t="str">
        <f t="shared" si="35"/>
        <v>3;433013|4;433014|5;433015|6;433016</v>
      </c>
      <c r="K210" s="3" t="str">
        <f t="shared" si="34"/>
        <v>433013;433014;433015;433016</v>
      </c>
      <c r="M210" s="2">
        <f>_xlfn.XLOOKUP(ROUNDDOWN(A210/100,0),[1]装备数值!$B:$B,[1]装备数值!$F:$F)</f>
        <v>0</v>
      </c>
      <c r="N210" s="3" t="str">
        <f t="shared" si="27"/>
        <v>equip_301_name</v>
      </c>
      <c r="O210" s="3" t="str">
        <f t="shared" si="28"/>
        <v>icon_equip_301_2</v>
      </c>
      <c r="P210" s="3" t="str">
        <f t="shared" si="29"/>
        <v>equip_301_desc</v>
      </c>
      <c r="Q210" s="3" t="str">
        <f t="shared" si="30"/>
        <v>spine_equip_301_2</v>
      </c>
    </row>
    <row r="211" spans="1:17">
      <c r="A211" s="2">
        <v>30115</v>
      </c>
      <c r="B211" s="3" t="str">
        <f>CONCATENATE(_xlfn.XLOOKUP(ROUNDDOWN(A211/100,0),[1]装备数值!$B:$B,[1]装备数值!$C:$C),"-",_xlfn.XLOOKUP(E211,[1]装备数值!$K$5:$K$19,[1]装备数值!$L$5:$L$19))</f>
        <v>皮手套-SS阶-4</v>
      </c>
      <c r="C211" s="3">
        <f t="shared" si="26"/>
        <v>301</v>
      </c>
      <c r="D211" s="3">
        <f>_xlfn.XLOOKUP(ROUNDDOWN(A211/100,0),[1]装备数值!$B:$B,[1]装备数值!$E:$E)</f>
        <v>3</v>
      </c>
      <c r="E211" s="2">
        <v>15</v>
      </c>
      <c r="F211" s="2">
        <f>_xlfn.XLOOKUP(ROUNDDOWN(A211/100,0),[1]装备数值!$B:$B,[1]装备数值!$D:$D)</f>
        <v>103010</v>
      </c>
      <c r="G211" s="8">
        <f>IF(M211=0,_xlfn.IFS(D211=1,_xlfn.XLOOKUP(E211,[1]装备数值!$K$5:$K$19,[1]装备数值!$M$5:$M$19),D211=3,_xlfn.XLOOKUP(E211,[1]装备数值!$K$5:$K$19,[1]装备数值!$Q$5:$Q$19),D211=5,_xlfn.XLOOKUP(E211,[1]装备数值!$K$5:$K$19,[1]装备数值!$U$5:$U$19),D211=2,_xlfn.XLOOKUP(E211,[1]装备数值!$K$5:$K$19,[1]装备数值!$M$24:$M$38),D211=4,_xlfn.XLOOKUP(E211,[1]装备数值!$K$5:$K$19,[1]装备数值!$Q$24:$Q$38),D211=6,_xlfn.XLOOKUP(E211,[1]装备数值!$K$5:$K$19,[1]装备数值!$U$24:$U$38)),_xlfn.IFS(D211=1,_xlfn.XLOOKUP(E211,[1]装备数值!$K$5:$K$19,[1]装备数值!$O$5:$O$19),D211=3,_xlfn.XLOOKUP(E211,[1]装备数值!$K$5:$K$19,[1]装备数值!$S$5:$S$19),D211=5,_xlfn.XLOOKUP(E211,[1]装备数值!$K$5:$K$19,[1]装备数值!$W$5:$W$19),D211=2,_xlfn.XLOOKUP(E211,[1]装备数值!$K$5:$K$19,[1]装备数值!$O$24:$O$38),D211=4,_xlfn.XLOOKUP(E211,[1]装备数值!$K$5:$K$19,[1]装备数值!$S$24:$S$38),D211=6,_xlfn.XLOOKUP(E211,[1]装备数值!$K$5:$K$19,[1]装备数值!$W$24:$W$38)))</f>
        <v>360</v>
      </c>
      <c r="H211" s="2">
        <f>IF(M211=0,_xlfn.IFS(D211=1,_xlfn.XLOOKUP(E211,[1]装备数值!$K$5:$K$19,[1]装备数值!$N$5:$N$19),D211=3,_xlfn.XLOOKUP(E211,[1]装备数值!$K$5:$K$19,[1]装备数值!$R$5:$R$19),D211=5,_xlfn.XLOOKUP(E211,[1]装备数值!$K$5:$K$19,[1]装备数值!$V$5:$V$19),D211=2,_xlfn.XLOOKUP(E211,[1]装备数值!$K$5:$K$19,[1]装备数值!$N$24:$N$38),D211=4,_xlfn.XLOOKUP(E211,[1]装备数值!$K$5:$K$19,[1]装备数值!$R$24:$R$38),D211=6,_xlfn.XLOOKUP(E211,[1]装备数值!$K$5:$K$19,[1]装备数值!$V$24:$V$38)),_xlfn.IFS(D211=1,_xlfn.XLOOKUP(E211,[1]装备数值!$K$5:$K$19,[1]装备数值!$P$5:$P$19),D211=3,_xlfn.XLOOKUP(E211,[1]装备数值!$K$5:$K$19,[1]装备数值!$T$5:$T$19),D211=5,_xlfn.XLOOKUP(E211,[1]装备数值!$K$5:$K$19,[1]装备数值!$X$5:$X$19),D211=2,_xlfn.XLOOKUP(E211,[1]装备数值!$K$5:$K$19,[1]装备数值!$P$24:$P$38),D211=4,_xlfn.XLOOKUP(E211,[1]装备数值!$K$5:$K$19,[1]装备数值!$T$24:$T$38),D211=6,_xlfn.XLOOKUP(E211,[1]装备数值!$K$5:$K$19,[1]装备数值!$X$24:$X$38)))</f>
        <v>32</v>
      </c>
      <c r="I211" s="2" cm="1">
        <f t="array" ref="I211">G211+H211*(_xlfn.SINGLE(_xlfn.XLOOKUP(E211,'equip_quality|装备品质'!$A:$A,'equip_quality|装备品质'!$E:$E-1)))</f>
        <v>5448</v>
      </c>
      <c r="J211" s="3" t="str">
        <f t="shared" si="35"/>
        <v>3;433013|4;433014|5;433015|6;433016</v>
      </c>
      <c r="K211" s="3" t="str">
        <f t="shared" si="34"/>
        <v>433013;433014;433015;433016</v>
      </c>
      <c r="M211" s="2">
        <f>_xlfn.XLOOKUP(ROUNDDOWN(A211/100,0),[1]装备数值!$B:$B,[1]装备数值!$F:$F)</f>
        <v>0</v>
      </c>
      <c r="N211" s="3" t="str">
        <f t="shared" si="27"/>
        <v>equip_301_name</v>
      </c>
      <c r="O211" s="3" t="str">
        <f t="shared" si="28"/>
        <v>icon_equip_301_2</v>
      </c>
      <c r="P211" s="3" t="str">
        <f t="shared" si="29"/>
        <v>equip_301_desc</v>
      </c>
      <c r="Q211" s="3" t="str">
        <f t="shared" si="30"/>
        <v>spine_equip_301_2</v>
      </c>
    </row>
    <row r="212" spans="1:17">
      <c r="A212" s="2">
        <v>30201</v>
      </c>
      <c r="B212" s="3" t="str">
        <f>CONCATENATE(_xlfn.XLOOKUP(ROUNDDOWN(A212/100,0),[1]装备数值!$B:$B,[1]装备数值!$C:$C),"-",_xlfn.XLOOKUP(E212,[1]装备数值!$K$5:$K$19,[1]装备数值!$L$5:$L$19))</f>
        <v>时尚纹身-D阶</v>
      </c>
      <c r="C212" s="3">
        <f t="shared" si="26"/>
        <v>302</v>
      </c>
      <c r="D212" s="3">
        <f>_xlfn.XLOOKUP(ROUNDDOWN(A212/100,0),[1]装备数值!$B:$B,[1]装备数值!$E:$E)</f>
        <v>3</v>
      </c>
      <c r="E212" s="2">
        <v>1</v>
      </c>
      <c r="F212" s="2">
        <f>_xlfn.XLOOKUP(ROUNDDOWN(A212/100,0),[1]装备数值!$B:$B,[1]装备数值!$D:$D)</f>
        <v>103010</v>
      </c>
      <c r="G212" s="8">
        <f>IF(M212=0,_xlfn.IFS(D212=1,_xlfn.XLOOKUP(E212,[1]装备数值!$K$5:$K$19,[1]装备数值!$M$5:$M$19),D212=3,_xlfn.XLOOKUP(E212,[1]装备数值!$K$5:$K$19,[1]装备数值!$Q$5:$Q$19),D212=5,_xlfn.XLOOKUP(E212,[1]装备数值!$K$5:$K$19,[1]装备数值!$U$5:$U$19),D212=2,_xlfn.XLOOKUP(E212,[1]装备数值!$K$5:$K$19,[1]装备数值!$M$24:$M$38),D212=4,_xlfn.XLOOKUP(E212,[1]装备数值!$K$5:$K$19,[1]装备数值!$Q$24:$Q$38),D212=6,_xlfn.XLOOKUP(E212,[1]装备数值!$K$5:$K$19,[1]装备数值!$U$24:$U$38)),_xlfn.IFS(D212=1,_xlfn.XLOOKUP(E212,[1]装备数值!$K$5:$K$19,[1]装备数值!$O$5:$O$19),D212=3,_xlfn.XLOOKUP(E212,[1]装备数值!$K$5:$K$19,[1]装备数值!$S$5:$S$19),D212=5,_xlfn.XLOOKUP(E212,[1]装备数值!$K$5:$K$19,[1]装备数值!$W$5:$W$19),D212=2,_xlfn.XLOOKUP(E212,[1]装备数值!$K$5:$K$19,[1]装备数值!$O$24:$O$38),D212=4,_xlfn.XLOOKUP(E212,[1]装备数值!$K$5:$K$19,[1]装备数值!$S$24:$S$38),D212=6,_xlfn.XLOOKUP(E212,[1]装备数值!$K$5:$K$19,[1]装备数值!$W$24:$W$38)))</f>
        <v>8</v>
      </c>
      <c r="H212" s="2">
        <f>IF(M212=0,_xlfn.IFS(D212=1,_xlfn.XLOOKUP(E212,[1]装备数值!$K$5:$K$19,[1]装备数值!$N$5:$N$19),D212=3,_xlfn.XLOOKUP(E212,[1]装备数值!$K$5:$K$19,[1]装备数值!$R$5:$R$19),D212=5,_xlfn.XLOOKUP(E212,[1]装备数值!$K$5:$K$19,[1]装备数值!$V$5:$V$19),D212=2,_xlfn.XLOOKUP(E212,[1]装备数值!$K$5:$K$19,[1]装备数值!$N$24:$N$38),D212=4,_xlfn.XLOOKUP(E212,[1]装备数值!$K$5:$K$19,[1]装备数值!$R$24:$R$38),D212=6,_xlfn.XLOOKUP(E212,[1]装备数值!$K$5:$K$19,[1]装备数值!$V$24:$V$38)),_xlfn.IFS(D212=1,_xlfn.XLOOKUP(E212,[1]装备数值!$K$5:$K$19,[1]装备数值!$P$5:$P$19),D212=3,_xlfn.XLOOKUP(E212,[1]装备数值!$K$5:$K$19,[1]装备数值!$T$5:$T$19),D212=5,_xlfn.XLOOKUP(E212,[1]装备数值!$K$5:$K$19,[1]装备数值!$X$5:$X$19),D212=2,_xlfn.XLOOKUP(E212,[1]装备数值!$K$5:$K$19,[1]装备数值!$P$24:$P$38),D212=4,_xlfn.XLOOKUP(E212,[1]装备数值!$K$5:$K$19,[1]装备数值!$T$24:$T$38),D212=6,_xlfn.XLOOKUP(E212,[1]装备数值!$K$5:$K$19,[1]装备数值!$X$24:$X$38)))</f>
        <v>2</v>
      </c>
      <c r="I212" s="2" cm="1">
        <f t="array" ref="I212">G212+H212*(_xlfn.SINGLE(_xlfn.XLOOKUP(E212,'equip_quality|装备品质'!$A:$A,'equip_quality|装备品质'!$E:$E-1)))</f>
        <v>326</v>
      </c>
      <c r="J212" s="3" t="str">
        <f t="shared" si="35"/>
        <v>3;433023|4;433024|5;433025|6;433026</v>
      </c>
      <c r="K212" s="3" t="str">
        <f t="shared" si="34"/>
        <v/>
      </c>
      <c r="M212" s="2">
        <f>_xlfn.XLOOKUP(ROUNDDOWN(A212/100,0),[1]装备数值!$B:$B,[1]装备数值!$F:$F)</f>
        <v>0</v>
      </c>
      <c r="N212" s="3" t="str">
        <f t="shared" si="27"/>
        <v>equip_302_name</v>
      </c>
      <c r="O212" s="3" t="str">
        <f t="shared" si="28"/>
        <v>icon_equip_302_1</v>
      </c>
      <c r="P212" s="3" t="str">
        <f t="shared" si="29"/>
        <v>equip_302_desc</v>
      </c>
      <c r="Q212" s="3" t="str">
        <f t="shared" si="30"/>
        <v>spine_equip_302_1</v>
      </c>
    </row>
    <row r="213" spans="1:17">
      <c r="A213" s="2">
        <v>30202</v>
      </c>
      <c r="B213" s="3" t="str">
        <f>CONCATENATE(_xlfn.XLOOKUP(ROUNDDOWN(A213/100,0),[1]装备数值!$B:$B,[1]装备数值!$C:$C),"-",_xlfn.XLOOKUP(E213,[1]装备数值!$K$5:$K$19,[1]装备数值!$L$5:$L$19))</f>
        <v>时尚纹身-C阶</v>
      </c>
      <c r="C213" s="3">
        <f t="shared" si="26"/>
        <v>302</v>
      </c>
      <c r="D213" s="3">
        <f>_xlfn.XLOOKUP(ROUNDDOWN(A213/100,0),[1]装备数值!$B:$B,[1]装备数值!$E:$E)</f>
        <v>3</v>
      </c>
      <c r="E213" s="2">
        <v>2</v>
      </c>
      <c r="F213" s="2">
        <f>_xlfn.XLOOKUP(ROUNDDOWN(A213/100,0),[1]装备数值!$B:$B,[1]装备数值!$D:$D)</f>
        <v>103010</v>
      </c>
      <c r="G213" s="8">
        <f>IF(M213=0,_xlfn.IFS(D213=1,_xlfn.XLOOKUP(E213,[1]装备数值!$K$5:$K$19,[1]装备数值!$M$5:$M$19),D213=3,_xlfn.XLOOKUP(E213,[1]装备数值!$K$5:$K$19,[1]装备数值!$Q$5:$Q$19),D213=5,_xlfn.XLOOKUP(E213,[1]装备数值!$K$5:$K$19,[1]装备数值!$U$5:$U$19),D213=2,_xlfn.XLOOKUP(E213,[1]装备数值!$K$5:$K$19,[1]装备数值!$M$24:$M$38),D213=4,_xlfn.XLOOKUP(E213,[1]装备数值!$K$5:$K$19,[1]装备数值!$Q$24:$Q$38),D213=6,_xlfn.XLOOKUP(E213,[1]装备数值!$K$5:$K$19,[1]装备数值!$U$24:$U$38)),_xlfn.IFS(D213=1,_xlfn.XLOOKUP(E213,[1]装备数值!$K$5:$K$19,[1]装备数值!$O$5:$O$19),D213=3,_xlfn.XLOOKUP(E213,[1]装备数值!$K$5:$K$19,[1]装备数值!$S$5:$S$19),D213=5,_xlfn.XLOOKUP(E213,[1]装备数值!$K$5:$K$19,[1]装备数值!$W$5:$W$19),D213=2,_xlfn.XLOOKUP(E213,[1]装备数值!$K$5:$K$19,[1]装备数值!$O$24:$O$38),D213=4,_xlfn.XLOOKUP(E213,[1]装备数值!$K$5:$K$19,[1]装备数值!$S$24:$S$38),D213=6,_xlfn.XLOOKUP(E213,[1]装备数值!$K$5:$K$19,[1]装备数值!$W$24:$W$38)))</f>
        <v>16</v>
      </c>
      <c r="H213" s="2">
        <f>IF(M213=0,_xlfn.IFS(D213=1,_xlfn.XLOOKUP(E213,[1]装备数值!$K$5:$K$19,[1]装备数值!$N$5:$N$19),D213=3,_xlfn.XLOOKUP(E213,[1]装备数值!$K$5:$K$19,[1]装备数值!$R$5:$R$19),D213=5,_xlfn.XLOOKUP(E213,[1]装备数值!$K$5:$K$19,[1]装备数值!$V$5:$V$19),D213=2,_xlfn.XLOOKUP(E213,[1]装备数值!$K$5:$K$19,[1]装备数值!$N$24:$N$38),D213=4,_xlfn.XLOOKUP(E213,[1]装备数值!$K$5:$K$19,[1]装备数值!$R$24:$R$38),D213=6,_xlfn.XLOOKUP(E213,[1]装备数值!$K$5:$K$19,[1]装备数值!$V$24:$V$38)),_xlfn.IFS(D213=1,_xlfn.XLOOKUP(E213,[1]装备数值!$K$5:$K$19,[1]装备数值!$P$5:$P$19),D213=3,_xlfn.XLOOKUP(E213,[1]装备数值!$K$5:$K$19,[1]装备数值!$T$5:$T$19),D213=5,_xlfn.XLOOKUP(E213,[1]装备数值!$K$5:$K$19,[1]装备数值!$X$5:$X$19),D213=2,_xlfn.XLOOKUP(E213,[1]装备数值!$K$5:$K$19,[1]装备数值!$P$24:$P$38),D213=4,_xlfn.XLOOKUP(E213,[1]装备数值!$K$5:$K$19,[1]装备数值!$T$24:$T$38),D213=6,_xlfn.XLOOKUP(E213,[1]装备数值!$K$5:$K$19,[1]装备数值!$X$24:$X$38)))</f>
        <v>3</v>
      </c>
      <c r="I213" s="2" cm="1">
        <f t="array" ref="I213">G213+H213*(_xlfn.SINGLE(_xlfn.XLOOKUP(E213,'equip_quality|装备品质'!$A:$A,'equip_quality|装备品质'!$E:$E-1)))</f>
        <v>493</v>
      </c>
      <c r="J213" s="3" t="str">
        <f t="shared" si="35"/>
        <v>3;433023|4;433024|5;433025|6;433026</v>
      </c>
      <c r="K213" s="3" t="str">
        <f t="shared" si="34"/>
        <v/>
      </c>
      <c r="M213" s="2">
        <f>_xlfn.XLOOKUP(ROUNDDOWN(A213/100,0),[1]装备数值!$B:$B,[1]装备数值!$F:$F)</f>
        <v>0</v>
      </c>
      <c r="N213" s="3" t="str">
        <f t="shared" si="27"/>
        <v>equip_302_name</v>
      </c>
      <c r="O213" s="3" t="str">
        <f t="shared" si="28"/>
        <v>icon_equip_302_1</v>
      </c>
      <c r="P213" s="3" t="str">
        <f t="shared" si="29"/>
        <v>equip_302_desc</v>
      </c>
      <c r="Q213" s="3" t="str">
        <f t="shared" si="30"/>
        <v>spine_equip_302_1</v>
      </c>
    </row>
    <row r="214" spans="1:17">
      <c r="A214" s="2">
        <v>30203</v>
      </c>
      <c r="B214" s="3" t="str">
        <f>CONCATENATE(_xlfn.XLOOKUP(ROUNDDOWN(A214/100,0),[1]装备数值!$B:$B,[1]装备数值!$C:$C),"-",_xlfn.XLOOKUP(E214,[1]装备数值!$K$5:$K$19,[1]装备数值!$L$5:$L$19))</f>
        <v>时尚纹身-B阶</v>
      </c>
      <c r="C214" s="3">
        <f t="shared" si="26"/>
        <v>302</v>
      </c>
      <c r="D214" s="3">
        <f>_xlfn.XLOOKUP(ROUNDDOWN(A214/100,0),[1]装备数值!$B:$B,[1]装备数值!$E:$E)</f>
        <v>3</v>
      </c>
      <c r="E214" s="2">
        <v>3</v>
      </c>
      <c r="F214" s="2">
        <f>_xlfn.XLOOKUP(ROUNDDOWN(A214/100,0),[1]装备数值!$B:$B,[1]装备数值!$D:$D)</f>
        <v>103010</v>
      </c>
      <c r="G214" s="8">
        <f>IF(M214=0,_xlfn.IFS(D214=1,_xlfn.XLOOKUP(E214,[1]装备数值!$K$5:$K$19,[1]装备数值!$M$5:$M$19),D214=3,_xlfn.XLOOKUP(E214,[1]装备数值!$K$5:$K$19,[1]装备数值!$Q$5:$Q$19),D214=5,_xlfn.XLOOKUP(E214,[1]装备数值!$K$5:$K$19,[1]装备数值!$U$5:$U$19),D214=2,_xlfn.XLOOKUP(E214,[1]装备数值!$K$5:$K$19,[1]装备数值!$M$24:$M$38),D214=4,_xlfn.XLOOKUP(E214,[1]装备数值!$K$5:$K$19,[1]装备数值!$Q$24:$Q$38),D214=6,_xlfn.XLOOKUP(E214,[1]装备数值!$K$5:$K$19,[1]装备数值!$U$24:$U$38)),_xlfn.IFS(D214=1,_xlfn.XLOOKUP(E214,[1]装备数值!$K$5:$K$19,[1]装备数值!$O$5:$O$19),D214=3,_xlfn.XLOOKUP(E214,[1]装备数值!$K$5:$K$19,[1]装备数值!$S$5:$S$19),D214=5,_xlfn.XLOOKUP(E214,[1]装备数值!$K$5:$K$19,[1]装备数值!$W$5:$W$19),D214=2,_xlfn.XLOOKUP(E214,[1]装备数值!$K$5:$K$19,[1]装备数值!$O$24:$O$38),D214=4,_xlfn.XLOOKUP(E214,[1]装备数值!$K$5:$K$19,[1]装备数值!$S$24:$S$38),D214=6,_xlfn.XLOOKUP(E214,[1]装备数值!$K$5:$K$19,[1]装备数值!$W$24:$W$38)))</f>
        <v>24</v>
      </c>
      <c r="H214" s="2">
        <f>IF(M214=0,_xlfn.IFS(D214=1,_xlfn.XLOOKUP(E214,[1]装备数值!$K$5:$K$19,[1]装备数值!$N$5:$N$19),D214=3,_xlfn.XLOOKUP(E214,[1]装备数值!$K$5:$K$19,[1]装备数值!$R$5:$R$19),D214=5,_xlfn.XLOOKUP(E214,[1]装备数值!$K$5:$K$19,[1]装备数值!$V$5:$V$19),D214=2,_xlfn.XLOOKUP(E214,[1]装备数值!$K$5:$K$19,[1]装备数值!$N$24:$N$38),D214=4,_xlfn.XLOOKUP(E214,[1]装备数值!$K$5:$K$19,[1]装备数值!$R$24:$R$38),D214=6,_xlfn.XLOOKUP(E214,[1]装备数值!$K$5:$K$19,[1]装备数值!$V$24:$V$38)),_xlfn.IFS(D214=1,_xlfn.XLOOKUP(E214,[1]装备数值!$K$5:$K$19,[1]装备数值!$P$5:$P$19),D214=3,_xlfn.XLOOKUP(E214,[1]装备数值!$K$5:$K$19,[1]装备数值!$T$5:$T$19),D214=5,_xlfn.XLOOKUP(E214,[1]装备数值!$K$5:$K$19,[1]装备数值!$X$5:$X$19),D214=2,_xlfn.XLOOKUP(E214,[1]装备数值!$K$5:$K$19,[1]装备数值!$P$24:$P$38),D214=4,_xlfn.XLOOKUP(E214,[1]装备数值!$K$5:$K$19,[1]装备数值!$T$24:$T$38),D214=6,_xlfn.XLOOKUP(E214,[1]装备数值!$K$5:$K$19,[1]装备数值!$X$24:$X$38)))</f>
        <v>4</v>
      </c>
      <c r="I214" s="2" cm="1">
        <f t="array" ref="I214">G214+H214*(_xlfn.SINGLE(_xlfn.XLOOKUP(E214,'equip_quality|装备品质'!$A:$A,'equip_quality|装备品质'!$E:$E-1)))</f>
        <v>660</v>
      </c>
      <c r="J214" s="3" t="str">
        <f t="shared" si="35"/>
        <v>3;433023|4;433024|5;433025|6;433026</v>
      </c>
      <c r="K214" s="3" t="str">
        <f t="shared" si="34"/>
        <v>433023</v>
      </c>
      <c r="M214" s="2">
        <f>_xlfn.XLOOKUP(ROUNDDOWN(A214/100,0),[1]装备数值!$B:$B,[1]装备数值!$F:$F)</f>
        <v>0</v>
      </c>
      <c r="N214" s="3" t="str">
        <f t="shared" si="27"/>
        <v>equip_302_name</v>
      </c>
      <c r="O214" s="3" t="str">
        <f t="shared" si="28"/>
        <v>icon_equip_302_1</v>
      </c>
      <c r="P214" s="3" t="str">
        <f t="shared" si="29"/>
        <v>equip_302_desc</v>
      </c>
      <c r="Q214" s="3" t="str">
        <f t="shared" si="30"/>
        <v>spine_equip_302_1</v>
      </c>
    </row>
    <row r="215" spans="1:17">
      <c r="A215" s="2">
        <v>30204</v>
      </c>
      <c r="B215" s="3" t="str">
        <f>CONCATENATE(_xlfn.XLOOKUP(ROUNDDOWN(A215/100,0),[1]装备数值!$B:$B,[1]装备数值!$C:$C),"-",_xlfn.XLOOKUP(E215,[1]装备数值!$K$5:$K$19,[1]装备数值!$L$5:$L$19))</f>
        <v>时尚纹身-A阶-0</v>
      </c>
      <c r="C215" s="3">
        <f t="shared" si="26"/>
        <v>302</v>
      </c>
      <c r="D215" s="3">
        <f>_xlfn.XLOOKUP(ROUNDDOWN(A215/100,0),[1]装备数值!$B:$B,[1]装备数值!$E:$E)</f>
        <v>3</v>
      </c>
      <c r="E215" s="2">
        <v>4</v>
      </c>
      <c r="F215" s="2">
        <f>_xlfn.XLOOKUP(ROUNDDOWN(A215/100,0),[1]装备数值!$B:$B,[1]装备数值!$D:$D)</f>
        <v>103010</v>
      </c>
      <c r="G215" s="8">
        <f>IF(M215=0,_xlfn.IFS(D215=1,_xlfn.XLOOKUP(E215,[1]装备数值!$K$5:$K$19,[1]装备数值!$M$5:$M$19),D215=3,_xlfn.XLOOKUP(E215,[1]装备数值!$K$5:$K$19,[1]装备数值!$Q$5:$Q$19),D215=5,_xlfn.XLOOKUP(E215,[1]装备数值!$K$5:$K$19,[1]装备数值!$U$5:$U$19),D215=2,_xlfn.XLOOKUP(E215,[1]装备数值!$K$5:$K$19,[1]装备数值!$M$24:$M$38),D215=4,_xlfn.XLOOKUP(E215,[1]装备数值!$K$5:$K$19,[1]装备数值!$Q$24:$Q$38),D215=6,_xlfn.XLOOKUP(E215,[1]装备数值!$K$5:$K$19,[1]装备数值!$U$24:$U$38)),_xlfn.IFS(D215=1,_xlfn.XLOOKUP(E215,[1]装备数值!$K$5:$K$19,[1]装备数值!$O$5:$O$19),D215=3,_xlfn.XLOOKUP(E215,[1]装备数值!$K$5:$K$19,[1]装备数值!$S$5:$S$19),D215=5,_xlfn.XLOOKUP(E215,[1]装备数值!$K$5:$K$19,[1]装备数值!$W$5:$W$19),D215=2,_xlfn.XLOOKUP(E215,[1]装备数值!$K$5:$K$19,[1]装备数值!$O$24:$O$38),D215=4,_xlfn.XLOOKUP(E215,[1]装备数值!$K$5:$K$19,[1]装备数值!$S$24:$S$38),D215=6,_xlfn.XLOOKUP(E215,[1]装备数值!$K$5:$K$19,[1]装备数值!$W$24:$W$38)))</f>
        <v>40</v>
      </c>
      <c r="H215" s="2">
        <f>IF(M215=0,_xlfn.IFS(D215=1,_xlfn.XLOOKUP(E215,[1]装备数值!$K$5:$K$19,[1]装备数值!$N$5:$N$19),D215=3,_xlfn.XLOOKUP(E215,[1]装备数值!$K$5:$K$19,[1]装备数值!$R$5:$R$19),D215=5,_xlfn.XLOOKUP(E215,[1]装备数值!$K$5:$K$19,[1]装备数值!$V$5:$V$19),D215=2,_xlfn.XLOOKUP(E215,[1]装备数值!$K$5:$K$19,[1]装备数值!$N$24:$N$38),D215=4,_xlfn.XLOOKUP(E215,[1]装备数值!$K$5:$K$19,[1]装备数值!$R$24:$R$38),D215=6,_xlfn.XLOOKUP(E215,[1]装备数值!$K$5:$K$19,[1]装备数值!$V$24:$V$38)),_xlfn.IFS(D215=1,_xlfn.XLOOKUP(E215,[1]装备数值!$K$5:$K$19,[1]装备数值!$P$5:$P$19),D215=3,_xlfn.XLOOKUP(E215,[1]装备数值!$K$5:$K$19,[1]装备数值!$T$5:$T$19),D215=5,_xlfn.XLOOKUP(E215,[1]装备数值!$K$5:$K$19,[1]装备数值!$X$5:$X$19),D215=2,_xlfn.XLOOKUP(E215,[1]装备数值!$K$5:$K$19,[1]装备数值!$P$24:$P$38),D215=4,_xlfn.XLOOKUP(E215,[1]装备数值!$K$5:$K$19,[1]装备数值!$T$24:$T$38),D215=6,_xlfn.XLOOKUP(E215,[1]装备数值!$K$5:$K$19,[1]装备数值!$X$24:$X$38)))</f>
        <v>7</v>
      </c>
      <c r="I215" s="2" cm="1">
        <f t="array" ref="I215">G215+H215*(_xlfn.SINGLE(_xlfn.XLOOKUP(E215,'equip_quality|装备品质'!$A:$A,'equip_quality|装备品质'!$E:$E-1)))</f>
        <v>1153</v>
      </c>
      <c r="J215" s="3" t="str">
        <f t="shared" si="35"/>
        <v>3;433023|4;433024|5;433025|6;433026</v>
      </c>
      <c r="K215" s="3" t="str">
        <f t="shared" si="34"/>
        <v>433023;433024</v>
      </c>
      <c r="M215" s="2">
        <f>_xlfn.XLOOKUP(ROUNDDOWN(A215/100,0),[1]装备数值!$B:$B,[1]装备数值!$F:$F)</f>
        <v>0</v>
      </c>
      <c r="N215" s="3" t="str">
        <f t="shared" si="27"/>
        <v>equip_302_name</v>
      </c>
      <c r="O215" s="3" t="str">
        <f t="shared" si="28"/>
        <v>icon_equip_302_2</v>
      </c>
      <c r="P215" s="3" t="str">
        <f t="shared" si="29"/>
        <v>equip_302_desc</v>
      </c>
      <c r="Q215" s="3" t="str">
        <f t="shared" si="30"/>
        <v>spine_equip_302_2</v>
      </c>
    </row>
    <row r="216" spans="1:17">
      <c r="A216" s="2">
        <v>30205</v>
      </c>
      <c r="B216" s="3" t="str">
        <f>CONCATENATE(_xlfn.XLOOKUP(ROUNDDOWN(A216/100,0),[1]装备数值!$B:$B,[1]装备数值!$C:$C),"-",_xlfn.XLOOKUP(E216,[1]装备数值!$K$5:$K$19,[1]装备数值!$L$5:$L$19))</f>
        <v>时尚纹身-A阶-1</v>
      </c>
      <c r="C216" s="3">
        <f t="shared" ref="C216:C279" si="36">ROUNDDOWN(A216/100,0)</f>
        <v>302</v>
      </c>
      <c r="D216" s="3">
        <f>_xlfn.XLOOKUP(ROUNDDOWN(A216/100,0),[1]装备数值!$B:$B,[1]装备数值!$E:$E)</f>
        <v>3</v>
      </c>
      <c r="E216" s="2">
        <v>5</v>
      </c>
      <c r="F216" s="2">
        <f>_xlfn.XLOOKUP(ROUNDDOWN(A216/100,0),[1]装备数值!$B:$B,[1]装备数值!$D:$D)</f>
        <v>103010</v>
      </c>
      <c r="G216" s="8">
        <f>IF(M216=0,_xlfn.IFS(D216=1,_xlfn.XLOOKUP(E216,[1]装备数值!$K$5:$K$19,[1]装备数值!$M$5:$M$19),D216=3,_xlfn.XLOOKUP(E216,[1]装备数值!$K$5:$K$19,[1]装备数值!$Q$5:$Q$19),D216=5,_xlfn.XLOOKUP(E216,[1]装备数值!$K$5:$K$19,[1]装备数值!$U$5:$U$19),D216=2,_xlfn.XLOOKUP(E216,[1]装备数值!$K$5:$K$19,[1]装备数值!$M$24:$M$38),D216=4,_xlfn.XLOOKUP(E216,[1]装备数值!$K$5:$K$19,[1]装备数值!$Q$24:$Q$38),D216=6,_xlfn.XLOOKUP(E216,[1]装备数值!$K$5:$K$19,[1]装备数值!$U$24:$U$38)),_xlfn.IFS(D216=1,_xlfn.XLOOKUP(E216,[1]装备数值!$K$5:$K$19,[1]装备数值!$O$5:$O$19),D216=3,_xlfn.XLOOKUP(E216,[1]装备数值!$K$5:$K$19,[1]装备数值!$S$5:$S$19),D216=5,_xlfn.XLOOKUP(E216,[1]装备数值!$K$5:$K$19,[1]装备数值!$W$5:$W$19),D216=2,_xlfn.XLOOKUP(E216,[1]装备数值!$K$5:$K$19,[1]装备数值!$O$24:$O$38),D216=4,_xlfn.XLOOKUP(E216,[1]装备数值!$K$5:$K$19,[1]装备数值!$S$24:$S$38),D216=6,_xlfn.XLOOKUP(E216,[1]装备数值!$K$5:$K$19,[1]装备数值!$W$24:$W$38)))</f>
        <v>48</v>
      </c>
      <c r="H216" s="2">
        <f>IF(M216=0,_xlfn.IFS(D216=1,_xlfn.XLOOKUP(E216,[1]装备数值!$K$5:$K$19,[1]装备数值!$N$5:$N$19),D216=3,_xlfn.XLOOKUP(E216,[1]装备数值!$K$5:$K$19,[1]装备数值!$R$5:$R$19),D216=5,_xlfn.XLOOKUP(E216,[1]装备数值!$K$5:$K$19,[1]装备数值!$V$5:$V$19),D216=2,_xlfn.XLOOKUP(E216,[1]装备数值!$K$5:$K$19,[1]装备数值!$N$24:$N$38),D216=4,_xlfn.XLOOKUP(E216,[1]装备数值!$K$5:$K$19,[1]装备数值!$R$24:$R$38),D216=6,_xlfn.XLOOKUP(E216,[1]装备数值!$K$5:$K$19,[1]装备数值!$V$24:$V$38)),_xlfn.IFS(D216=1,_xlfn.XLOOKUP(E216,[1]装备数值!$K$5:$K$19,[1]装备数值!$P$5:$P$19),D216=3,_xlfn.XLOOKUP(E216,[1]装备数值!$K$5:$K$19,[1]装备数值!$T$5:$T$19),D216=5,_xlfn.XLOOKUP(E216,[1]装备数值!$K$5:$K$19,[1]装备数值!$X$5:$X$19),D216=2,_xlfn.XLOOKUP(E216,[1]装备数值!$K$5:$K$19,[1]装备数值!$P$24:$P$38),D216=4,_xlfn.XLOOKUP(E216,[1]装备数值!$K$5:$K$19,[1]装备数值!$T$24:$T$38),D216=6,_xlfn.XLOOKUP(E216,[1]装备数值!$K$5:$K$19,[1]装备数值!$X$24:$X$38)))</f>
        <v>7</v>
      </c>
      <c r="I216" s="2" cm="1">
        <f t="array" ref="I216">G216+H216*(_xlfn.SINGLE(_xlfn.XLOOKUP(E216,'equip_quality|装备品质'!$A:$A,'equip_quality|装备品质'!$E:$E-1)))</f>
        <v>1161</v>
      </c>
      <c r="J216" s="3" t="str">
        <f t="shared" si="35"/>
        <v>3;433023|4;433024|5;433025|6;433026</v>
      </c>
      <c r="K216" s="3" t="str">
        <f t="shared" si="34"/>
        <v>433023;433024</v>
      </c>
      <c r="M216" s="2">
        <f>_xlfn.XLOOKUP(ROUNDDOWN(A216/100,0),[1]装备数值!$B:$B,[1]装备数值!$F:$F)</f>
        <v>0</v>
      </c>
      <c r="N216" s="3" t="str">
        <f t="shared" ref="N216:N279" si="37">CONCATENATE("equip_",ROUNDDOWN(A216/100,0),"_name")</f>
        <v>equip_302_name</v>
      </c>
      <c r="O216" s="3" t="str">
        <f t="shared" ref="O216:O279" si="38">CONCATENATE("icon_equip_",ROUNDDOWN(A216/100,0),IF(_xlfn.NUMBERVALUE(MID(ROUNDDOWN(A216/100,0),2,1))&lt;5,CONCATENATE(IF(E216&lt;4,"_1","_2")),""))</f>
        <v>icon_equip_302_2</v>
      </c>
      <c r="P216" s="3" t="str">
        <f t="shared" ref="P216:P279" si="39">CONCATENATE("equip_",ROUNDDOWN(A216/100,0),"_desc")</f>
        <v>equip_302_desc</v>
      </c>
      <c r="Q216" s="3" t="str">
        <f t="shared" ref="Q216:Q279" si="40">CONCATENATE("spine_equip_",ROUNDDOWN(A216/100,0),IF(_xlfn.NUMBERVALUE(MID(ROUNDDOWN(A216/100,0),2,1))&lt;5,CONCATENATE(IF(E216&lt;4,"_1","_2")),""))</f>
        <v>spine_equip_302_2</v>
      </c>
    </row>
    <row r="217" spans="1:17">
      <c r="A217" s="2">
        <v>30206</v>
      </c>
      <c r="B217" s="3" t="str">
        <f>CONCATENATE(_xlfn.XLOOKUP(ROUNDDOWN(A217/100,0),[1]装备数值!$B:$B,[1]装备数值!$C:$C),"-",_xlfn.XLOOKUP(E217,[1]装备数值!$K$5:$K$19,[1]装备数值!$L$5:$L$19))</f>
        <v>时尚纹身-A阶-2</v>
      </c>
      <c r="C217" s="3">
        <f t="shared" si="36"/>
        <v>302</v>
      </c>
      <c r="D217" s="3">
        <f>_xlfn.XLOOKUP(ROUNDDOWN(A217/100,0),[1]装备数值!$B:$B,[1]装备数值!$E:$E)</f>
        <v>3</v>
      </c>
      <c r="E217" s="2">
        <v>6</v>
      </c>
      <c r="F217" s="2">
        <f>_xlfn.XLOOKUP(ROUNDDOWN(A217/100,0),[1]装备数值!$B:$B,[1]装备数值!$D:$D)</f>
        <v>103010</v>
      </c>
      <c r="G217" s="8">
        <f>IF(M217=0,_xlfn.IFS(D217=1,_xlfn.XLOOKUP(E217,[1]装备数值!$K$5:$K$19,[1]装备数值!$M$5:$M$19),D217=3,_xlfn.XLOOKUP(E217,[1]装备数值!$K$5:$K$19,[1]装备数值!$Q$5:$Q$19),D217=5,_xlfn.XLOOKUP(E217,[1]装备数值!$K$5:$K$19,[1]装备数值!$U$5:$U$19),D217=2,_xlfn.XLOOKUP(E217,[1]装备数值!$K$5:$K$19,[1]装备数值!$M$24:$M$38),D217=4,_xlfn.XLOOKUP(E217,[1]装备数值!$K$5:$K$19,[1]装备数值!$Q$24:$Q$38),D217=6,_xlfn.XLOOKUP(E217,[1]装备数值!$K$5:$K$19,[1]装备数值!$U$24:$U$38)),_xlfn.IFS(D217=1,_xlfn.XLOOKUP(E217,[1]装备数值!$K$5:$K$19,[1]装备数值!$O$5:$O$19),D217=3,_xlfn.XLOOKUP(E217,[1]装备数值!$K$5:$K$19,[1]装备数值!$S$5:$S$19),D217=5,_xlfn.XLOOKUP(E217,[1]装备数值!$K$5:$K$19,[1]装备数值!$W$5:$W$19),D217=2,_xlfn.XLOOKUP(E217,[1]装备数值!$K$5:$K$19,[1]装备数值!$O$24:$O$38),D217=4,_xlfn.XLOOKUP(E217,[1]装备数值!$K$5:$K$19,[1]装备数值!$S$24:$S$38),D217=6,_xlfn.XLOOKUP(E217,[1]装备数值!$K$5:$K$19,[1]装备数值!$W$24:$W$38)))</f>
        <v>56</v>
      </c>
      <c r="H217" s="2">
        <f>IF(M217=0,_xlfn.IFS(D217=1,_xlfn.XLOOKUP(E217,[1]装备数值!$K$5:$K$19,[1]装备数值!$N$5:$N$19),D217=3,_xlfn.XLOOKUP(E217,[1]装备数值!$K$5:$K$19,[1]装备数值!$R$5:$R$19),D217=5,_xlfn.XLOOKUP(E217,[1]装备数值!$K$5:$K$19,[1]装备数值!$V$5:$V$19),D217=2,_xlfn.XLOOKUP(E217,[1]装备数值!$K$5:$K$19,[1]装备数值!$N$24:$N$38),D217=4,_xlfn.XLOOKUP(E217,[1]装备数值!$K$5:$K$19,[1]装备数值!$R$24:$R$38),D217=6,_xlfn.XLOOKUP(E217,[1]装备数值!$K$5:$K$19,[1]装备数值!$V$24:$V$38)),_xlfn.IFS(D217=1,_xlfn.XLOOKUP(E217,[1]装备数值!$K$5:$K$19,[1]装备数值!$P$5:$P$19),D217=3,_xlfn.XLOOKUP(E217,[1]装备数值!$K$5:$K$19,[1]装备数值!$T$5:$T$19),D217=5,_xlfn.XLOOKUP(E217,[1]装备数值!$K$5:$K$19,[1]装备数值!$X$5:$X$19),D217=2,_xlfn.XLOOKUP(E217,[1]装备数值!$K$5:$K$19,[1]装备数值!$P$24:$P$38),D217=4,_xlfn.XLOOKUP(E217,[1]装备数值!$K$5:$K$19,[1]装备数值!$T$24:$T$38),D217=6,_xlfn.XLOOKUP(E217,[1]装备数值!$K$5:$K$19,[1]装备数值!$X$24:$X$38)))</f>
        <v>8</v>
      </c>
      <c r="I217" s="2" cm="1">
        <f t="array" ref="I217">G217+H217*(_xlfn.SINGLE(_xlfn.XLOOKUP(E217,'equip_quality|装备品质'!$A:$A,'equip_quality|装备品质'!$E:$E-1)))</f>
        <v>1328</v>
      </c>
      <c r="J217" s="3" t="str">
        <f t="shared" si="35"/>
        <v>3;433023|4;433024|5;433025|6;433026</v>
      </c>
      <c r="K217" s="3" t="str">
        <f t="shared" si="34"/>
        <v>433023;433024</v>
      </c>
      <c r="M217" s="2">
        <f>_xlfn.XLOOKUP(ROUNDDOWN(A217/100,0),[1]装备数值!$B:$B,[1]装备数值!$F:$F)</f>
        <v>0</v>
      </c>
      <c r="N217" s="3" t="str">
        <f t="shared" si="37"/>
        <v>equip_302_name</v>
      </c>
      <c r="O217" s="3" t="str">
        <f t="shared" si="38"/>
        <v>icon_equip_302_2</v>
      </c>
      <c r="P217" s="3" t="str">
        <f t="shared" si="39"/>
        <v>equip_302_desc</v>
      </c>
      <c r="Q217" s="3" t="str">
        <f t="shared" si="40"/>
        <v>spine_equip_302_2</v>
      </c>
    </row>
    <row r="218" spans="1:17">
      <c r="A218" s="2">
        <v>30207</v>
      </c>
      <c r="B218" s="3" t="str">
        <f>CONCATENATE(_xlfn.XLOOKUP(ROUNDDOWN(A218/100,0),[1]装备数值!$B:$B,[1]装备数值!$C:$C),"-",_xlfn.XLOOKUP(E218,[1]装备数值!$K$5:$K$19,[1]装备数值!$L$5:$L$19))</f>
        <v>时尚纹身-S阶-0</v>
      </c>
      <c r="C218" s="3">
        <f t="shared" si="36"/>
        <v>302</v>
      </c>
      <c r="D218" s="3">
        <f>_xlfn.XLOOKUP(ROUNDDOWN(A218/100,0),[1]装备数值!$B:$B,[1]装备数值!$E:$E)</f>
        <v>3</v>
      </c>
      <c r="E218" s="2">
        <v>7</v>
      </c>
      <c r="F218" s="2">
        <f>_xlfn.XLOOKUP(ROUNDDOWN(A218/100,0),[1]装备数值!$B:$B,[1]装备数值!$D:$D)</f>
        <v>103010</v>
      </c>
      <c r="G218" s="8">
        <f>IF(M218=0,_xlfn.IFS(D218=1,_xlfn.XLOOKUP(E218,[1]装备数值!$K$5:$K$19,[1]装备数值!$M$5:$M$19),D218=3,_xlfn.XLOOKUP(E218,[1]装备数值!$K$5:$K$19,[1]装备数值!$Q$5:$Q$19),D218=5,_xlfn.XLOOKUP(E218,[1]装备数值!$K$5:$K$19,[1]装备数值!$U$5:$U$19),D218=2,_xlfn.XLOOKUP(E218,[1]装备数值!$K$5:$K$19,[1]装备数值!$M$24:$M$38),D218=4,_xlfn.XLOOKUP(E218,[1]装备数值!$K$5:$K$19,[1]装备数值!$Q$24:$Q$38),D218=6,_xlfn.XLOOKUP(E218,[1]装备数值!$K$5:$K$19,[1]装备数值!$U$24:$U$38)),_xlfn.IFS(D218=1,_xlfn.XLOOKUP(E218,[1]装备数值!$K$5:$K$19,[1]装备数值!$O$5:$O$19),D218=3,_xlfn.XLOOKUP(E218,[1]装备数值!$K$5:$K$19,[1]装备数值!$S$5:$S$19),D218=5,_xlfn.XLOOKUP(E218,[1]装备数值!$K$5:$K$19,[1]装备数值!$W$5:$W$19),D218=2,_xlfn.XLOOKUP(E218,[1]装备数值!$K$5:$K$19,[1]装备数值!$O$24:$O$38),D218=4,_xlfn.XLOOKUP(E218,[1]装备数值!$K$5:$K$19,[1]装备数值!$S$24:$S$38),D218=6,_xlfn.XLOOKUP(E218,[1]装备数值!$K$5:$K$19,[1]装备数值!$W$24:$W$38)))</f>
        <v>106</v>
      </c>
      <c r="H218" s="2">
        <f>IF(M218=0,_xlfn.IFS(D218=1,_xlfn.XLOOKUP(E218,[1]装备数值!$K$5:$K$19,[1]装备数值!$N$5:$N$19),D218=3,_xlfn.XLOOKUP(E218,[1]装备数值!$K$5:$K$19,[1]装备数值!$R$5:$R$19),D218=5,_xlfn.XLOOKUP(E218,[1]装备数值!$K$5:$K$19,[1]装备数值!$V$5:$V$19),D218=2,_xlfn.XLOOKUP(E218,[1]装备数值!$K$5:$K$19,[1]装备数值!$N$24:$N$38),D218=4,_xlfn.XLOOKUP(E218,[1]装备数值!$K$5:$K$19,[1]装备数值!$R$24:$R$38),D218=6,_xlfn.XLOOKUP(E218,[1]装备数值!$K$5:$K$19,[1]装备数值!$V$24:$V$38)),_xlfn.IFS(D218=1,_xlfn.XLOOKUP(E218,[1]装备数值!$K$5:$K$19,[1]装备数值!$P$5:$P$19),D218=3,_xlfn.XLOOKUP(E218,[1]装备数值!$K$5:$K$19,[1]装备数值!$T$5:$T$19),D218=5,_xlfn.XLOOKUP(E218,[1]装备数值!$K$5:$K$19,[1]装备数值!$X$5:$X$19),D218=2,_xlfn.XLOOKUP(E218,[1]装备数值!$K$5:$K$19,[1]装备数值!$P$24:$P$38),D218=4,_xlfn.XLOOKUP(E218,[1]装备数值!$K$5:$K$19,[1]装备数值!$T$24:$T$38),D218=6,_xlfn.XLOOKUP(E218,[1]装备数值!$K$5:$K$19,[1]装备数值!$X$24:$X$38)))</f>
        <v>8</v>
      </c>
      <c r="I218" s="2" cm="1">
        <f t="array" ref="I218">G218+H218*(_xlfn.SINGLE(_xlfn.XLOOKUP(E218,'equip_quality|装备品质'!$A:$A,'equip_quality|装备品质'!$E:$E-1)))</f>
        <v>1378</v>
      </c>
      <c r="J218" s="3" t="str">
        <f t="shared" si="35"/>
        <v>3;433023|4;433024|5;433025|6;433026</v>
      </c>
      <c r="K218" s="3" t="str">
        <f t="shared" si="34"/>
        <v>433023;433024;433025</v>
      </c>
      <c r="M218" s="2">
        <f>_xlfn.XLOOKUP(ROUNDDOWN(A218/100,0),[1]装备数值!$B:$B,[1]装备数值!$F:$F)</f>
        <v>0</v>
      </c>
      <c r="N218" s="3" t="str">
        <f t="shared" si="37"/>
        <v>equip_302_name</v>
      </c>
      <c r="O218" s="3" t="str">
        <f t="shared" si="38"/>
        <v>icon_equip_302_2</v>
      </c>
      <c r="P218" s="3" t="str">
        <f t="shared" si="39"/>
        <v>equip_302_desc</v>
      </c>
      <c r="Q218" s="3" t="str">
        <f t="shared" si="40"/>
        <v>spine_equip_302_2</v>
      </c>
    </row>
    <row r="219" spans="1:17">
      <c r="A219" s="2">
        <v>30208</v>
      </c>
      <c r="B219" s="3" t="str">
        <f>CONCATENATE(_xlfn.XLOOKUP(ROUNDDOWN(A219/100,0),[1]装备数值!$B:$B,[1]装备数值!$C:$C),"-",_xlfn.XLOOKUP(E219,[1]装备数值!$K$5:$K$19,[1]装备数值!$L$5:$L$19))</f>
        <v>时尚纹身-S阶-1</v>
      </c>
      <c r="C219" s="3">
        <f t="shared" si="36"/>
        <v>302</v>
      </c>
      <c r="D219" s="3">
        <f>_xlfn.XLOOKUP(ROUNDDOWN(A219/100,0),[1]装备数值!$B:$B,[1]装备数值!$E:$E)</f>
        <v>3</v>
      </c>
      <c r="E219" s="2">
        <v>8</v>
      </c>
      <c r="F219" s="2">
        <f>_xlfn.XLOOKUP(ROUNDDOWN(A219/100,0),[1]装备数值!$B:$B,[1]装备数值!$D:$D)</f>
        <v>103010</v>
      </c>
      <c r="G219" s="8">
        <f>IF(M219=0,_xlfn.IFS(D219=1,_xlfn.XLOOKUP(E219,[1]装备数值!$K$5:$K$19,[1]装备数值!$M$5:$M$19),D219=3,_xlfn.XLOOKUP(E219,[1]装备数值!$K$5:$K$19,[1]装备数值!$Q$5:$Q$19),D219=5,_xlfn.XLOOKUP(E219,[1]装备数值!$K$5:$K$19,[1]装备数值!$U$5:$U$19),D219=2,_xlfn.XLOOKUP(E219,[1]装备数值!$K$5:$K$19,[1]装备数值!$M$24:$M$38),D219=4,_xlfn.XLOOKUP(E219,[1]装备数值!$K$5:$K$19,[1]装备数值!$Q$24:$Q$38),D219=6,_xlfn.XLOOKUP(E219,[1]装备数值!$K$5:$K$19,[1]装备数值!$U$24:$U$38)),_xlfn.IFS(D219=1,_xlfn.XLOOKUP(E219,[1]装备数值!$K$5:$K$19,[1]装备数值!$O$5:$O$19),D219=3,_xlfn.XLOOKUP(E219,[1]装备数值!$K$5:$K$19,[1]装备数值!$S$5:$S$19),D219=5,_xlfn.XLOOKUP(E219,[1]装备数值!$K$5:$K$19,[1]装备数值!$W$5:$W$19),D219=2,_xlfn.XLOOKUP(E219,[1]装备数值!$K$5:$K$19,[1]装备数值!$O$24:$O$38),D219=4,_xlfn.XLOOKUP(E219,[1]装备数值!$K$5:$K$19,[1]装备数值!$S$24:$S$38),D219=6,_xlfn.XLOOKUP(E219,[1]装备数值!$K$5:$K$19,[1]装备数值!$W$24:$W$38)))</f>
        <v>123</v>
      </c>
      <c r="H219" s="2">
        <f>IF(M219=0,_xlfn.IFS(D219=1,_xlfn.XLOOKUP(E219,[1]装备数值!$K$5:$K$19,[1]装备数值!$N$5:$N$19),D219=3,_xlfn.XLOOKUP(E219,[1]装备数值!$K$5:$K$19,[1]装备数值!$R$5:$R$19),D219=5,_xlfn.XLOOKUP(E219,[1]装备数值!$K$5:$K$19,[1]装备数值!$V$5:$V$19),D219=2,_xlfn.XLOOKUP(E219,[1]装备数值!$K$5:$K$19,[1]装备数值!$N$24:$N$38),D219=4,_xlfn.XLOOKUP(E219,[1]装备数值!$K$5:$K$19,[1]装备数值!$R$24:$R$38),D219=6,_xlfn.XLOOKUP(E219,[1]装备数值!$K$5:$K$19,[1]装备数值!$V$24:$V$38)),_xlfn.IFS(D219=1,_xlfn.XLOOKUP(E219,[1]装备数值!$K$5:$K$19,[1]装备数值!$P$5:$P$19),D219=3,_xlfn.XLOOKUP(E219,[1]装备数值!$K$5:$K$19,[1]装备数值!$T$5:$T$19),D219=5,_xlfn.XLOOKUP(E219,[1]装备数值!$K$5:$K$19,[1]装备数值!$X$5:$X$19),D219=2,_xlfn.XLOOKUP(E219,[1]装备数值!$K$5:$K$19,[1]装备数值!$P$24:$P$38),D219=4,_xlfn.XLOOKUP(E219,[1]装备数值!$K$5:$K$19,[1]装备数值!$T$24:$T$38),D219=6,_xlfn.XLOOKUP(E219,[1]装备数值!$K$5:$K$19,[1]装备数值!$X$24:$X$38)))</f>
        <v>10</v>
      </c>
      <c r="I219" s="2" cm="1">
        <f t="array" ref="I219">G219+H219*(_xlfn.SINGLE(_xlfn.XLOOKUP(E219,'equip_quality|装备品质'!$A:$A,'equip_quality|装备品质'!$E:$E-1)))</f>
        <v>1713</v>
      </c>
      <c r="J219" s="3" t="str">
        <f t="shared" si="35"/>
        <v>3;433023|4;433024|5;433025|6;433026</v>
      </c>
      <c r="K219" s="3" t="str">
        <f t="shared" si="34"/>
        <v>433023;433024;433025</v>
      </c>
      <c r="M219" s="2">
        <f>_xlfn.XLOOKUP(ROUNDDOWN(A219/100,0),[1]装备数值!$B:$B,[1]装备数值!$F:$F)</f>
        <v>0</v>
      </c>
      <c r="N219" s="3" t="str">
        <f t="shared" si="37"/>
        <v>equip_302_name</v>
      </c>
      <c r="O219" s="3" t="str">
        <f t="shared" si="38"/>
        <v>icon_equip_302_2</v>
      </c>
      <c r="P219" s="3" t="str">
        <f t="shared" si="39"/>
        <v>equip_302_desc</v>
      </c>
      <c r="Q219" s="3" t="str">
        <f t="shared" si="40"/>
        <v>spine_equip_302_2</v>
      </c>
    </row>
    <row r="220" spans="1:17">
      <c r="A220" s="2">
        <v>30209</v>
      </c>
      <c r="B220" s="3" t="str">
        <f>CONCATENATE(_xlfn.XLOOKUP(ROUNDDOWN(A220/100,0),[1]装备数值!$B:$B,[1]装备数值!$C:$C),"-",_xlfn.XLOOKUP(E220,[1]装备数值!$K$5:$K$19,[1]装备数值!$L$5:$L$19))</f>
        <v>时尚纹身-S阶-2</v>
      </c>
      <c r="C220" s="3">
        <f t="shared" si="36"/>
        <v>302</v>
      </c>
      <c r="D220" s="3">
        <f>_xlfn.XLOOKUP(ROUNDDOWN(A220/100,0),[1]装备数值!$B:$B,[1]装备数值!$E:$E)</f>
        <v>3</v>
      </c>
      <c r="E220" s="2">
        <v>9</v>
      </c>
      <c r="F220" s="2">
        <f>_xlfn.XLOOKUP(ROUNDDOWN(A220/100,0),[1]装备数值!$B:$B,[1]装备数值!$D:$D)</f>
        <v>103010</v>
      </c>
      <c r="G220" s="8">
        <f>IF(M220=0,_xlfn.IFS(D220=1,_xlfn.XLOOKUP(E220,[1]装备数值!$K$5:$K$19,[1]装备数值!$M$5:$M$19),D220=3,_xlfn.XLOOKUP(E220,[1]装备数值!$K$5:$K$19,[1]装备数值!$Q$5:$Q$19),D220=5,_xlfn.XLOOKUP(E220,[1]装备数值!$K$5:$K$19,[1]装备数值!$U$5:$U$19),D220=2,_xlfn.XLOOKUP(E220,[1]装备数值!$K$5:$K$19,[1]装备数值!$M$24:$M$38),D220=4,_xlfn.XLOOKUP(E220,[1]装备数值!$K$5:$K$19,[1]装备数值!$Q$24:$Q$38),D220=6,_xlfn.XLOOKUP(E220,[1]装备数值!$K$5:$K$19,[1]装备数值!$U$24:$U$38)),_xlfn.IFS(D220=1,_xlfn.XLOOKUP(E220,[1]装备数值!$K$5:$K$19,[1]装备数值!$O$5:$O$19),D220=3,_xlfn.XLOOKUP(E220,[1]装备数值!$K$5:$K$19,[1]装备数值!$S$5:$S$19),D220=5,_xlfn.XLOOKUP(E220,[1]装备数值!$K$5:$K$19,[1]装备数值!$W$5:$W$19),D220=2,_xlfn.XLOOKUP(E220,[1]装备数值!$K$5:$K$19,[1]装备数值!$O$24:$O$38),D220=4,_xlfn.XLOOKUP(E220,[1]装备数值!$K$5:$K$19,[1]装备数值!$S$24:$S$38),D220=6,_xlfn.XLOOKUP(E220,[1]装备数值!$K$5:$K$19,[1]装备数值!$W$24:$W$38)))</f>
        <v>141</v>
      </c>
      <c r="H220" s="2">
        <f>IF(M220=0,_xlfn.IFS(D220=1,_xlfn.XLOOKUP(E220,[1]装备数值!$K$5:$K$19,[1]装备数值!$N$5:$N$19),D220=3,_xlfn.XLOOKUP(E220,[1]装备数值!$K$5:$K$19,[1]装备数值!$R$5:$R$19),D220=5,_xlfn.XLOOKUP(E220,[1]装备数值!$K$5:$K$19,[1]装备数值!$V$5:$V$19),D220=2,_xlfn.XLOOKUP(E220,[1]装备数值!$K$5:$K$19,[1]装备数值!$N$24:$N$38),D220=4,_xlfn.XLOOKUP(E220,[1]装备数值!$K$5:$K$19,[1]装备数值!$R$24:$R$38),D220=6,_xlfn.XLOOKUP(E220,[1]装备数值!$K$5:$K$19,[1]装备数值!$V$24:$V$38)),_xlfn.IFS(D220=1,_xlfn.XLOOKUP(E220,[1]装备数值!$K$5:$K$19,[1]装备数值!$P$5:$P$19),D220=3,_xlfn.XLOOKUP(E220,[1]装备数值!$K$5:$K$19,[1]装备数值!$T$5:$T$19),D220=5,_xlfn.XLOOKUP(E220,[1]装备数值!$K$5:$K$19,[1]装备数值!$X$5:$X$19),D220=2,_xlfn.XLOOKUP(E220,[1]装备数值!$K$5:$K$19,[1]装备数值!$P$24:$P$38),D220=4,_xlfn.XLOOKUP(E220,[1]装备数值!$K$5:$K$19,[1]装备数值!$T$24:$T$38),D220=6,_xlfn.XLOOKUP(E220,[1]装备数值!$K$5:$K$19,[1]装备数值!$X$24:$X$38)))</f>
        <v>11</v>
      </c>
      <c r="I220" s="2" cm="1">
        <f t="array" ref="I220">G220+H220*(_xlfn.SINGLE(_xlfn.XLOOKUP(E220,'equip_quality|装备品质'!$A:$A,'equip_quality|装备品质'!$E:$E-1)))</f>
        <v>1890</v>
      </c>
      <c r="J220" s="3" t="str">
        <f t="shared" si="35"/>
        <v>3;433023|4;433024|5;433025|6;433026</v>
      </c>
      <c r="K220" s="3" t="str">
        <f t="shared" si="34"/>
        <v>433023;433024;433025</v>
      </c>
      <c r="M220" s="2">
        <f>_xlfn.XLOOKUP(ROUNDDOWN(A220/100,0),[1]装备数值!$B:$B,[1]装备数值!$F:$F)</f>
        <v>0</v>
      </c>
      <c r="N220" s="3" t="str">
        <f t="shared" si="37"/>
        <v>equip_302_name</v>
      </c>
      <c r="O220" s="3" t="str">
        <f t="shared" si="38"/>
        <v>icon_equip_302_2</v>
      </c>
      <c r="P220" s="3" t="str">
        <f t="shared" si="39"/>
        <v>equip_302_desc</v>
      </c>
      <c r="Q220" s="3" t="str">
        <f t="shared" si="40"/>
        <v>spine_equip_302_2</v>
      </c>
    </row>
    <row r="221" spans="1:17">
      <c r="A221" s="2">
        <v>30210</v>
      </c>
      <c r="B221" s="3" t="str">
        <f>CONCATENATE(_xlfn.XLOOKUP(ROUNDDOWN(A221/100,0),[1]装备数值!$B:$B,[1]装备数值!$C:$C),"-",_xlfn.XLOOKUP(E221,[1]装备数值!$K$5:$K$19,[1]装备数值!$L$5:$L$19))</f>
        <v>时尚纹身-S阶-3</v>
      </c>
      <c r="C221" s="3">
        <f t="shared" si="36"/>
        <v>302</v>
      </c>
      <c r="D221" s="3">
        <f>_xlfn.XLOOKUP(ROUNDDOWN(A221/100,0),[1]装备数值!$B:$B,[1]装备数值!$E:$E)</f>
        <v>3</v>
      </c>
      <c r="E221" s="2">
        <v>10</v>
      </c>
      <c r="F221" s="2">
        <f>_xlfn.XLOOKUP(ROUNDDOWN(A221/100,0),[1]装备数值!$B:$B,[1]装备数值!$D:$D)</f>
        <v>103010</v>
      </c>
      <c r="G221" s="8">
        <f>IF(M221=0,_xlfn.IFS(D221=1,_xlfn.XLOOKUP(E221,[1]装备数值!$K$5:$K$19,[1]装备数值!$M$5:$M$19),D221=3,_xlfn.XLOOKUP(E221,[1]装备数值!$K$5:$K$19,[1]装备数值!$Q$5:$Q$19),D221=5,_xlfn.XLOOKUP(E221,[1]装备数值!$K$5:$K$19,[1]装备数值!$U$5:$U$19),D221=2,_xlfn.XLOOKUP(E221,[1]装备数值!$K$5:$K$19,[1]装备数值!$M$24:$M$38),D221=4,_xlfn.XLOOKUP(E221,[1]装备数值!$K$5:$K$19,[1]装备数值!$Q$24:$Q$38),D221=6,_xlfn.XLOOKUP(E221,[1]装备数值!$K$5:$K$19,[1]装备数值!$U$24:$U$38)),_xlfn.IFS(D221=1,_xlfn.XLOOKUP(E221,[1]装备数值!$K$5:$K$19,[1]装备数值!$O$5:$O$19),D221=3,_xlfn.XLOOKUP(E221,[1]装备数值!$K$5:$K$19,[1]装备数值!$S$5:$S$19),D221=5,_xlfn.XLOOKUP(E221,[1]装备数值!$K$5:$K$19,[1]装备数值!$W$5:$W$19),D221=2,_xlfn.XLOOKUP(E221,[1]装备数值!$K$5:$K$19,[1]装备数值!$O$24:$O$38),D221=4,_xlfn.XLOOKUP(E221,[1]装备数值!$K$5:$K$19,[1]装备数值!$S$24:$S$38),D221=6,_xlfn.XLOOKUP(E221,[1]装备数值!$K$5:$K$19,[1]装备数值!$W$24:$W$38)))</f>
        <v>158</v>
      </c>
      <c r="H221" s="2">
        <f>IF(M221=0,_xlfn.IFS(D221=1,_xlfn.XLOOKUP(E221,[1]装备数值!$K$5:$K$19,[1]装备数值!$N$5:$N$19),D221=3,_xlfn.XLOOKUP(E221,[1]装备数值!$K$5:$K$19,[1]装备数值!$R$5:$R$19),D221=5,_xlfn.XLOOKUP(E221,[1]装备数值!$K$5:$K$19,[1]装备数值!$V$5:$V$19),D221=2,_xlfn.XLOOKUP(E221,[1]装备数值!$K$5:$K$19,[1]装备数值!$N$24:$N$38),D221=4,_xlfn.XLOOKUP(E221,[1]装备数值!$K$5:$K$19,[1]装备数值!$R$24:$R$38),D221=6,_xlfn.XLOOKUP(E221,[1]装备数值!$K$5:$K$19,[1]装备数值!$V$24:$V$38)),_xlfn.IFS(D221=1,_xlfn.XLOOKUP(E221,[1]装备数值!$K$5:$K$19,[1]装备数值!$P$5:$P$19),D221=3,_xlfn.XLOOKUP(E221,[1]装备数值!$K$5:$K$19,[1]装备数值!$T$5:$T$19),D221=5,_xlfn.XLOOKUP(E221,[1]装备数值!$K$5:$K$19,[1]装备数值!$X$5:$X$19),D221=2,_xlfn.XLOOKUP(E221,[1]装备数值!$K$5:$K$19,[1]装备数值!$P$24:$P$38),D221=4,_xlfn.XLOOKUP(E221,[1]装备数值!$K$5:$K$19,[1]装备数值!$T$24:$T$38),D221=6,_xlfn.XLOOKUP(E221,[1]装备数值!$K$5:$K$19,[1]装备数值!$X$24:$X$38)))</f>
        <v>14</v>
      </c>
      <c r="I221" s="2" cm="1">
        <f t="array" ref="I221">G221+H221*(_xlfn.SINGLE(_xlfn.XLOOKUP(E221,'equip_quality|装备品质'!$A:$A,'equip_quality|装备品质'!$E:$E-1)))</f>
        <v>2384</v>
      </c>
      <c r="J221" s="3" t="str">
        <f t="shared" si="35"/>
        <v>3;433023|4;433024|5;433025|6;433026</v>
      </c>
      <c r="K221" s="3" t="str">
        <f t="shared" si="34"/>
        <v>433023;433024;433025</v>
      </c>
      <c r="M221" s="2">
        <f>_xlfn.XLOOKUP(ROUNDDOWN(A221/100,0),[1]装备数值!$B:$B,[1]装备数值!$F:$F)</f>
        <v>0</v>
      </c>
      <c r="N221" s="3" t="str">
        <f t="shared" si="37"/>
        <v>equip_302_name</v>
      </c>
      <c r="O221" s="3" t="str">
        <f t="shared" si="38"/>
        <v>icon_equip_302_2</v>
      </c>
      <c r="P221" s="3" t="str">
        <f t="shared" si="39"/>
        <v>equip_302_desc</v>
      </c>
      <c r="Q221" s="3" t="str">
        <f t="shared" si="40"/>
        <v>spine_equip_302_2</v>
      </c>
    </row>
    <row r="222" spans="1:17">
      <c r="A222" s="2">
        <v>30211</v>
      </c>
      <c r="B222" s="3" t="str">
        <f>CONCATENATE(_xlfn.XLOOKUP(ROUNDDOWN(A222/100,0),[1]装备数值!$B:$B,[1]装备数值!$C:$C),"-",_xlfn.XLOOKUP(E222,[1]装备数值!$K$5:$K$19,[1]装备数值!$L$5:$L$19))</f>
        <v>时尚纹身-SS阶-0</v>
      </c>
      <c r="C222" s="3">
        <f t="shared" si="36"/>
        <v>302</v>
      </c>
      <c r="D222" s="3">
        <f>_xlfn.XLOOKUP(ROUNDDOWN(A222/100,0),[1]装备数值!$B:$B,[1]装备数值!$E:$E)</f>
        <v>3</v>
      </c>
      <c r="E222" s="2">
        <v>11</v>
      </c>
      <c r="F222" s="2">
        <f>_xlfn.XLOOKUP(ROUNDDOWN(A222/100,0),[1]装备数值!$B:$B,[1]装备数值!$D:$D)</f>
        <v>103010</v>
      </c>
      <c r="G222" s="8">
        <f>IF(M222=0,_xlfn.IFS(D222=1,_xlfn.XLOOKUP(E222,[1]装备数值!$K$5:$K$19,[1]装备数值!$M$5:$M$19),D222=3,_xlfn.XLOOKUP(E222,[1]装备数值!$K$5:$K$19,[1]装备数值!$Q$5:$Q$19),D222=5,_xlfn.XLOOKUP(E222,[1]装备数值!$K$5:$K$19,[1]装备数值!$U$5:$U$19),D222=2,_xlfn.XLOOKUP(E222,[1]装备数值!$K$5:$K$19,[1]装备数值!$M$24:$M$38),D222=4,_xlfn.XLOOKUP(E222,[1]装备数值!$K$5:$K$19,[1]装备数值!$Q$24:$Q$38),D222=6,_xlfn.XLOOKUP(E222,[1]装备数值!$K$5:$K$19,[1]装备数值!$U$24:$U$38)),_xlfn.IFS(D222=1,_xlfn.XLOOKUP(E222,[1]装备数值!$K$5:$K$19,[1]装备数值!$O$5:$O$19),D222=3,_xlfn.XLOOKUP(E222,[1]装备数值!$K$5:$K$19,[1]装备数值!$S$5:$S$19),D222=5,_xlfn.XLOOKUP(E222,[1]装备数值!$K$5:$K$19,[1]装备数值!$W$5:$W$19),D222=2,_xlfn.XLOOKUP(E222,[1]装备数值!$K$5:$K$19,[1]装备数值!$O$24:$O$38),D222=4,_xlfn.XLOOKUP(E222,[1]装备数值!$K$5:$K$19,[1]装备数值!$S$24:$S$38),D222=6,_xlfn.XLOOKUP(E222,[1]装备数值!$K$5:$K$19,[1]装备数值!$W$24:$W$38)))</f>
        <v>185</v>
      </c>
      <c r="H222" s="2">
        <f>IF(M222=0,_xlfn.IFS(D222=1,_xlfn.XLOOKUP(E222,[1]装备数值!$K$5:$K$19,[1]装备数值!$N$5:$N$19),D222=3,_xlfn.XLOOKUP(E222,[1]装备数值!$K$5:$K$19,[1]装备数值!$R$5:$R$19),D222=5,_xlfn.XLOOKUP(E222,[1]装备数值!$K$5:$K$19,[1]装备数值!$V$5:$V$19),D222=2,_xlfn.XLOOKUP(E222,[1]装备数值!$K$5:$K$19,[1]装备数值!$N$24:$N$38),D222=4,_xlfn.XLOOKUP(E222,[1]装备数值!$K$5:$K$19,[1]装备数值!$R$24:$R$38),D222=6,_xlfn.XLOOKUP(E222,[1]装备数值!$K$5:$K$19,[1]装备数值!$V$24:$V$38)),_xlfn.IFS(D222=1,_xlfn.XLOOKUP(E222,[1]装备数值!$K$5:$K$19,[1]装备数值!$P$5:$P$19),D222=3,_xlfn.XLOOKUP(E222,[1]装备数值!$K$5:$K$19,[1]装备数值!$T$5:$T$19),D222=5,_xlfn.XLOOKUP(E222,[1]装备数值!$K$5:$K$19,[1]装备数值!$X$5:$X$19),D222=2,_xlfn.XLOOKUP(E222,[1]装备数值!$K$5:$K$19,[1]装备数值!$P$24:$P$38),D222=4,_xlfn.XLOOKUP(E222,[1]装备数值!$K$5:$K$19,[1]装备数值!$T$24:$T$38),D222=6,_xlfn.XLOOKUP(E222,[1]装备数值!$K$5:$K$19,[1]装备数值!$X$24:$X$38)))</f>
        <v>17</v>
      </c>
      <c r="I222" s="2" cm="1">
        <f t="array" ref="I222">G222+H222*(_xlfn.SINGLE(_xlfn.XLOOKUP(E222,'equip_quality|装备品质'!$A:$A,'equip_quality|装备品质'!$E:$E-1)))</f>
        <v>2888</v>
      </c>
      <c r="J222" s="3" t="str">
        <f t="shared" si="35"/>
        <v>3;433023|4;433024|5;433025|6;433026</v>
      </c>
      <c r="K222" s="3" t="str">
        <f t="shared" si="34"/>
        <v>433023;433024;433025;433026</v>
      </c>
      <c r="M222" s="2">
        <f>_xlfn.XLOOKUP(ROUNDDOWN(A222/100,0),[1]装备数值!$B:$B,[1]装备数值!$F:$F)</f>
        <v>0</v>
      </c>
      <c r="N222" s="3" t="str">
        <f t="shared" si="37"/>
        <v>equip_302_name</v>
      </c>
      <c r="O222" s="3" t="str">
        <f t="shared" si="38"/>
        <v>icon_equip_302_2</v>
      </c>
      <c r="P222" s="3" t="str">
        <f t="shared" si="39"/>
        <v>equip_302_desc</v>
      </c>
      <c r="Q222" s="3" t="str">
        <f t="shared" si="40"/>
        <v>spine_equip_302_2</v>
      </c>
    </row>
    <row r="223" spans="1:17">
      <c r="A223" s="2">
        <v>30212</v>
      </c>
      <c r="B223" s="3" t="str">
        <f>CONCATENATE(_xlfn.XLOOKUP(ROUNDDOWN(A223/100,0),[1]装备数值!$B:$B,[1]装备数值!$C:$C),"-",_xlfn.XLOOKUP(E223,[1]装备数值!$K$5:$K$19,[1]装备数值!$L$5:$L$19))</f>
        <v>时尚纹身-SS阶-1</v>
      </c>
      <c r="C223" s="3">
        <f t="shared" si="36"/>
        <v>302</v>
      </c>
      <c r="D223" s="3">
        <f>_xlfn.XLOOKUP(ROUNDDOWN(A223/100,0),[1]装备数值!$B:$B,[1]装备数值!$E:$E)</f>
        <v>3</v>
      </c>
      <c r="E223" s="2">
        <v>12</v>
      </c>
      <c r="F223" s="2">
        <f>_xlfn.XLOOKUP(ROUNDDOWN(A223/100,0),[1]装备数值!$B:$B,[1]装备数值!$D:$D)</f>
        <v>103010</v>
      </c>
      <c r="G223" s="8">
        <f>IF(M223=0,_xlfn.IFS(D223=1,_xlfn.XLOOKUP(E223,[1]装备数值!$K$5:$K$19,[1]装备数值!$M$5:$M$19),D223=3,_xlfn.XLOOKUP(E223,[1]装备数值!$K$5:$K$19,[1]装备数值!$Q$5:$Q$19),D223=5,_xlfn.XLOOKUP(E223,[1]装备数值!$K$5:$K$19,[1]装备数值!$U$5:$U$19),D223=2,_xlfn.XLOOKUP(E223,[1]装备数值!$K$5:$K$19,[1]装备数值!$M$24:$M$38),D223=4,_xlfn.XLOOKUP(E223,[1]装备数值!$K$5:$K$19,[1]装备数值!$Q$24:$Q$38),D223=6,_xlfn.XLOOKUP(E223,[1]装备数值!$K$5:$K$19,[1]装备数值!$U$24:$U$38)),_xlfn.IFS(D223=1,_xlfn.XLOOKUP(E223,[1]装备数值!$K$5:$K$19,[1]装备数值!$O$5:$O$19),D223=3,_xlfn.XLOOKUP(E223,[1]装备数值!$K$5:$K$19,[1]装备数值!$S$5:$S$19),D223=5,_xlfn.XLOOKUP(E223,[1]装备数值!$K$5:$K$19,[1]装备数值!$W$5:$W$19),D223=2,_xlfn.XLOOKUP(E223,[1]装备数值!$K$5:$K$19,[1]装备数值!$O$24:$O$38),D223=4,_xlfn.XLOOKUP(E223,[1]装备数值!$K$5:$K$19,[1]装备数值!$S$24:$S$38),D223=6,_xlfn.XLOOKUP(E223,[1]装备数值!$K$5:$K$19,[1]装备数值!$W$24:$W$38)))</f>
        <v>228</v>
      </c>
      <c r="H223" s="2">
        <f>IF(M223=0,_xlfn.IFS(D223=1,_xlfn.XLOOKUP(E223,[1]装备数值!$K$5:$K$19,[1]装备数值!$N$5:$N$19),D223=3,_xlfn.XLOOKUP(E223,[1]装备数值!$K$5:$K$19,[1]装备数值!$R$5:$R$19),D223=5,_xlfn.XLOOKUP(E223,[1]装备数值!$K$5:$K$19,[1]装备数值!$V$5:$V$19),D223=2,_xlfn.XLOOKUP(E223,[1]装备数值!$K$5:$K$19,[1]装备数值!$N$24:$N$38),D223=4,_xlfn.XLOOKUP(E223,[1]装备数值!$K$5:$K$19,[1]装备数值!$R$24:$R$38),D223=6,_xlfn.XLOOKUP(E223,[1]装备数值!$K$5:$K$19,[1]装备数值!$V$24:$V$38)),_xlfn.IFS(D223=1,_xlfn.XLOOKUP(E223,[1]装备数值!$K$5:$K$19,[1]装备数值!$P$5:$P$19),D223=3,_xlfn.XLOOKUP(E223,[1]装备数值!$K$5:$K$19,[1]装备数值!$T$5:$T$19),D223=5,_xlfn.XLOOKUP(E223,[1]装备数值!$K$5:$K$19,[1]装备数值!$X$5:$X$19),D223=2,_xlfn.XLOOKUP(E223,[1]装备数值!$K$5:$K$19,[1]装备数值!$P$24:$P$38),D223=4,_xlfn.XLOOKUP(E223,[1]装备数值!$K$5:$K$19,[1]装备数值!$T$24:$T$38),D223=6,_xlfn.XLOOKUP(E223,[1]装备数值!$K$5:$K$19,[1]装备数值!$X$24:$X$38)))</f>
        <v>20</v>
      </c>
      <c r="I223" s="2" cm="1">
        <f t="array" ref="I223">G223+H223*(_xlfn.SINGLE(_xlfn.XLOOKUP(E223,'equip_quality|装备品质'!$A:$A,'equip_quality|装备品质'!$E:$E-1)))</f>
        <v>3408</v>
      </c>
      <c r="J223" s="3" t="str">
        <f t="shared" si="35"/>
        <v>3;433023|4;433024|5;433025|6;433026</v>
      </c>
      <c r="K223" s="3" t="str">
        <f t="shared" si="34"/>
        <v>433023;433024;433025;433026</v>
      </c>
      <c r="M223" s="2">
        <f>_xlfn.XLOOKUP(ROUNDDOWN(A223/100,0),[1]装备数值!$B:$B,[1]装备数值!$F:$F)</f>
        <v>0</v>
      </c>
      <c r="N223" s="3" t="str">
        <f t="shared" si="37"/>
        <v>equip_302_name</v>
      </c>
      <c r="O223" s="3" t="str">
        <f t="shared" si="38"/>
        <v>icon_equip_302_2</v>
      </c>
      <c r="P223" s="3" t="str">
        <f t="shared" si="39"/>
        <v>equip_302_desc</v>
      </c>
      <c r="Q223" s="3" t="str">
        <f t="shared" si="40"/>
        <v>spine_equip_302_2</v>
      </c>
    </row>
    <row r="224" spans="1:17">
      <c r="A224" s="2">
        <v>30213</v>
      </c>
      <c r="B224" s="3" t="str">
        <f>CONCATENATE(_xlfn.XLOOKUP(ROUNDDOWN(A224/100,0),[1]装备数值!$B:$B,[1]装备数值!$C:$C),"-",_xlfn.XLOOKUP(E224,[1]装备数值!$K$5:$K$19,[1]装备数值!$L$5:$L$19))</f>
        <v>时尚纹身-SS阶-2</v>
      </c>
      <c r="C224" s="3">
        <f t="shared" si="36"/>
        <v>302</v>
      </c>
      <c r="D224" s="3">
        <f>_xlfn.XLOOKUP(ROUNDDOWN(A224/100,0),[1]装备数值!$B:$B,[1]装备数值!$E:$E)</f>
        <v>3</v>
      </c>
      <c r="E224" s="2">
        <v>13</v>
      </c>
      <c r="F224" s="2">
        <f>_xlfn.XLOOKUP(ROUNDDOWN(A224/100,0),[1]装备数值!$B:$B,[1]装备数值!$D:$D)</f>
        <v>103010</v>
      </c>
      <c r="G224" s="8">
        <f>IF(M224=0,_xlfn.IFS(D224=1,_xlfn.XLOOKUP(E224,[1]装备数值!$K$5:$K$19,[1]装备数值!$M$5:$M$19),D224=3,_xlfn.XLOOKUP(E224,[1]装备数值!$K$5:$K$19,[1]装备数值!$Q$5:$Q$19),D224=5,_xlfn.XLOOKUP(E224,[1]装备数值!$K$5:$K$19,[1]装备数值!$U$5:$U$19),D224=2,_xlfn.XLOOKUP(E224,[1]装备数值!$K$5:$K$19,[1]装备数值!$M$24:$M$38),D224=4,_xlfn.XLOOKUP(E224,[1]装备数值!$K$5:$K$19,[1]装备数值!$Q$24:$Q$38),D224=6,_xlfn.XLOOKUP(E224,[1]装备数值!$K$5:$K$19,[1]装备数值!$U$24:$U$38)),_xlfn.IFS(D224=1,_xlfn.XLOOKUP(E224,[1]装备数值!$K$5:$K$19,[1]装备数值!$O$5:$O$19),D224=3,_xlfn.XLOOKUP(E224,[1]装备数值!$K$5:$K$19,[1]装备数值!$S$5:$S$19),D224=5,_xlfn.XLOOKUP(E224,[1]装备数值!$K$5:$K$19,[1]装备数值!$W$5:$W$19),D224=2,_xlfn.XLOOKUP(E224,[1]装备数值!$K$5:$K$19,[1]装备数值!$O$24:$O$38),D224=4,_xlfn.XLOOKUP(E224,[1]装备数值!$K$5:$K$19,[1]装备数值!$S$24:$S$38),D224=6,_xlfn.XLOOKUP(E224,[1]装备数值!$K$5:$K$19,[1]装备数值!$W$24:$W$38)))</f>
        <v>264</v>
      </c>
      <c r="H224" s="2">
        <f>IF(M224=0,_xlfn.IFS(D224=1,_xlfn.XLOOKUP(E224,[1]装备数值!$K$5:$K$19,[1]装备数值!$N$5:$N$19),D224=3,_xlfn.XLOOKUP(E224,[1]装备数值!$K$5:$K$19,[1]装备数值!$R$5:$R$19),D224=5,_xlfn.XLOOKUP(E224,[1]装备数值!$K$5:$K$19,[1]装备数值!$V$5:$V$19),D224=2,_xlfn.XLOOKUP(E224,[1]装备数值!$K$5:$K$19,[1]装备数值!$N$24:$N$38),D224=4,_xlfn.XLOOKUP(E224,[1]装备数值!$K$5:$K$19,[1]装备数值!$R$24:$R$38),D224=6,_xlfn.XLOOKUP(E224,[1]装备数值!$K$5:$K$19,[1]装备数值!$V$24:$V$38)),_xlfn.IFS(D224=1,_xlfn.XLOOKUP(E224,[1]装备数值!$K$5:$K$19,[1]装备数值!$P$5:$P$19),D224=3,_xlfn.XLOOKUP(E224,[1]装备数值!$K$5:$K$19,[1]装备数值!$T$5:$T$19),D224=5,_xlfn.XLOOKUP(E224,[1]装备数值!$K$5:$K$19,[1]装备数值!$X$5:$X$19),D224=2,_xlfn.XLOOKUP(E224,[1]装备数值!$K$5:$K$19,[1]装备数值!$P$24:$P$38),D224=4,_xlfn.XLOOKUP(E224,[1]装备数值!$K$5:$K$19,[1]装备数值!$T$24:$T$38),D224=6,_xlfn.XLOOKUP(E224,[1]装备数值!$K$5:$K$19,[1]装备数值!$X$24:$X$38)))</f>
        <v>24</v>
      </c>
      <c r="I224" s="2" cm="1">
        <f t="array" ref="I224">G224+H224*(_xlfn.SINGLE(_xlfn.XLOOKUP(E224,'equip_quality|装备品质'!$A:$A,'equip_quality|装备品质'!$E:$E-1)))</f>
        <v>4080</v>
      </c>
      <c r="J224" s="3" t="str">
        <f t="shared" si="35"/>
        <v>3;433023|4;433024|5;433025|6;433026</v>
      </c>
      <c r="K224" s="3" t="str">
        <f t="shared" si="34"/>
        <v>433023;433024;433025;433026</v>
      </c>
      <c r="M224" s="2">
        <f>_xlfn.XLOOKUP(ROUNDDOWN(A224/100,0),[1]装备数值!$B:$B,[1]装备数值!$F:$F)</f>
        <v>0</v>
      </c>
      <c r="N224" s="3" t="str">
        <f t="shared" si="37"/>
        <v>equip_302_name</v>
      </c>
      <c r="O224" s="3" t="str">
        <f t="shared" si="38"/>
        <v>icon_equip_302_2</v>
      </c>
      <c r="P224" s="3" t="str">
        <f t="shared" si="39"/>
        <v>equip_302_desc</v>
      </c>
      <c r="Q224" s="3" t="str">
        <f t="shared" si="40"/>
        <v>spine_equip_302_2</v>
      </c>
    </row>
    <row r="225" spans="1:17">
      <c r="A225" s="2">
        <v>30214</v>
      </c>
      <c r="B225" s="3" t="str">
        <f>CONCATENATE(_xlfn.XLOOKUP(ROUNDDOWN(A225/100,0),[1]装备数值!$B:$B,[1]装备数值!$C:$C),"-",_xlfn.XLOOKUP(E225,[1]装备数值!$K$5:$K$19,[1]装备数值!$L$5:$L$19))</f>
        <v>时尚纹身-SS阶-3</v>
      </c>
      <c r="C225" s="3">
        <f t="shared" si="36"/>
        <v>302</v>
      </c>
      <c r="D225" s="3">
        <f>_xlfn.XLOOKUP(ROUNDDOWN(A225/100,0),[1]装备数值!$B:$B,[1]装备数值!$E:$E)</f>
        <v>3</v>
      </c>
      <c r="E225" s="2">
        <v>14</v>
      </c>
      <c r="F225" s="2">
        <f>_xlfn.XLOOKUP(ROUNDDOWN(A225/100,0),[1]装备数值!$B:$B,[1]装备数值!$D:$D)</f>
        <v>103010</v>
      </c>
      <c r="G225" s="8">
        <f>IF(M225=0,_xlfn.IFS(D225=1,_xlfn.XLOOKUP(E225,[1]装备数值!$K$5:$K$19,[1]装备数值!$M$5:$M$19),D225=3,_xlfn.XLOOKUP(E225,[1]装备数值!$K$5:$K$19,[1]装备数值!$Q$5:$Q$19),D225=5,_xlfn.XLOOKUP(E225,[1]装备数值!$K$5:$K$19,[1]装备数值!$U$5:$U$19),D225=2,_xlfn.XLOOKUP(E225,[1]装备数值!$K$5:$K$19,[1]装备数值!$M$24:$M$38),D225=4,_xlfn.XLOOKUP(E225,[1]装备数值!$K$5:$K$19,[1]装备数值!$Q$24:$Q$38),D225=6,_xlfn.XLOOKUP(E225,[1]装备数值!$K$5:$K$19,[1]装备数值!$U$24:$U$38)),_xlfn.IFS(D225=1,_xlfn.XLOOKUP(E225,[1]装备数值!$K$5:$K$19,[1]装备数值!$O$5:$O$19),D225=3,_xlfn.XLOOKUP(E225,[1]装备数值!$K$5:$K$19,[1]装备数值!$S$5:$S$19),D225=5,_xlfn.XLOOKUP(E225,[1]装备数值!$K$5:$K$19,[1]装备数值!$W$5:$W$19),D225=2,_xlfn.XLOOKUP(E225,[1]装备数值!$K$5:$K$19,[1]装备数值!$O$24:$O$38),D225=4,_xlfn.XLOOKUP(E225,[1]装备数值!$K$5:$K$19,[1]装备数值!$S$24:$S$38),D225=6,_xlfn.XLOOKUP(E225,[1]装备数值!$K$5:$K$19,[1]装备数值!$W$24:$W$38)))</f>
        <v>304</v>
      </c>
      <c r="H225" s="2">
        <f>IF(M225=0,_xlfn.IFS(D225=1,_xlfn.XLOOKUP(E225,[1]装备数值!$K$5:$K$19,[1]装备数值!$N$5:$N$19),D225=3,_xlfn.XLOOKUP(E225,[1]装备数值!$K$5:$K$19,[1]装备数值!$R$5:$R$19),D225=5,_xlfn.XLOOKUP(E225,[1]装备数值!$K$5:$K$19,[1]装备数值!$V$5:$V$19),D225=2,_xlfn.XLOOKUP(E225,[1]装备数值!$K$5:$K$19,[1]装备数值!$N$24:$N$38),D225=4,_xlfn.XLOOKUP(E225,[1]装备数值!$K$5:$K$19,[1]装备数值!$R$24:$R$38),D225=6,_xlfn.XLOOKUP(E225,[1]装备数值!$K$5:$K$19,[1]装备数值!$V$24:$V$38)),_xlfn.IFS(D225=1,_xlfn.XLOOKUP(E225,[1]装备数值!$K$5:$K$19,[1]装备数值!$P$5:$P$19),D225=3,_xlfn.XLOOKUP(E225,[1]装备数值!$K$5:$K$19,[1]装备数值!$T$5:$T$19),D225=5,_xlfn.XLOOKUP(E225,[1]装备数值!$K$5:$K$19,[1]装备数值!$X$5:$X$19),D225=2,_xlfn.XLOOKUP(E225,[1]装备数值!$K$5:$K$19,[1]装备数值!$P$24:$P$38),D225=4,_xlfn.XLOOKUP(E225,[1]装备数值!$K$5:$K$19,[1]装备数值!$T$24:$T$38),D225=6,_xlfn.XLOOKUP(E225,[1]装备数值!$K$5:$K$19,[1]装备数值!$X$24:$X$38)))</f>
        <v>28</v>
      </c>
      <c r="I225" s="2" cm="1">
        <f t="array" ref="I225">G225+H225*(_xlfn.SINGLE(_xlfn.XLOOKUP(E225,'equip_quality|装备品质'!$A:$A,'equip_quality|装备品质'!$E:$E-1)))</f>
        <v>4756</v>
      </c>
      <c r="J225" s="3" t="str">
        <f t="shared" si="35"/>
        <v>3;433023|4;433024|5;433025|6;433026</v>
      </c>
      <c r="K225" s="3" t="str">
        <f t="shared" si="34"/>
        <v>433023;433024;433025;433026</v>
      </c>
      <c r="M225" s="2">
        <f>_xlfn.XLOOKUP(ROUNDDOWN(A225/100,0),[1]装备数值!$B:$B,[1]装备数值!$F:$F)</f>
        <v>0</v>
      </c>
      <c r="N225" s="3" t="str">
        <f t="shared" si="37"/>
        <v>equip_302_name</v>
      </c>
      <c r="O225" s="3" t="str">
        <f t="shared" si="38"/>
        <v>icon_equip_302_2</v>
      </c>
      <c r="P225" s="3" t="str">
        <f t="shared" si="39"/>
        <v>equip_302_desc</v>
      </c>
      <c r="Q225" s="3" t="str">
        <f t="shared" si="40"/>
        <v>spine_equip_302_2</v>
      </c>
    </row>
    <row r="226" spans="1:17">
      <c r="A226" s="2">
        <v>30215</v>
      </c>
      <c r="B226" s="3" t="str">
        <f>CONCATENATE(_xlfn.XLOOKUP(ROUNDDOWN(A226/100,0),[1]装备数值!$B:$B,[1]装备数值!$C:$C),"-",_xlfn.XLOOKUP(E226,[1]装备数值!$K$5:$K$19,[1]装备数值!$L$5:$L$19))</f>
        <v>时尚纹身-SS阶-4</v>
      </c>
      <c r="C226" s="3">
        <f t="shared" si="36"/>
        <v>302</v>
      </c>
      <c r="D226" s="3">
        <f>_xlfn.XLOOKUP(ROUNDDOWN(A226/100,0),[1]装备数值!$B:$B,[1]装备数值!$E:$E)</f>
        <v>3</v>
      </c>
      <c r="E226" s="2">
        <v>15</v>
      </c>
      <c r="F226" s="2">
        <f>_xlfn.XLOOKUP(ROUNDDOWN(A226/100,0),[1]装备数值!$B:$B,[1]装备数值!$D:$D)</f>
        <v>103010</v>
      </c>
      <c r="G226" s="8">
        <f>IF(M226=0,_xlfn.IFS(D226=1,_xlfn.XLOOKUP(E226,[1]装备数值!$K$5:$K$19,[1]装备数值!$M$5:$M$19),D226=3,_xlfn.XLOOKUP(E226,[1]装备数值!$K$5:$K$19,[1]装备数值!$Q$5:$Q$19),D226=5,_xlfn.XLOOKUP(E226,[1]装备数值!$K$5:$K$19,[1]装备数值!$U$5:$U$19),D226=2,_xlfn.XLOOKUP(E226,[1]装备数值!$K$5:$K$19,[1]装备数值!$M$24:$M$38),D226=4,_xlfn.XLOOKUP(E226,[1]装备数值!$K$5:$K$19,[1]装备数值!$Q$24:$Q$38),D226=6,_xlfn.XLOOKUP(E226,[1]装备数值!$K$5:$K$19,[1]装备数值!$U$24:$U$38)),_xlfn.IFS(D226=1,_xlfn.XLOOKUP(E226,[1]装备数值!$K$5:$K$19,[1]装备数值!$O$5:$O$19),D226=3,_xlfn.XLOOKUP(E226,[1]装备数值!$K$5:$K$19,[1]装备数值!$S$5:$S$19),D226=5,_xlfn.XLOOKUP(E226,[1]装备数值!$K$5:$K$19,[1]装备数值!$W$5:$W$19),D226=2,_xlfn.XLOOKUP(E226,[1]装备数值!$K$5:$K$19,[1]装备数值!$O$24:$O$38),D226=4,_xlfn.XLOOKUP(E226,[1]装备数值!$K$5:$K$19,[1]装备数值!$S$24:$S$38),D226=6,_xlfn.XLOOKUP(E226,[1]装备数值!$K$5:$K$19,[1]装备数值!$W$24:$W$38)))</f>
        <v>360</v>
      </c>
      <c r="H226" s="2">
        <f>IF(M226=0,_xlfn.IFS(D226=1,_xlfn.XLOOKUP(E226,[1]装备数值!$K$5:$K$19,[1]装备数值!$N$5:$N$19),D226=3,_xlfn.XLOOKUP(E226,[1]装备数值!$K$5:$K$19,[1]装备数值!$R$5:$R$19),D226=5,_xlfn.XLOOKUP(E226,[1]装备数值!$K$5:$K$19,[1]装备数值!$V$5:$V$19),D226=2,_xlfn.XLOOKUP(E226,[1]装备数值!$K$5:$K$19,[1]装备数值!$N$24:$N$38),D226=4,_xlfn.XLOOKUP(E226,[1]装备数值!$K$5:$K$19,[1]装备数值!$R$24:$R$38),D226=6,_xlfn.XLOOKUP(E226,[1]装备数值!$K$5:$K$19,[1]装备数值!$V$24:$V$38)),_xlfn.IFS(D226=1,_xlfn.XLOOKUP(E226,[1]装备数值!$K$5:$K$19,[1]装备数值!$P$5:$P$19),D226=3,_xlfn.XLOOKUP(E226,[1]装备数值!$K$5:$K$19,[1]装备数值!$T$5:$T$19),D226=5,_xlfn.XLOOKUP(E226,[1]装备数值!$K$5:$K$19,[1]装备数值!$X$5:$X$19),D226=2,_xlfn.XLOOKUP(E226,[1]装备数值!$K$5:$K$19,[1]装备数值!$P$24:$P$38),D226=4,_xlfn.XLOOKUP(E226,[1]装备数值!$K$5:$K$19,[1]装备数值!$T$24:$T$38),D226=6,_xlfn.XLOOKUP(E226,[1]装备数值!$K$5:$K$19,[1]装备数值!$X$24:$X$38)))</f>
        <v>32</v>
      </c>
      <c r="I226" s="2" cm="1">
        <f t="array" ref="I226">G226+H226*(_xlfn.SINGLE(_xlfn.XLOOKUP(E226,'equip_quality|装备品质'!$A:$A,'equip_quality|装备品质'!$E:$E-1)))</f>
        <v>5448</v>
      </c>
      <c r="J226" s="3" t="str">
        <f t="shared" si="35"/>
        <v>3;433023|4;433024|5;433025|6;433026</v>
      </c>
      <c r="K226" s="3" t="str">
        <f t="shared" si="34"/>
        <v>433023;433024;433025;433026</v>
      </c>
      <c r="M226" s="2">
        <f>_xlfn.XLOOKUP(ROUNDDOWN(A226/100,0),[1]装备数值!$B:$B,[1]装备数值!$F:$F)</f>
        <v>0</v>
      </c>
      <c r="N226" s="3" t="str">
        <f t="shared" si="37"/>
        <v>equip_302_name</v>
      </c>
      <c r="O226" s="3" t="str">
        <f t="shared" si="38"/>
        <v>icon_equip_302_2</v>
      </c>
      <c r="P226" s="3" t="str">
        <f t="shared" si="39"/>
        <v>equip_302_desc</v>
      </c>
      <c r="Q226" s="3" t="str">
        <f t="shared" si="40"/>
        <v>spine_equip_302_2</v>
      </c>
    </row>
    <row r="227" spans="1:17">
      <c r="A227" s="2">
        <v>30301</v>
      </c>
      <c r="B227" s="3" t="str">
        <f>CONCATENATE(_xlfn.XLOOKUP(ROUNDDOWN(A227/100,0),[1]装备数值!$B:$B,[1]装备数值!$C:$C),"-",_xlfn.XLOOKUP(E227,[1]装备数值!$K$5:$K$19,[1]装备数值!$L$5:$L$19))</f>
        <v>皮质指套-D阶</v>
      </c>
      <c r="C227" s="3">
        <f t="shared" si="36"/>
        <v>303</v>
      </c>
      <c r="D227" s="3">
        <f>_xlfn.XLOOKUP(ROUNDDOWN(A227/100,0),[1]装备数值!$B:$B,[1]装备数值!$E:$E)</f>
        <v>3</v>
      </c>
      <c r="E227" s="2">
        <v>1</v>
      </c>
      <c r="F227" s="2">
        <f>_xlfn.XLOOKUP(ROUNDDOWN(A227/100,0),[1]装备数值!$B:$B,[1]装备数值!$D:$D)</f>
        <v>103010</v>
      </c>
      <c r="G227" s="8">
        <f>IF(M227=0,_xlfn.IFS(D227=1,_xlfn.XLOOKUP(E227,[1]装备数值!$K$5:$K$19,[1]装备数值!$M$5:$M$19),D227=3,_xlfn.XLOOKUP(E227,[1]装备数值!$K$5:$K$19,[1]装备数值!$Q$5:$Q$19),D227=5,_xlfn.XLOOKUP(E227,[1]装备数值!$K$5:$K$19,[1]装备数值!$U$5:$U$19),D227=2,_xlfn.XLOOKUP(E227,[1]装备数值!$K$5:$K$19,[1]装备数值!$M$24:$M$38),D227=4,_xlfn.XLOOKUP(E227,[1]装备数值!$K$5:$K$19,[1]装备数值!$Q$24:$Q$38),D227=6,_xlfn.XLOOKUP(E227,[1]装备数值!$K$5:$K$19,[1]装备数值!$U$24:$U$38)),_xlfn.IFS(D227=1,_xlfn.XLOOKUP(E227,[1]装备数值!$K$5:$K$19,[1]装备数值!$O$5:$O$19),D227=3,_xlfn.XLOOKUP(E227,[1]装备数值!$K$5:$K$19,[1]装备数值!$S$5:$S$19),D227=5,_xlfn.XLOOKUP(E227,[1]装备数值!$K$5:$K$19,[1]装备数值!$W$5:$W$19),D227=2,_xlfn.XLOOKUP(E227,[1]装备数值!$K$5:$K$19,[1]装备数值!$O$24:$O$38),D227=4,_xlfn.XLOOKUP(E227,[1]装备数值!$K$5:$K$19,[1]装备数值!$S$24:$S$38),D227=6,_xlfn.XLOOKUP(E227,[1]装备数值!$K$5:$K$19,[1]装备数值!$W$24:$W$38)))</f>
        <v>8</v>
      </c>
      <c r="H227" s="2">
        <f>IF(M227=0,_xlfn.IFS(D227=1,_xlfn.XLOOKUP(E227,[1]装备数值!$K$5:$K$19,[1]装备数值!$N$5:$N$19),D227=3,_xlfn.XLOOKUP(E227,[1]装备数值!$K$5:$K$19,[1]装备数值!$R$5:$R$19),D227=5,_xlfn.XLOOKUP(E227,[1]装备数值!$K$5:$K$19,[1]装备数值!$V$5:$V$19),D227=2,_xlfn.XLOOKUP(E227,[1]装备数值!$K$5:$K$19,[1]装备数值!$N$24:$N$38),D227=4,_xlfn.XLOOKUP(E227,[1]装备数值!$K$5:$K$19,[1]装备数值!$R$24:$R$38),D227=6,_xlfn.XLOOKUP(E227,[1]装备数值!$K$5:$K$19,[1]装备数值!$V$24:$V$38)),_xlfn.IFS(D227=1,_xlfn.XLOOKUP(E227,[1]装备数值!$K$5:$K$19,[1]装备数值!$P$5:$P$19),D227=3,_xlfn.XLOOKUP(E227,[1]装备数值!$K$5:$K$19,[1]装备数值!$T$5:$T$19),D227=5,_xlfn.XLOOKUP(E227,[1]装备数值!$K$5:$K$19,[1]装备数值!$X$5:$X$19),D227=2,_xlfn.XLOOKUP(E227,[1]装备数值!$K$5:$K$19,[1]装备数值!$P$24:$P$38),D227=4,_xlfn.XLOOKUP(E227,[1]装备数值!$K$5:$K$19,[1]装备数值!$T$24:$T$38),D227=6,_xlfn.XLOOKUP(E227,[1]装备数值!$K$5:$K$19,[1]装备数值!$X$24:$X$38)))</f>
        <v>2</v>
      </c>
      <c r="I227" s="2" cm="1">
        <f t="array" ref="I227">G227+H227*(_xlfn.SINGLE(_xlfn.XLOOKUP(E227,'equip_quality|装备品质'!$A:$A,'equip_quality|装备品质'!$E:$E-1)))</f>
        <v>326</v>
      </c>
      <c r="J227" s="3" t="str">
        <f t="shared" si="35"/>
        <v>3;433033|4;433034|5;433035|6;433036</v>
      </c>
      <c r="K227" s="3" t="str">
        <f t="shared" si="34"/>
        <v/>
      </c>
      <c r="M227" s="2">
        <f>_xlfn.XLOOKUP(ROUNDDOWN(A227/100,0),[1]装备数值!$B:$B,[1]装备数值!$F:$F)</f>
        <v>0</v>
      </c>
      <c r="N227" s="3" t="str">
        <f t="shared" si="37"/>
        <v>equip_303_name</v>
      </c>
      <c r="O227" s="3" t="str">
        <f t="shared" si="38"/>
        <v>icon_equip_303_1</v>
      </c>
      <c r="P227" s="3" t="str">
        <f t="shared" si="39"/>
        <v>equip_303_desc</v>
      </c>
      <c r="Q227" s="3" t="str">
        <f t="shared" si="40"/>
        <v>spine_equip_303_1</v>
      </c>
    </row>
    <row r="228" spans="1:17">
      <c r="A228" s="2">
        <v>30302</v>
      </c>
      <c r="B228" s="3" t="str">
        <f>CONCATENATE(_xlfn.XLOOKUP(ROUNDDOWN(A228/100,0),[1]装备数值!$B:$B,[1]装备数值!$C:$C),"-",_xlfn.XLOOKUP(E228,[1]装备数值!$K$5:$K$19,[1]装备数值!$L$5:$L$19))</f>
        <v>皮质指套-C阶</v>
      </c>
      <c r="C228" s="3">
        <f t="shared" si="36"/>
        <v>303</v>
      </c>
      <c r="D228" s="3">
        <f>_xlfn.XLOOKUP(ROUNDDOWN(A228/100,0),[1]装备数值!$B:$B,[1]装备数值!$E:$E)</f>
        <v>3</v>
      </c>
      <c r="E228" s="2">
        <v>2</v>
      </c>
      <c r="F228" s="2">
        <f>_xlfn.XLOOKUP(ROUNDDOWN(A228/100,0),[1]装备数值!$B:$B,[1]装备数值!$D:$D)</f>
        <v>103010</v>
      </c>
      <c r="G228" s="8">
        <f>IF(M228=0,_xlfn.IFS(D228=1,_xlfn.XLOOKUP(E228,[1]装备数值!$K$5:$K$19,[1]装备数值!$M$5:$M$19),D228=3,_xlfn.XLOOKUP(E228,[1]装备数值!$K$5:$K$19,[1]装备数值!$Q$5:$Q$19),D228=5,_xlfn.XLOOKUP(E228,[1]装备数值!$K$5:$K$19,[1]装备数值!$U$5:$U$19),D228=2,_xlfn.XLOOKUP(E228,[1]装备数值!$K$5:$K$19,[1]装备数值!$M$24:$M$38),D228=4,_xlfn.XLOOKUP(E228,[1]装备数值!$K$5:$K$19,[1]装备数值!$Q$24:$Q$38),D228=6,_xlfn.XLOOKUP(E228,[1]装备数值!$K$5:$K$19,[1]装备数值!$U$24:$U$38)),_xlfn.IFS(D228=1,_xlfn.XLOOKUP(E228,[1]装备数值!$K$5:$K$19,[1]装备数值!$O$5:$O$19),D228=3,_xlfn.XLOOKUP(E228,[1]装备数值!$K$5:$K$19,[1]装备数值!$S$5:$S$19),D228=5,_xlfn.XLOOKUP(E228,[1]装备数值!$K$5:$K$19,[1]装备数值!$W$5:$W$19),D228=2,_xlfn.XLOOKUP(E228,[1]装备数值!$K$5:$K$19,[1]装备数值!$O$24:$O$38),D228=4,_xlfn.XLOOKUP(E228,[1]装备数值!$K$5:$K$19,[1]装备数值!$S$24:$S$38),D228=6,_xlfn.XLOOKUP(E228,[1]装备数值!$K$5:$K$19,[1]装备数值!$W$24:$W$38)))</f>
        <v>16</v>
      </c>
      <c r="H228" s="2">
        <f>IF(M228=0,_xlfn.IFS(D228=1,_xlfn.XLOOKUP(E228,[1]装备数值!$K$5:$K$19,[1]装备数值!$N$5:$N$19),D228=3,_xlfn.XLOOKUP(E228,[1]装备数值!$K$5:$K$19,[1]装备数值!$R$5:$R$19),D228=5,_xlfn.XLOOKUP(E228,[1]装备数值!$K$5:$K$19,[1]装备数值!$V$5:$V$19),D228=2,_xlfn.XLOOKUP(E228,[1]装备数值!$K$5:$K$19,[1]装备数值!$N$24:$N$38),D228=4,_xlfn.XLOOKUP(E228,[1]装备数值!$K$5:$K$19,[1]装备数值!$R$24:$R$38),D228=6,_xlfn.XLOOKUP(E228,[1]装备数值!$K$5:$K$19,[1]装备数值!$V$24:$V$38)),_xlfn.IFS(D228=1,_xlfn.XLOOKUP(E228,[1]装备数值!$K$5:$K$19,[1]装备数值!$P$5:$P$19),D228=3,_xlfn.XLOOKUP(E228,[1]装备数值!$K$5:$K$19,[1]装备数值!$T$5:$T$19),D228=5,_xlfn.XLOOKUP(E228,[1]装备数值!$K$5:$K$19,[1]装备数值!$X$5:$X$19),D228=2,_xlfn.XLOOKUP(E228,[1]装备数值!$K$5:$K$19,[1]装备数值!$P$24:$P$38),D228=4,_xlfn.XLOOKUP(E228,[1]装备数值!$K$5:$K$19,[1]装备数值!$T$24:$T$38),D228=6,_xlfn.XLOOKUP(E228,[1]装备数值!$K$5:$K$19,[1]装备数值!$X$24:$X$38)))</f>
        <v>3</v>
      </c>
      <c r="I228" s="2" cm="1">
        <f t="array" ref="I228">G228+H228*(_xlfn.SINGLE(_xlfn.XLOOKUP(E228,'equip_quality|装备品质'!$A:$A,'equip_quality|装备品质'!$E:$E-1)))</f>
        <v>493</v>
      </c>
      <c r="J228" s="3" t="str">
        <f t="shared" si="35"/>
        <v>3;433033|4;433034|5;433035|6;433036</v>
      </c>
      <c r="K228" s="3" t="str">
        <f t="shared" si="34"/>
        <v/>
      </c>
      <c r="M228" s="2">
        <f>_xlfn.XLOOKUP(ROUNDDOWN(A228/100,0),[1]装备数值!$B:$B,[1]装备数值!$F:$F)</f>
        <v>0</v>
      </c>
      <c r="N228" s="3" t="str">
        <f t="shared" si="37"/>
        <v>equip_303_name</v>
      </c>
      <c r="O228" s="3" t="str">
        <f t="shared" si="38"/>
        <v>icon_equip_303_1</v>
      </c>
      <c r="P228" s="3" t="str">
        <f t="shared" si="39"/>
        <v>equip_303_desc</v>
      </c>
      <c r="Q228" s="3" t="str">
        <f t="shared" si="40"/>
        <v>spine_equip_303_1</v>
      </c>
    </row>
    <row r="229" spans="1:17">
      <c r="A229" s="2">
        <v>30303</v>
      </c>
      <c r="B229" s="3" t="str">
        <f>CONCATENATE(_xlfn.XLOOKUP(ROUNDDOWN(A229/100,0),[1]装备数值!$B:$B,[1]装备数值!$C:$C),"-",_xlfn.XLOOKUP(E229,[1]装备数值!$K$5:$K$19,[1]装备数值!$L$5:$L$19))</f>
        <v>皮质指套-B阶</v>
      </c>
      <c r="C229" s="3">
        <f t="shared" si="36"/>
        <v>303</v>
      </c>
      <c r="D229" s="3">
        <f>_xlfn.XLOOKUP(ROUNDDOWN(A229/100,0),[1]装备数值!$B:$B,[1]装备数值!$E:$E)</f>
        <v>3</v>
      </c>
      <c r="E229" s="2">
        <v>3</v>
      </c>
      <c r="F229" s="2">
        <f>_xlfn.XLOOKUP(ROUNDDOWN(A229/100,0),[1]装备数值!$B:$B,[1]装备数值!$D:$D)</f>
        <v>103010</v>
      </c>
      <c r="G229" s="8">
        <f>IF(M229=0,_xlfn.IFS(D229=1,_xlfn.XLOOKUP(E229,[1]装备数值!$K$5:$K$19,[1]装备数值!$M$5:$M$19),D229=3,_xlfn.XLOOKUP(E229,[1]装备数值!$K$5:$K$19,[1]装备数值!$Q$5:$Q$19),D229=5,_xlfn.XLOOKUP(E229,[1]装备数值!$K$5:$K$19,[1]装备数值!$U$5:$U$19),D229=2,_xlfn.XLOOKUP(E229,[1]装备数值!$K$5:$K$19,[1]装备数值!$M$24:$M$38),D229=4,_xlfn.XLOOKUP(E229,[1]装备数值!$K$5:$K$19,[1]装备数值!$Q$24:$Q$38),D229=6,_xlfn.XLOOKUP(E229,[1]装备数值!$K$5:$K$19,[1]装备数值!$U$24:$U$38)),_xlfn.IFS(D229=1,_xlfn.XLOOKUP(E229,[1]装备数值!$K$5:$K$19,[1]装备数值!$O$5:$O$19),D229=3,_xlfn.XLOOKUP(E229,[1]装备数值!$K$5:$K$19,[1]装备数值!$S$5:$S$19),D229=5,_xlfn.XLOOKUP(E229,[1]装备数值!$K$5:$K$19,[1]装备数值!$W$5:$W$19),D229=2,_xlfn.XLOOKUP(E229,[1]装备数值!$K$5:$K$19,[1]装备数值!$O$24:$O$38),D229=4,_xlfn.XLOOKUP(E229,[1]装备数值!$K$5:$K$19,[1]装备数值!$S$24:$S$38),D229=6,_xlfn.XLOOKUP(E229,[1]装备数值!$K$5:$K$19,[1]装备数值!$W$24:$W$38)))</f>
        <v>24</v>
      </c>
      <c r="H229" s="2">
        <f>IF(M229=0,_xlfn.IFS(D229=1,_xlfn.XLOOKUP(E229,[1]装备数值!$K$5:$K$19,[1]装备数值!$N$5:$N$19),D229=3,_xlfn.XLOOKUP(E229,[1]装备数值!$K$5:$K$19,[1]装备数值!$R$5:$R$19),D229=5,_xlfn.XLOOKUP(E229,[1]装备数值!$K$5:$K$19,[1]装备数值!$V$5:$V$19),D229=2,_xlfn.XLOOKUP(E229,[1]装备数值!$K$5:$K$19,[1]装备数值!$N$24:$N$38),D229=4,_xlfn.XLOOKUP(E229,[1]装备数值!$K$5:$K$19,[1]装备数值!$R$24:$R$38),D229=6,_xlfn.XLOOKUP(E229,[1]装备数值!$K$5:$K$19,[1]装备数值!$V$24:$V$38)),_xlfn.IFS(D229=1,_xlfn.XLOOKUP(E229,[1]装备数值!$K$5:$K$19,[1]装备数值!$P$5:$P$19),D229=3,_xlfn.XLOOKUP(E229,[1]装备数值!$K$5:$K$19,[1]装备数值!$T$5:$T$19),D229=5,_xlfn.XLOOKUP(E229,[1]装备数值!$K$5:$K$19,[1]装备数值!$X$5:$X$19),D229=2,_xlfn.XLOOKUP(E229,[1]装备数值!$K$5:$K$19,[1]装备数值!$P$24:$P$38),D229=4,_xlfn.XLOOKUP(E229,[1]装备数值!$K$5:$K$19,[1]装备数值!$T$24:$T$38),D229=6,_xlfn.XLOOKUP(E229,[1]装备数值!$K$5:$K$19,[1]装备数值!$X$24:$X$38)))</f>
        <v>4</v>
      </c>
      <c r="I229" s="2" cm="1">
        <f t="array" ref="I229">G229+H229*(_xlfn.SINGLE(_xlfn.XLOOKUP(E229,'equip_quality|装备品质'!$A:$A,'equip_quality|装备品质'!$E:$E-1)))</f>
        <v>660</v>
      </c>
      <c r="J229" s="3" t="str">
        <f t="shared" si="35"/>
        <v>3;433033|4;433034|5;433035|6;433036</v>
      </c>
      <c r="K229" s="3" t="str">
        <f t="shared" si="34"/>
        <v>433033</v>
      </c>
      <c r="M229" s="2">
        <f>_xlfn.XLOOKUP(ROUNDDOWN(A229/100,0),[1]装备数值!$B:$B,[1]装备数值!$F:$F)</f>
        <v>0</v>
      </c>
      <c r="N229" s="3" t="str">
        <f t="shared" si="37"/>
        <v>equip_303_name</v>
      </c>
      <c r="O229" s="3" t="str">
        <f t="shared" si="38"/>
        <v>icon_equip_303_1</v>
      </c>
      <c r="P229" s="3" t="str">
        <f t="shared" si="39"/>
        <v>equip_303_desc</v>
      </c>
      <c r="Q229" s="3" t="str">
        <f t="shared" si="40"/>
        <v>spine_equip_303_1</v>
      </c>
    </row>
    <row r="230" spans="1:17">
      <c r="A230" s="2">
        <v>30304</v>
      </c>
      <c r="B230" s="3" t="str">
        <f>CONCATENATE(_xlfn.XLOOKUP(ROUNDDOWN(A230/100,0),[1]装备数值!$B:$B,[1]装备数值!$C:$C),"-",_xlfn.XLOOKUP(E230,[1]装备数值!$K$5:$K$19,[1]装备数值!$L$5:$L$19))</f>
        <v>皮质指套-A阶-0</v>
      </c>
      <c r="C230" s="3">
        <f t="shared" si="36"/>
        <v>303</v>
      </c>
      <c r="D230" s="3">
        <f>_xlfn.XLOOKUP(ROUNDDOWN(A230/100,0),[1]装备数值!$B:$B,[1]装备数值!$E:$E)</f>
        <v>3</v>
      </c>
      <c r="E230" s="2">
        <v>4</v>
      </c>
      <c r="F230" s="2">
        <f>_xlfn.XLOOKUP(ROUNDDOWN(A230/100,0),[1]装备数值!$B:$B,[1]装备数值!$D:$D)</f>
        <v>103010</v>
      </c>
      <c r="G230" s="8">
        <f>IF(M230=0,_xlfn.IFS(D230=1,_xlfn.XLOOKUP(E230,[1]装备数值!$K$5:$K$19,[1]装备数值!$M$5:$M$19),D230=3,_xlfn.XLOOKUP(E230,[1]装备数值!$K$5:$K$19,[1]装备数值!$Q$5:$Q$19),D230=5,_xlfn.XLOOKUP(E230,[1]装备数值!$K$5:$K$19,[1]装备数值!$U$5:$U$19),D230=2,_xlfn.XLOOKUP(E230,[1]装备数值!$K$5:$K$19,[1]装备数值!$M$24:$M$38),D230=4,_xlfn.XLOOKUP(E230,[1]装备数值!$K$5:$K$19,[1]装备数值!$Q$24:$Q$38),D230=6,_xlfn.XLOOKUP(E230,[1]装备数值!$K$5:$K$19,[1]装备数值!$U$24:$U$38)),_xlfn.IFS(D230=1,_xlfn.XLOOKUP(E230,[1]装备数值!$K$5:$K$19,[1]装备数值!$O$5:$O$19),D230=3,_xlfn.XLOOKUP(E230,[1]装备数值!$K$5:$K$19,[1]装备数值!$S$5:$S$19),D230=5,_xlfn.XLOOKUP(E230,[1]装备数值!$K$5:$K$19,[1]装备数值!$W$5:$W$19),D230=2,_xlfn.XLOOKUP(E230,[1]装备数值!$K$5:$K$19,[1]装备数值!$O$24:$O$38),D230=4,_xlfn.XLOOKUP(E230,[1]装备数值!$K$5:$K$19,[1]装备数值!$S$24:$S$38),D230=6,_xlfn.XLOOKUP(E230,[1]装备数值!$K$5:$K$19,[1]装备数值!$W$24:$W$38)))</f>
        <v>40</v>
      </c>
      <c r="H230" s="2">
        <f>IF(M230=0,_xlfn.IFS(D230=1,_xlfn.XLOOKUP(E230,[1]装备数值!$K$5:$K$19,[1]装备数值!$N$5:$N$19),D230=3,_xlfn.XLOOKUP(E230,[1]装备数值!$K$5:$K$19,[1]装备数值!$R$5:$R$19),D230=5,_xlfn.XLOOKUP(E230,[1]装备数值!$K$5:$K$19,[1]装备数值!$V$5:$V$19),D230=2,_xlfn.XLOOKUP(E230,[1]装备数值!$K$5:$K$19,[1]装备数值!$N$24:$N$38),D230=4,_xlfn.XLOOKUP(E230,[1]装备数值!$K$5:$K$19,[1]装备数值!$R$24:$R$38),D230=6,_xlfn.XLOOKUP(E230,[1]装备数值!$K$5:$K$19,[1]装备数值!$V$24:$V$38)),_xlfn.IFS(D230=1,_xlfn.XLOOKUP(E230,[1]装备数值!$K$5:$K$19,[1]装备数值!$P$5:$P$19),D230=3,_xlfn.XLOOKUP(E230,[1]装备数值!$K$5:$K$19,[1]装备数值!$T$5:$T$19),D230=5,_xlfn.XLOOKUP(E230,[1]装备数值!$K$5:$K$19,[1]装备数值!$X$5:$X$19),D230=2,_xlfn.XLOOKUP(E230,[1]装备数值!$K$5:$K$19,[1]装备数值!$P$24:$P$38),D230=4,_xlfn.XLOOKUP(E230,[1]装备数值!$K$5:$K$19,[1]装备数值!$T$24:$T$38),D230=6,_xlfn.XLOOKUP(E230,[1]装备数值!$K$5:$K$19,[1]装备数值!$X$24:$X$38)))</f>
        <v>7</v>
      </c>
      <c r="I230" s="2" cm="1">
        <f t="array" ref="I230">G230+H230*(_xlfn.SINGLE(_xlfn.XLOOKUP(E230,'equip_quality|装备品质'!$A:$A,'equip_quality|装备品质'!$E:$E-1)))</f>
        <v>1153</v>
      </c>
      <c r="J230" s="3" t="str">
        <f t="shared" ref="J230:J271" si="41">CONCATENATE("3;",ROUNDDOWN($A230/100,0)*10+430003,"|4;",ROUNDDOWN($A230/100,0)*10+430004,"|5;",ROUNDDOWN($A230/100,0)*10+430005,"|6;",ROUNDDOWN($A230/100,0)*10+430006)</f>
        <v>3;433033|4;433034|5;433035|6;433036</v>
      </c>
      <c r="K230" s="3" t="str">
        <f t="shared" si="34"/>
        <v>433033;433034</v>
      </c>
      <c r="M230" s="2">
        <f>_xlfn.XLOOKUP(ROUNDDOWN(A230/100,0),[1]装备数值!$B:$B,[1]装备数值!$F:$F)</f>
        <v>0</v>
      </c>
      <c r="N230" s="3" t="str">
        <f t="shared" si="37"/>
        <v>equip_303_name</v>
      </c>
      <c r="O230" s="3" t="str">
        <f t="shared" si="38"/>
        <v>icon_equip_303_2</v>
      </c>
      <c r="P230" s="3" t="str">
        <f t="shared" si="39"/>
        <v>equip_303_desc</v>
      </c>
      <c r="Q230" s="3" t="str">
        <f t="shared" si="40"/>
        <v>spine_equip_303_2</v>
      </c>
    </row>
    <row r="231" spans="1:17">
      <c r="A231" s="2">
        <v>30305</v>
      </c>
      <c r="B231" s="3" t="str">
        <f>CONCATENATE(_xlfn.XLOOKUP(ROUNDDOWN(A231/100,0),[1]装备数值!$B:$B,[1]装备数值!$C:$C),"-",_xlfn.XLOOKUP(E231,[1]装备数值!$K$5:$K$19,[1]装备数值!$L$5:$L$19))</f>
        <v>皮质指套-A阶-1</v>
      </c>
      <c r="C231" s="3">
        <f t="shared" si="36"/>
        <v>303</v>
      </c>
      <c r="D231" s="3">
        <f>_xlfn.XLOOKUP(ROUNDDOWN(A231/100,0),[1]装备数值!$B:$B,[1]装备数值!$E:$E)</f>
        <v>3</v>
      </c>
      <c r="E231" s="2">
        <v>5</v>
      </c>
      <c r="F231" s="2">
        <f>_xlfn.XLOOKUP(ROUNDDOWN(A231/100,0),[1]装备数值!$B:$B,[1]装备数值!$D:$D)</f>
        <v>103010</v>
      </c>
      <c r="G231" s="8">
        <f>IF(M231=0,_xlfn.IFS(D231=1,_xlfn.XLOOKUP(E231,[1]装备数值!$K$5:$K$19,[1]装备数值!$M$5:$M$19),D231=3,_xlfn.XLOOKUP(E231,[1]装备数值!$K$5:$K$19,[1]装备数值!$Q$5:$Q$19),D231=5,_xlfn.XLOOKUP(E231,[1]装备数值!$K$5:$K$19,[1]装备数值!$U$5:$U$19),D231=2,_xlfn.XLOOKUP(E231,[1]装备数值!$K$5:$K$19,[1]装备数值!$M$24:$M$38),D231=4,_xlfn.XLOOKUP(E231,[1]装备数值!$K$5:$K$19,[1]装备数值!$Q$24:$Q$38),D231=6,_xlfn.XLOOKUP(E231,[1]装备数值!$K$5:$K$19,[1]装备数值!$U$24:$U$38)),_xlfn.IFS(D231=1,_xlfn.XLOOKUP(E231,[1]装备数值!$K$5:$K$19,[1]装备数值!$O$5:$O$19),D231=3,_xlfn.XLOOKUP(E231,[1]装备数值!$K$5:$K$19,[1]装备数值!$S$5:$S$19),D231=5,_xlfn.XLOOKUP(E231,[1]装备数值!$K$5:$K$19,[1]装备数值!$W$5:$W$19),D231=2,_xlfn.XLOOKUP(E231,[1]装备数值!$K$5:$K$19,[1]装备数值!$O$24:$O$38),D231=4,_xlfn.XLOOKUP(E231,[1]装备数值!$K$5:$K$19,[1]装备数值!$S$24:$S$38),D231=6,_xlfn.XLOOKUP(E231,[1]装备数值!$K$5:$K$19,[1]装备数值!$W$24:$W$38)))</f>
        <v>48</v>
      </c>
      <c r="H231" s="2">
        <f>IF(M231=0,_xlfn.IFS(D231=1,_xlfn.XLOOKUP(E231,[1]装备数值!$K$5:$K$19,[1]装备数值!$N$5:$N$19),D231=3,_xlfn.XLOOKUP(E231,[1]装备数值!$K$5:$K$19,[1]装备数值!$R$5:$R$19),D231=5,_xlfn.XLOOKUP(E231,[1]装备数值!$K$5:$K$19,[1]装备数值!$V$5:$V$19),D231=2,_xlfn.XLOOKUP(E231,[1]装备数值!$K$5:$K$19,[1]装备数值!$N$24:$N$38),D231=4,_xlfn.XLOOKUP(E231,[1]装备数值!$K$5:$K$19,[1]装备数值!$R$24:$R$38),D231=6,_xlfn.XLOOKUP(E231,[1]装备数值!$K$5:$K$19,[1]装备数值!$V$24:$V$38)),_xlfn.IFS(D231=1,_xlfn.XLOOKUP(E231,[1]装备数值!$K$5:$K$19,[1]装备数值!$P$5:$P$19),D231=3,_xlfn.XLOOKUP(E231,[1]装备数值!$K$5:$K$19,[1]装备数值!$T$5:$T$19),D231=5,_xlfn.XLOOKUP(E231,[1]装备数值!$K$5:$K$19,[1]装备数值!$X$5:$X$19),D231=2,_xlfn.XLOOKUP(E231,[1]装备数值!$K$5:$K$19,[1]装备数值!$P$24:$P$38),D231=4,_xlfn.XLOOKUP(E231,[1]装备数值!$K$5:$K$19,[1]装备数值!$T$24:$T$38),D231=6,_xlfn.XLOOKUP(E231,[1]装备数值!$K$5:$K$19,[1]装备数值!$X$24:$X$38)))</f>
        <v>7</v>
      </c>
      <c r="I231" s="2" cm="1">
        <f t="array" ref="I231">G231+H231*(_xlfn.SINGLE(_xlfn.XLOOKUP(E231,'equip_quality|装备品质'!$A:$A,'equip_quality|装备品质'!$E:$E-1)))</f>
        <v>1161</v>
      </c>
      <c r="J231" s="3" t="str">
        <f t="shared" si="41"/>
        <v>3;433033|4;433034|5;433035|6;433036</v>
      </c>
      <c r="K231" s="3" t="str">
        <f t="shared" si="34"/>
        <v>433033;433034</v>
      </c>
      <c r="M231" s="2">
        <f>_xlfn.XLOOKUP(ROUNDDOWN(A231/100,0),[1]装备数值!$B:$B,[1]装备数值!$F:$F)</f>
        <v>0</v>
      </c>
      <c r="N231" s="3" t="str">
        <f t="shared" si="37"/>
        <v>equip_303_name</v>
      </c>
      <c r="O231" s="3" t="str">
        <f t="shared" si="38"/>
        <v>icon_equip_303_2</v>
      </c>
      <c r="P231" s="3" t="str">
        <f t="shared" si="39"/>
        <v>equip_303_desc</v>
      </c>
      <c r="Q231" s="3" t="str">
        <f t="shared" si="40"/>
        <v>spine_equip_303_2</v>
      </c>
    </row>
    <row r="232" spans="1:17">
      <c r="A232" s="2">
        <v>30306</v>
      </c>
      <c r="B232" s="3" t="str">
        <f>CONCATENATE(_xlfn.XLOOKUP(ROUNDDOWN(A232/100,0),[1]装备数值!$B:$B,[1]装备数值!$C:$C),"-",_xlfn.XLOOKUP(E232,[1]装备数值!$K$5:$K$19,[1]装备数值!$L$5:$L$19))</f>
        <v>皮质指套-A阶-2</v>
      </c>
      <c r="C232" s="3">
        <f t="shared" si="36"/>
        <v>303</v>
      </c>
      <c r="D232" s="3">
        <f>_xlfn.XLOOKUP(ROUNDDOWN(A232/100,0),[1]装备数值!$B:$B,[1]装备数值!$E:$E)</f>
        <v>3</v>
      </c>
      <c r="E232" s="2">
        <v>6</v>
      </c>
      <c r="F232" s="2">
        <f>_xlfn.XLOOKUP(ROUNDDOWN(A232/100,0),[1]装备数值!$B:$B,[1]装备数值!$D:$D)</f>
        <v>103010</v>
      </c>
      <c r="G232" s="8">
        <f>IF(M232=0,_xlfn.IFS(D232=1,_xlfn.XLOOKUP(E232,[1]装备数值!$K$5:$K$19,[1]装备数值!$M$5:$M$19),D232=3,_xlfn.XLOOKUP(E232,[1]装备数值!$K$5:$K$19,[1]装备数值!$Q$5:$Q$19),D232=5,_xlfn.XLOOKUP(E232,[1]装备数值!$K$5:$K$19,[1]装备数值!$U$5:$U$19),D232=2,_xlfn.XLOOKUP(E232,[1]装备数值!$K$5:$K$19,[1]装备数值!$M$24:$M$38),D232=4,_xlfn.XLOOKUP(E232,[1]装备数值!$K$5:$K$19,[1]装备数值!$Q$24:$Q$38),D232=6,_xlfn.XLOOKUP(E232,[1]装备数值!$K$5:$K$19,[1]装备数值!$U$24:$U$38)),_xlfn.IFS(D232=1,_xlfn.XLOOKUP(E232,[1]装备数值!$K$5:$K$19,[1]装备数值!$O$5:$O$19),D232=3,_xlfn.XLOOKUP(E232,[1]装备数值!$K$5:$K$19,[1]装备数值!$S$5:$S$19),D232=5,_xlfn.XLOOKUP(E232,[1]装备数值!$K$5:$K$19,[1]装备数值!$W$5:$W$19),D232=2,_xlfn.XLOOKUP(E232,[1]装备数值!$K$5:$K$19,[1]装备数值!$O$24:$O$38),D232=4,_xlfn.XLOOKUP(E232,[1]装备数值!$K$5:$K$19,[1]装备数值!$S$24:$S$38),D232=6,_xlfn.XLOOKUP(E232,[1]装备数值!$K$5:$K$19,[1]装备数值!$W$24:$W$38)))</f>
        <v>56</v>
      </c>
      <c r="H232" s="2">
        <f>IF(M232=0,_xlfn.IFS(D232=1,_xlfn.XLOOKUP(E232,[1]装备数值!$K$5:$K$19,[1]装备数值!$N$5:$N$19),D232=3,_xlfn.XLOOKUP(E232,[1]装备数值!$K$5:$K$19,[1]装备数值!$R$5:$R$19),D232=5,_xlfn.XLOOKUP(E232,[1]装备数值!$K$5:$K$19,[1]装备数值!$V$5:$V$19),D232=2,_xlfn.XLOOKUP(E232,[1]装备数值!$K$5:$K$19,[1]装备数值!$N$24:$N$38),D232=4,_xlfn.XLOOKUP(E232,[1]装备数值!$K$5:$K$19,[1]装备数值!$R$24:$R$38),D232=6,_xlfn.XLOOKUP(E232,[1]装备数值!$K$5:$K$19,[1]装备数值!$V$24:$V$38)),_xlfn.IFS(D232=1,_xlfn.XLOOKUP(E232,[1]装备数值!$K$5:$K$19,[1]装备数值!$P$5:$P$19),D232=3,_xlfn.XLOOKUP(E232,[1]装备数值!$K$5:$K$19,[1]装备数值!$T$5:$T$19),D232=5,_xlfn.XLOOKUP(E232,[1]装备数值!$K$5:$K$19,[1]装备数值!$X$5:$X$19),D232=2,_xlfn.XLOOKUP(E232,[1]装备数值!$K$5:$K$19,[1]装备数值!$P$24:$P$38),D232=4,_xlfn.XLOOKUP(E232,[1]装备数值!$K$5:$K$19,[1]装备数值!$T$24:$T$38),D232=6,_xlfn.XLOOKUP(E232,[1]装备数值!$K$5:$K$19,[1]装备数值!$X$24:$X$38)))</f>
        <v>8</v>
      </c>
      <c r="I232" s="2" cm="1">
        <f t="array" ref="I232">G232+H232*(_xlfn.SINGLE(_xlfn.XLOOKUP(E232,'equip_quality|装备品质'!$A:$A,'equip_quality|装备品质'!$E:$E-1)))</f>
        <v>1328</v>
      </c>
      <c r="J232" s="3" t="str">
        <f t="shared" si="41"/>
        <v>3;433033|4;433034|5;433035|6;433036</v>
      </c>
      <c r="K232" s="3" t="str">
        <f t="shared" si="34"/>
        <v>433033;433034</v>
      </c>
      <c r="M232" s="2">
        <f>_xlfn.XLOOKUP(ROUNDDOWN(A232/100,0),[1]装备数值!$B:$B,[1]装备数值!$F:$F)</f>
        <v>0</v>
      </c>
      <c r="N232" s="3" t="str">
        <f t="shared" si="37"/>
        <v>equip_303_name</v>
      </c>
      <c r="O232" s="3" t="str">
        <f t="shared" si="38"/>
        <v>icon_equip_303_2</v>
      </c>
      <c r="P232" s="3" t="str">
        <f t="shared" si="39"/>
        <v>equip_303_desc</v>
      </c>
      <c r="Q232" s="3" t="str">
        <f t="shared" si="40"/>
        <v>spine_equip_303_2</v>
      </c>
    </row>
    <row r="233" spans="1:17">
      <c r="A233" s="2">
        <v>30307</v>
      </c>
      <c r="B233" s="3" t="str">
        <f>CONCATENATE(_xlfn.XLOOKUP(ROUNDDOWN(A233/100,0),[1]装备数值!$B:$B,[1]装备数值!$C:$C),"-",_xlfn.XLOOKUP(E233,[1]装备数值!$K$5:$K$19,[1]装备数值!$L$5:$L$19))</f>
        <v>皮质指套-S阶-0</v>
      </c>
      <c r="C233" s="3">
        <f t="shared" si="36"/>
        <v>303</v>
      </c>
      <c r="D233" s="3">
        <f>_xlfn.XLOOKUP(ROUNDDOWN(A233/100,0),[1]装备数值!$B:$B,[1]装备数值!$E:$E)</f>
        <v>3</v>
      </c>
      <c r="E233" s="2">
        <v>7</v>
      </c>
      <c r="F233" s="2">
        <f>_xlfn.XLOOKUP(ROUNDDOWN(A233/100,0),[1]装备数值!$B:$B,[1]装备数值!$D:$D)</f>
        <v>103010</v>
      </c>
      <c r="G233" s="8">
        <f>IF(M233=0,_xlfn.IFS(D233=1,_xlfn.XLOOKUP(E233,[1]装备数值!$K$5:$K$19,[1]装备数值!$M$5:$M$19),D233=3,_xlfn.XLOOKUP(E233,[1]装备数值!$K$5:$K$19,[1]装备数值!$Q$5:$Q$19),D233=5,_xlfn.XLOOKUP(E233,[1]装备数值!$K$5:$K$19,[1]装备数值!$U$5:$U$19),D233=2,_xlfn.XLOOKUP(E233,[1]装备数值!$K$5:$K$19,[1]装备数值!$M$24:$M$38),D233=4,_xlfn.XLOOKUP(E233,[1]装备数值!$K$5:$K$19,[1]装备数值!$Q$24:$Q$38),D233=6,_xlfn.XLOOKUP(E233,[1]装备数值!$K$5:$K$19,[1]装备数值!$U$24:$U$38)),_xlfn.IFS(D233=1,_xlfn.XLOOKUP(E233,[1]装备数值!$K$5:$K$19,[1]装备数值!$O$5:$O$19),D233=3,_xlfn.XLOOKUP(E233,[1]装备数值!$K$5:$K$19,[1]装备数值!$S$5:$S$19),D233=5,_xlfn.XLOOKUP(E233,[1]装备数值!$K$5:$K$19,[1]装备数值!$W$5:$W$19),D233=2,_xlfn.XLOOKUP(E233,[1]装备数值!$K$5:$K$19,[1]装备数值!$O$24:$O$38),D233=4,_xlfn.XLOOKUP(E233,[1]装备数值!$K$5:$K$19,[1]装备数值!$S$24:$S$38),D233=6,_xlfn.XLOOKUP(E233,[1]装备数值!$K$5:$K$19,[1]装备数值!$W$24:$W$38)))</f>
        <v>106</v>
      </c>
      <c r="H233" s="2">
        <f>IF(M233=0,_xlfn.IFS(D233=1,_xlfn.XLOOKUP(E233,[1]装备数值!$K$5:$K$19,[1]装备数值!$N$5:$N$19),D233=3,_xlfn.XLOOKUP(E233,[1]装备数值!$K$5:$K$19,[1]装备数值!$R$5:$R$19),D233=5,_xlfn.XLOOKUP(E233,[1]装备数值!$K$5:$K$19,[1]装备数值!$V$5:$V$19),D233=2,_xlfn.XLOOKUP(E233,[1]装备数值!$K$5:$K$19,[1]装备数值!$N$24:$N$38),D233=4,_xlfn.XLOOKUP(E233,[1]装备数值!$K$5:$K$19,[1]装备数值!$R$24:$R$38),D233=6,_xlfn.XLOOKUP(E233,[1]装备数值!$K$5:$K$19,[1]装备数值!$V$24:$V$38)),_xlfn.IFS(D233=1,_xlfn.XLOOKUP(E233,[1]装备数值!$K$5:$K$19,[1]装备数值!$P$5:$P$19),D233=3,_xlfn.XLOOKUP(E233,[1]装备数值!$K$5:$K$19,[1]装备数值!$T$5:$T$19),D233=5,_xlfn.XLOOKUP(E233,[1]装备数值!$K$5:$K$19,[1]装备数值!$X$5:$X$19),D233=2,_xlfn.XLOOKUP(E233,[1]装备数值!$K$5:$K$19,[1]装备数值!$P$24:$P$38),D233=4,_xlfn.XLOOKUP(E233,[1]装备数值!$K$5:$K$19,[1]装备数值!$T$24:$T$38),D233=6,_xlfn.XLOOKUP(E233,[1]装备数值!$K$5:$K$19,[1]装备数值!$X$24:$X$38)))</f>
        <v>8</v>
      </c>
      <c r="I233" s="2" cm="1">
        <f t="array" ref="I233">G233+H233*(_xlfn.SINGLE(_xlfn.XLOOKUP(E233,'equip_quality|装备品质'!$A:$A,'equip_quality|装备品质'!$E:$E-1)))</f>
        <v>1378</v>
      </c>
      <c r="J233" s="3" t="str">
        <f t="shared" si="41"/>
        <v>3;433033|4;433034|5;433035|6;433036</v>
      </c>
      <c r="K233" s="3" t="str">
        <f t="shared" si="34"/>
        <v>433033;433034;433035</v>
      </c>
      <c r="M233" s="2">
        <f>_xlfn.XLOOKUP(ROUNDDOWN(A233/100,0),[1]装备数值!$B:$B,[1]装备数值!$F:$F)</f>
        <v>0</v>
      </c>
      <c r="N233" s="3" t="str">
        <f t="shared" si="37"/>
        <v>equip_303_name</v>
      </c>
      <c r="O233" s="3" t="str">
        <f t="shared" si="38"/>
        <v>icon_equip_303_2</v>
      </c>
      <c r="P233" s="3" t="str">
        <f t="shared" si="39"/>
        <v>equip_303_desc</v>
      </c>
      <c r="Q233" s="3" t="str">
        <f t="shared" si="40"/>
        <v>spine_equip_303_2</v>
      </c>
    </row>
    <row r="234" spans="1:17">
      <c r="A234" s="2">
        <v>30308</v>
      </c>
      <c r="B234" s="3" t="str">
        <f>CONCATENATE(_xlfn.XLOOKUP(ROUNDDOWN(A234/100,0),[1]装备数值!$B:$B,[1]装备数值!$C:$C),"-",_xlfn.XLOOKUP(E234,[1]装备数值!$K$5:$K$19,[1]装备数值!$L$5:$L$19))</f>
        <v>皮质指套-S阶-1</v>
      </c>
      <c r="C234" s="3">
        <f t="shared" si="36"/>
        <v>303</v>
      </c>
      <c r="D234" s="3">
        <f>_xlfn.XLOOKUP(ROUNDDOWN(A234/100,0),[1]装备数值!$B:$B,[1]装备数值!$E:$E)</f>
        <v>3</v>
      </c>
      <c r="E234" s="2">
        <v>8</v>
      </c>
      <c r="F234" s="2">
        <f>_xlfn.XLOOKUP(ROUNDDOWN(A234/100,0),[1]装备数值!$B:$B,[1]装备数值!$D:$D)</f>
        <v>103010</v>
      </c>
      <c r="G234" s="8">
        <f>IF(M234=0,_xlfn.IFS(D234=1,_xlfn.XLOOKUP(E234,[1]装备数值!$K$5:$K$19,[1]装备数值!$M$5:$M$19),D234=3,_xlfn.XLOOKUP(E234,[1]装备数值!$K$5:$K$19,[1]装备数值!$Q$5:$Q$19),D234=5,_xlfn.XLOOKUP(E234,[1]装备数值!$K$5:$K$19,[1]装备数值!$U$5:$U$19),D234=2,_xlfn.XLOOKUP(E234,[1]装备数值!$K$5:$K$19,[1]装备数值!$M$24:$M$38),D234=4,_xlfn.XLOOKUP(E234,[1]装备数值!$K$5:$K$19,[1]装备数值!$Q$24:$Q$38),D234=6,_xlfn.XLOOKUP(E234,[1]装备数值!$K$5:$K$19,[1]装备数值!$U$24:$U$38)),_xlfn.IFS(D234=1,_xlfn.XLOOKUP(E234,[1]装备数值!$K$5:$K$19,[1]装备数值!$O$5:$O$19),D234=3,_xlfn.XLOOKUP(E234,[1]装备数值!$K$5:$K$19,[1]装备数值!$S$5:$S$19),D234=5,_xlfn.XLOOKUP(E234,[1]装备数值!$K$5:$K$19,[1]装备数值!$W$5:$W$19),D234=2,_xlfn.XLOOKUP(E234,[1]装备数值!$K$5:$K$19,[1]装备数值!$O$24:$O$38),D234=4,_xlfn.XLOOKUP(E234,[1]装备数值!$K$5:$K$19,[1]装备数值!$S$24:$S$38),D234=6,_xlfn.XLOOKUP(E234,[1]装备数值!$K$5:$K$19,[1]装备数值!$W$24:$W$38)))</f>
        <v>123</v>
      </c>
      <c r="H234" s="2">
        <f>IF(M234=0,_xlfn.IFS(D234=1,_xlfn.XLOOKUP(E234,[1]装备数值!$K$5:$K$19,[1]装备数值!$N$5:$N$19),D234=3,_xlfn.XLOOKUP(E234,[1]装备数值!$K$5:$K$19,[1]装备数值!$R$5:$R$19),D234=5,_xlfn.XLOOKUP(E234,[1]装备数值!$K$5:$K$19,[1]装备数值!$V$5:$V$19),D234=2,_xlfn.XLOOKUP(E234,[1]装备数值!$K$5:$K$19,[1]装备数值!$N$24:$N$38),D234=4,_xlfn.XLOOKUP(E234,[1]装备数值!$K$5:$K$19,[1]装备数值!$R$24:$R$38),D234=6,_xlfn.XLOOKUP(E234,[1]装备数值!$K$5:$K$19,[1]装备数值!$V$24:$V$38)),_xlfn.IFS(D234=1,_xlfn.XLOOKUP(E234,[1]装备数值!$K$5:$K$19,[1]装备数值!$P$5:$P$19),D234=3,_xlfn.XLOOKUP(E234,[1]装备数值!$K$5:$K$19,[1]装备数值!$T$5:$T$19),D234=5,_xlfn.XLOOKUP(E234,[1]装备数值!$K$5:$K$19,[1]装备数值!$X$5:$X$19),D234=2,_xlfn.XLOOKUP(E234,[1]装备数值!$K$5:$K$19,[1]装备数值!$P$24:$P$38),D234=4,_xlfn.XLOOKUP(E234,[1]装备数值!$K$5:$K$19,[1]装备数值!$T$24:$T$38),D234=6,_xlfn.XLOOKUP(E234,[1]装备数值!$K$5:$K$19,[1]装备数值!$X$24:$X$38)))</f>
        <v>10</v>
      </c>
      <c r="I234" s="2" cm="1">
        <f t="array" ref="I234">G234+H234*(_xlfn.SINGLE(_xlfn.XLOOKUP(E234,'equip_quality|装备品质'!$A:$A,'equip_quality|装备品质'!$E:$E-1)))</f>
        <v>1713</v>
      </c>
      <c r="J234" s="3" t="str">
        <f t="shared" si="41"/>
        <v>3;433033|4;433034|5;433035|6;433036</v>
      </c>
      <c r="K234" s="3" t="str">
        <f t="shared" si="34"/>
        <v>433033;433034;433035</v>
      </c>
      <c r="M234" s="2">
        <f>_xlfn.XLOOKUP(ROUNDDOWN(A234/100,0),[1]装备数值!$B:$B,[1]装备数值!$F:$F)</f>
        <v>0</v>
      </c>
      <c r="N234" s="3" t="str">
        <f t="shared" si="37"/>
        <v>equip_303_name</v>
      </c>
      <c r="O234" s="3" t="str">
        <f t="shared" si="38"/>
        <v>icon_equip_303_2</v>
      </c>
      <c r="P234" s="3" t="str">
        <f t="shared" si="39"/>
        <v>equip_303_desc</v>
      </c>
      <c r="Q234" s="3" t="str">
        <f t="shared" si="40"/>
        <v>spine_equip_303_2</v>
      </c>
    </row>
    <row r="235" spans="1:17">
      <c r="A235" s="2">
        <v>30309</v>
      </c>
      <c r="B235" s="3" t="str">
        <f>CONCATENATE(_xlfn.XLOOKUP(ROUNDDOWN(A235/100,0),[1]装备数值!$B:$B,[1]装备数值!$C:$C),"-",_xlfn.XLOOKUP(E235,[1]装备数值!$K$5:$K$19,[1]装备数值!$L$5:$L$19))</f>
        <v>皮质指套-S阶-2</v>
      </c>
      <c r="C235" s="3">
        <f t="shared" si="36"/>
        <v>303</v>
      </c>
      <c r="D235" s="3">
        <f>_xlfn.XLOOKUP(ROUNDDOWN(A235/100,0),[1]装备数值!$B:$B,[1]装备数值!$E:$E)</f>
        <v>3</v>
      </c>
      <c r="E235" s="2">
        <v>9</v>
      </c>
      <c r="F235" s="2">
        <f>_xlfn.XLOOKUP(ROUNDDOWN(A235/100,0),[1]装备数值!$B:$B,[1]装备数值!$D:$D)</f>
        <v>103010</v>
      </c>
      <c r="G235" s="8">
        <f>IF(M235=0,_xlfn.IFS(D235=1,_xlfn.XLOOKUP(E235,[1]装备数值!$K$5:$K$19,[1]装备数值!$M$5:$M$19),D235=3,_xlfn.XLOOKUP(E235,[1]装备数值!$K$5:$K$19,[1]装备数值!$Q$5:$Q$19),D235=5,_xlfn.XLOOKUP(E235,[1]装备数值!$K$5:$K$19,[1]装备数值!$U$5:$U$19),D235=2,_xlfn.XLOOKUP(E235,[1]装备数值!$K$5:$K$19,[1]装备数值!$M$24:$M$38),D235=4,_xlfn.XLOOKUP(E235,[1]装备数值!$K$5:$K$19,[1]装备数值!$Q$24:$Q$38),D235=6,_xlfn.XLOOKUP(E235,[1]装备数值!$K$5:$K$19,[1]装备数值!$U$24:$U$38)),_xlfn.IFS(D235=1,_xlfn.XLOOKUP(E235,[1]装备数值!$K$5:$K$19,[1]装备数值!$O$5:$O$19),D235=3,_xlfn.XLOOKUP(E235,[1]装备数值!$K$5:$K$19,[1]装备数值!$S$5:$S$19),D235=5,_xlfn.XLOOKUP(E235,[1]装备数值!$K$5:$K$19,[1]装备数值!$W$5:$W$19),D235=2,_xlfn.XLOOKUP(E235,[1]装备数值!$K$5:$K$19,[1]装备数值!$O$24:$O$38),D235=4,_xlfn.XLOOKUP(E235,[1]装备数值!$K$5:$K$19,[1]装备数值!$S$24:$S$38),D235=6,_xlfn.XLOOKUP(E235,[1]装备数值!$K$5:$K$19,[1]装备数值!$W$24:$W$38)))</f>
        <v>141</v>
      </c>
      <c r="H235" s="2">
        <f>IF(M235=0,_xlfn.IFS(D235=1,_xlfn.XLOOKUP(E235,[1]装备数值!$K$5:$K$19,[1]装备数值!$N$5:$N$19),D235=3,_xlfn.XLOOKUP(E235,[1]装备数值!$K$5:$K$19,[1]装备数值!$R$5:$R$19),D235=5,_xlfn.XLOOKUP(E235,[1]装备数值!$K$5:$K$19,[1]装备数值!$V$5:$V$19),D235=2,_xlfn.XLOOKUP(E235,[1]装备数值!$K$5:$K$19,[1]装备数值!$N$24:$N$38),D235=4,_xlfn.XLOOKUP(E235,[1]装备数值!$K$5:$K$19,[1]装备数值!$R$24:$R$38),D235=6,_xlfn.XLOOKUP(E235,[1]装备数值!$K$5:$K$19,[1]装备数值!$V$24:$V$38)),_xlfn.IFS(D235=1,_xlfn.XLOOKUP(E235,[1]装备数值!$K$5:$K$19,[1]装备数值!$P$5:$P$19),D235=3,_xlfn.XLOOKUP(E235,[1]装备数值!$K$5:$K$19,[1]装备数值!$T$5:$T$19),D235=5,_xlfn.XLOOKUP(E235,[1]装备数值!$K$5:$K$19,[1]装备数值!$X$5:$X$19),D235=2,_xlfn.XLOOKUP(E235,[1]装备数值!$K$5:$K$19,[1]装备数值!$P$24:$P$38),D235=4,_xlfn.XLOOKUP(E235,[1]装备数值!$K$5:$K$19,[1]装备数值!$T$24:$T$38),D235=6,_xlfn.XLOOKUP(E235,[1]装备数值!$K$5:$K$19,[1]装备数值!$X$24:$X$38)))</f>
        <v>11</v>
      </c>
      <c r="I235" s="2" cm="1">
        <f t="array" ref="I235">G235+H235*(_xlfn.SINGLE(_xlfn.XLOOKUP(E235,'equip_quality|装备品质'!$A:$A,'equip_quality|装备品质'!$E:$E-1)))</f>
        <v>1890</v>
      </c>
      <c r="J235" s="3" t="str">
        <f t="shared" si="41"/>
        <v>3;433033|4;433034|5;433035|6;433036</v>
      </c>
      <c r="K235" s="3" t="str">
        <f t="shared" si="34"/>
        <v>433033;433034;433035</v>
      </c>
      <c r="M235" s="2">
        <f>_xlfn.XLOOKUP(ROUNDDOWN(A235/100,0),[1]装备数值!$B:$B,[1]装备数值!$F:$F)</f>
        <v>0</v>
      </c>
      <c r="N235" s="3" t="str">
        <f t="shared" si="37"/>
        <v>equip_303_name</v>
      </c>
      <c r="O235" s="3" t="str">
        <f t="shared" si="38"/>
        <v>icon_equip_303_2</v>
      </c>
      <c r="P235" s="3" t="str">
        <f t="shared" si="39"/>
        <v>equip_303_desc</v>
      </c>
      <c r="Q235" s="3" t="str">
        <f t="shared" si="40"/>
        <v>spine_equip_303_2</v>
      </c>
    </row>
    <row r="236" spans="1:17">
      <c r="A236" s="2">
        <v>30310</v>
      </c>
      <c r="B236" s="3" t="str">
        <f>CONCATENATE(_xlfn.XLOOKUP(ROUNDDOWN(A236/100,0),[1]装备数值!$B:$B,[1]装备数值!$C:$C),"-",_xlfn.XLOOKUP(E236,[1]装备数值!$K$5:$K$19,[1]装备数值!$L$5:$L$19))</f>
        <v>皮质指套-S阶-3</v>
      </c>
      <c r="C236" s="3">
        <f t="shared" si="36"/>
        <v>303</v>
      </c>
      <c r="D236" s="3">
        <f>_xlfn.XLOOKUP(ROUNDDOWN(A236/100,0),[1]装备数值!$B:$B,[1]装备数值!$E:$E)</f>
        <v>3</v>
      </c>
      <c r="E236" s="2">
        <v>10</v>
      </c>
      <c r="F236" s="2">
        <f>_xlfn.XLOOKUP(ROUNDDOWN(A236/100,0),[1]装备数值!$B:$B,[1]装备数值!$D:$D)</f>
        <v>103010</v>
      </c>
      <c r="G236" s="8">
        <f>IF(M236=0,_xlfn.IFS(D236=1,_xlfn.XLOOKUP(E236,[1]装备数值!$K$5:$K$19,[1]装备数值!$M$5:$M$19),D236=3,_xlfn.XLOOKUP(E236,[1]装备数值!$K$5:$K$19,[1]装备数值!$Q$5:$Q$19),D236=5,_xlfn.XLOOKUP(E236,[1]装备数值!$K$5:$K$19,[1]装备数值!$U$5:$U$19),D236=2,_xlfn.XLOOKUP(E236,[1]装备数值!$K$5:$K$19,[1]装备数值!$M$24:$M$38),D236=4,_xlfn.XLOOKUP(E236,[1]装备数值!$K$5:$K$19,[1]装备数值!$Q$24:$Q$38),D236=6,_xlfn.XLOOKUP(E236,[1]装备数值!$K$5:$K$19,[1]装备数值!$U$24:$U$38)),_xlfn.IFS(D236=1,_xlfn.XLOOKUP(E236,[1]装备数值!$K$5:$K$19,[1]装备数值!$O$5:$O$19),D236=3,_xlfn.XLOOKUP(E236,[1]装备数值!$K$5:$K$19,[1]装备数值!$S$5:$S$19),D236=5,_xlfn.XLOOKUP(E236,[1]装备数值!$K$5:$K$19,[1]装备数值!$W$5:$W$19),D236=2,_xlfn.XLOOKUP(E236,[1]装备数值!$K$5:$K$19,[1]装备数值!$O$24:$O$38),D236=4,_xlfn.XLOOKUP(E236,[1]装备数值!$K$5:$K$19,[1]装备数值!$S$24:$S$38),D236=6,_xlfn.XLOOKUP(E236,[1]装备数值!$K$5:$K$19,[1]装备数值!$W$24:$W$38)))</f>
        <v>158</v>
      </c>
      <c r="H236" s="2">
        <f>IF(M236=0,_xlfn.IFS(D236=1,_xlfn.XLOOKUP(E236,[1]装备数值!$K$5:$K$19,[1]装备数值!$N$5:$N$19),D236=3,_xlfn.XLOOKUP(E236,[1]装备数值!$K$5:$K$19,[1]装备数值!$R$5:$R$19),D236=5,_xlfn.XLOOKUP(E236,[1]装备数值!$K$5:$K$19,[1]装备数值!$V$5:$V$19),D236=2,_xlfn.XLOOKUP(E236,[1]装备数值!$K$5:$K$19,[1]装备数值!$N$24:$N$38),D236=4,_xlfn.XLOOKUP(E236,[1]装备数值!$K$5:$K$19,[1]装备数值!$R$24:$R$38),D236=6,_xlfn.XLOOKUP(E236,[1]装备数值!$K$5:$K$19,[1]装备数值!$V$24:$V$38)),_xlfn.IFS(D236=1,_xlfn.XLOOKUP(E236,[1]装备数值!$K$5:$K$19,[1]装备数值!$P$5:$P$19),D236=3,_xlfn.XLOOKUP(E236,[1]装备数值!$K$5:$K$19,[1]装备数值!$T$5:$T$19),D236=5,_xlfn.XLOOKUP(E236,[1]装备数值!$K$5:$K$19,[1]装备数值!$X$5:$X$19),D236=2,_xlfn.XLOOKUP(E236,[1]装备数值!$K$5:$K$19,[1]装备数值!$P$24:$P$38),D236=4,_xlfn.XLOOKUP(E236,[1]装备数值!$K$5:$K$19,[1]装备数值!$T$24:$T$38),D236=6,_xlfn.XLOOKUP(E236,[1]装备数值!$K$5:$K$19,[1]装备数值!$X$24:$X$38)))</f>
        <v>14</v>
      </c>
      <c r="I236" s="2" cm="1">
        <f t="array" ref="I236">G236+H236*(_xlfn.SINGLE(_xlfn.XLOOKUP(E236,'equip_quality|装备品质'!$A:$A,'equip_quality|装备品质'!$E:$E-1)))</f>
        <v>2384</v>
      </c>
      <c r="J236" s="3" t="str">
        <f t="shared" si="41"/>
        <v>3;433033|4;433034|5;433035|6;433036</v>
      </c>
      <c r="K236" s="3" t="str">
        <f t="shared" si="34"/>
        <v>433033;433034;433035</v>
      </c>
      <c r="M236" s="2">
        <f>_xlfn.XLOOKUP(ROUNDDOWN(A236/100,0),[1]装备数值!$B:$B,[1]装备数值!$F:$F)</f>
        <v>0</v>
      </c>
      <c r="N236" s="3" t="str">
        <f t="shared" si="37"/>
        <v>equip_303_name</v>
      </c>
      <c r="O236" s="3" t="str">
        <f t="shared" si="38"/>
        <v>icon_equip_303_2</v>
      </c>
      <c r="P236" s="3" t="str">
        <f t="shared" si="39"/>
        <v>equip_303_desc</v>
      </c>
      <c r="Q236" s="3" t="str">
        <f t="shared" si="40"/>
        <v>spine_equip_303_2</v>
      </c>
    </row>
    <row r="237" spans="1:17">
      <c r="A237" s="2">
        <v>30311</v>
      </c>
      <c r="B237" s="3" t="str">
        <f>CONCATENATE(_xlfn.XLOOKUP(ROUNDDOWN(A237/100,0),[1]装备数值!$B:$B,[1]装备数值!$C:$C),"-",_xlfn.XLOOKUP(E237,[1]装备数值!$K$5:$K$19,[1]装备数值!$L$5:$L$19))</f>
        <v>皮质指套-SS阶-0</v>
      </c>
      <c r="C237" s="3">
        <f t="shared" si="36"/>
        <v>303</v>
      </c>
      <c r="D237" s="3">
        <f>_xlfn.XLOOKUP(ROUNDDOWN(A237/100,0),[1]装备数值!$B:$B,[1]装备数值!$E:$E)</f>
        <v>3</v>
      </c>
      <c r="E237" s="2">
        <v>11</v>
      </c>
      <c r="F237" s="2">
        <f>_xlfn.XLOOKUP(ROUNDDOWN(A237/100,0),[1]装备数值!$B:$B,[1]装备数值!$D:$D)</f>
        <v>103010</v>
      </c>
      <c r="G237" s="8">
        <f>IF(M237=0,_xlfn.IFS(D237=1,_xlfn.XLOOKUP(E237,[1]装备数值!$K$5:$K$19,[1]装备数值!$M$5:$M$19),D237=3,_xlfn.XLOOKUP(E237,[1]装备数值!$K$5:$K$19,[1]装备数值!$Q$5:$Q$19),D237=5,_xlfn.XLOOKUP(E237,[1]装备数值!$K$5:$K$19,[1]装备数值!$U$5:$U$19),D237=2,_xlfn.XLOOKUP(E237,[1]装备数值!$K$5:$K$19,[1]装备数值!$M$24:$M$38),D237=4,_xlfn.XLOOKUP(E237,[1]装备数值!$K$5:$K$19,[1]装备数值!$Q$24:$Q$38),D237=6,_xlfn.XLOOKUP(E237,[1]装备数值!$K$5:$K$19,[1]装备数值!$U$24:$U$38)),_xlfn.IFS(D237=1,_xlfn.XLOOKUP(E237,[1]装备数值!$K$5:$K$19,[1]装备数值!$O$5:$O$19),D237=3,_xlfn.XLOOKUP(E237,[1]装备数值!$K$5:$K$19,[1]装备数值!$S$5:$S$19),D237=5,_xlfn.XLOOKUP(E237,[1]装备数值!$K$5:$K$19,[1]装备数值!$W$5:$W$19),D237=2,_xlfn.XLOOKUP(E237,[1]装备数值!$K$5:$K$19,[1]装备数值!$O$24:$O$38),D237=4,_xlfn.XLOOKUP(E237,[1]装备数值!$K$5:$K$19,[1]装备数值!$S$24:$S$38),D237=6,_xlfn.XLOOKUP(E237,[1]装备数值!$K$5:$K$19,[1]装备数值!$W$24:$W$38)))</f>
        <v>185</v>
      </c>
      <c r="H237" s="2">
        <f>IF(M237=0,_xlfn.IFS(D237=1,_xlfn.XLOOKUP(E237,[1]装备数值!$K$5:$K$19,[1]装备数值!$N$5:$N$19),D237=3,_xlfn.XLOOKUP(E237,[1]装备数值!$K$5:$K$19,[1]装备数值!$R$5:$R$19),D237=5,_xlfn.XLOOKUP(E237,[1]装备数值!$K$5:$K$19,[1]装备数值!$V$5:$V$19),D237=2,_xlfn.XLOOKUP(E237,[1]装备数值!$K$5:$K$19,[1]装备数值!$N$24:$N$38),D237=4,_xlfn.XLOOKUP(E237,[1]装备数值!$K$5:$K$19,[1]装备数值!$R$24:$R$38),D237=6,_xlfn.XLOOKUP(E237,[1]装备数值!$K$5:$K$19,[1]装备数值!$V$24:$V$38)),_xlfn.IFS(D237=1,_xlfn.XLOOKUP(E237,[1]装备数值!$K$5:$K$19,[1]装备数值!$P$5:$P$19),D237=3,_xlfn.XLOOKUP(E237,[1]装备数值!$K$5:$K$19,[1]装备数值!$T$5:$T$19),D237=5,_xlfn.XLOOKUP(E237,[1]装备数值!$K$5:$K$19,[1]装备数值!$X$5:$X$19),D237=2,_xlfn.XLOOKUP(E237,[1]装备数值!$K$5:$K$19,[1]装备数值!$P$24:$P$38),D237=4,_xlfn.XLOOKUP(E237,[1]装备数值!$K$5:$K$19,[1]装备数值!$T$24:$T$38),D237=6,_xlfn.XLOOKUP(E237,[1]装备数值!$K$5:$K$19,[1]装备数值!$X$24:$X$38)))</f>
        <v>17</v>
      </c>
      <c r="I237" s="2" cm="1">
        <f t="array" ref="I237">G237+H237*(_xlfn.SINGLE(_xlfn.XLOOKUP(E237,'equip_quality|装备品质'!$A:$A,'equip_quality|装备品质'!$E:$E-1)))</f>
        <v>2888</v>
      </c>
      <c r="J237" s="3" t="str">
        <f t="shared" si="41"/>
        <v>3;433033|4;433034|5;433035|6;433036</v>
      </c>
      <c r="K237" s="3" t="str">
        <f t="shared" si="34"/>
        <v>433033;433034;433035;433036</v>
      </c>
      <c r="M237" s="2">
        <f>_xlfn.XLOOKUP(ROUNDDOWN(A237/100,0),[1]装备数值!$B:$B,[1]装备数值!$F:$F)</f>
        <v>0</v>
      </c>
      <c r="N237" s="3" t="str">
        <f t="shared" si="37"/>
        <v>equip_303_name</v>
      </c>
      <c r="O237" s="3" t="str">
        <f t="shared" si="38"/>
        <v>icon_equip_303_2</v>
      </c>
      <c r="P237" s="3" t="str">
        <f t="shared" si="39"/>
        <v>equip_303_desc</v>
      </c>
      <c r="Q237" s="3" t="str">
        <f t="shared" si="40"/>
        <v>spine_equip_303_2</v>
      </c>
    </row>
    <row r="238" spans="1:17">
      <c r="A238" s="2">
        <v>30312</v>
      </c>
      <c r="B238" s="3" t="str">
        <f>CONCATENATE(_xlfn.XLOOKUP(ROUNDDOWN(A238/100,0),[1]装备数值!$B:$B,[1]装备数值!$C:$C),"-",_xlfn.XLOOKUP(E238,[1]装备数值!$K$5:$K$19,[1]装备数值!$L$5:$L$19))</f>
        <v>皮质指套-SS阶-1</v>
      </c>
      <c r="C238" s="3">
        <f t="shared" si="36"/>
        <v>303</v>
      </c>
      <c r="D238" s="3">
        <f>_xlfn.XLOOKUP(ROUNDDOWN(A238/100,0),[1]装备数值!$B:$B,[1]装备数值!$E:$E)</f>
        <v>3</v>
      </c>
      <c r="E238" s="2">
        <v>12</v>
      </c>
      <c r="F238" s="2">
        <f>_xlfn.XLOOKUP(ROUNDDOWN(A238/100,0),[1]装备数值!$B:$B,[1]装备数值!$D:$D)</f>
        <v>103010</v>
      </c>
      <c r="G238" s="8">
        <f>IF(M238=0,_xlfn.IFS(D238=1,_xlfn.XLOOKUP(E238,[1]装备数值!$K$5:$K$19,[1]装备数值!$M$5:$M$19),D238=3,_xlfn.XLOOKUP(E238,[1]装备数值!$K$5:$K$19,[1]装备数值!$Q$5:$Q$19),D238=5,_xlfn.XLOOKUP(E238,[1]装备数值!$K$5:$K$19,[1]装备数值!$U$5:$U$19),D238=2,_xlfn.XLOOKUP(E238,[1]装备数值!$K$5:$K$19,[1]装备数值!$M$24:$M$38),D238=4,_xlfn.XLOOKUP(E238,[1]装备数值!$K$5:$K$19,[1]装备数值!$Q$24:$Q$38),D238=6,_xlfn.XLOOKUP(E238,[1]装备数值!$K$5:$K$19,[1]装备数值!$U$24:$U$38)),_xlfn.IFS(D238=1,_xlfn.XLOOKUP(E238,[1]装备数值!$K$5:$K$19,[1]装备数值!$O$5:$O$19),D238=3,_xlfn.XLOOKUP(E238,[1]装备数值!$K$5:$K$19,[1]装备数值!$S$5:$S$19),D238=5,_xlfn.XLOOKUP(E238,[1]装备数值!$K$5:$K$19,[1]装备数值!$W$5:$W$19),D238=2,_xlfn.XLOOKUP(E238,[1]装备数值!$K$5:$K$19,[1]装备数值!$O$24:$O$38),D238=4,_xlfn.XLOOKUP(E238,[1]装备数值!$K$5:$K$19,[1]装备数值!$S$24:$S$38),D238=6,_xlfn.XLOOKUP(E238,[1]装备数值!$K$5:$K$19,[1]装备数值!$W$24:$W$38)))</f>
        <v>228</v>
      </c>
      <c r="H238" s="2">
        <f>IF(M238=0,_xlfn.IFS(D238=1,_xlfn.XLOOKUP(E238,[1]装备数值!$K$5:$K$19,[1]装备数值!$N$5:$N$19),D238=3,_xlfn.XLOOKUP(E238,[1]装备数值!$K$5:$K$19,[1]装备数值!$R$5:$R$19),D238=5,_xlfn.XLOOKUP(E238,[1]装备数值!$K$5:$K$19,[1]装备数值!$V$5:$V$19),D238=2,_xlfn.XLOOKUP(E238,[1]装备数值!$K$5:$K$19,[1]装备数值!$N$24:$N$38),D238=4,_xlfn.XLOOKUP(E238,[1]装备数值!$K$5:$K$19,[1]装备数值!$R$24:$R$38),D238=6,_xlfn.XLOOKUP(E238,[1]装备数值!$K$5:$K$19,[1]装备数值!$V$24:$V$38)),_xlfn.IFS(D238=1,_xlfn.XLOOKUP(E238,[1]装备数值!$K$5:$K$19,[1]装备数值!$P$5:$P$19),D238=3,_xlfn.XLOOKUP(E238,[1]装备数值!$K$5:$K$19,[1]装备数值!$T$5:$T$19),D238=5,_xlfn.XLOOKUP(E238,[1]装备数值!$K$5:$K$19,[1]装备数值!$X$5:$X$19),D238=2,_xlfn.XLOOKUP(E238,[1]装备数值!$K$5:$K$19,[1]装备数值!$P$24:$P$38),D238=4,_xlfn.XLOOKUP(E238,[1]装备数值!$K$5:$K$19,[1]装备数值!$T$24:$T$38),D238=6,_xlfn.XLOOKUP(E238,[1]装备数值!$K$5:$K$19,[1]装备数值!$X$24:$X$38)))</f>
        <v>20</v>
      </c>
      <c r="I238" s="2" cm="1">
        <f t="array" ref="I238">G238+H238*(_xlfn.SINGLE(_xlfn.XLOOKUP(E238,'equip_quality|装备品质'!$A:$A,'equip_quality|装备品质'!$E:$E-1)))</f>
        <v>3408</v>
      </c>
      <c r="J238" s="3" t="str">
        <f t="shared" si="41"/>
        <v>3;433033|4;433034|5;433035|6;433036</v>
      </c>
      <c r="K238" s="3" t="str">
        <f t="shared" si="34"/>
        <v>433033;433034;433035;433036</v>
      </c>
      <c r="M238" s="2">
        <f>_xlfn.XLOOKUP(ROUNDDOWN(A238/100,0),[1]装备数值!$B:$B,[1]装备数值!$F:$F)</f>
        <v>0</v>
      </c>
      <c r="N238" s="3" t="str">
        <f t="shared" si="37"/>
        <v>equip_303_name</v>
      </c>
      <c r="O238" s="3" t="str">
        <f t="shared" si="38"/>
        <v>icon_equip_303_2</v>
      </c>
      <c r="P238" s="3" t="str">
        <f t="shared" si="39"/>
        <v>equip_303_desc</v>
      </c>
      <c r="Q238" s="3" t="str">
        <f t="shared" si="40"/>
        <v>spine_equip_303_2</v>
      </c>
    </row>
    <row r="239" spans="1:17">
      <c r="A239" s="2">
        <v>30313</v>
      </c>
      <c r="B239" s="3" t="str">
        <f>CONCATENATE(_xlfn.XLOOKUP(ROUNDDOWN(A239/100,0),[1]装备数值!$B:$B,[1]装备数值!$C:$C),"-",_xlfn.XLOOKUP(E239,[1]装备数值!$K$5:$K$19,[1]装备数值!$L$5:$L$19))</f>
        <v>皮质指套-SS阶-2</v>
      </c>
      <c r="C239" s="3">
        <f t="shared" si="36"/>
        <v>303</v>
      </c>
      <c r="D239" s="3">
        <f>_xlfn.XLOOKUP(ROUNDDOWN(A239/100,0),[1]装备数值!$B:$B,[1]装备数值!$E:$E)</f>
        <v>3</v>
      </c>
      <c r="E239" s="2">
        <v>13</v>
      </c>
      <c r="F239" s="2">
        <f>_xlfn.XLOOKUP(ROUNDDOWN(A239/100,0),[1]装备数值!$B:$B,[1]装备数值!$D:$D)</f>
        <v>103010</v>
      </c>
      <c r="G239" s="8">
        <f>IF(M239=0,_xlfn.IFS(D239=1,_xlfn.XLOOKUP(E239,[1]装备数值!$K$5:$K$19,[1]装备数值!$M$5:$M$19),D239=3,_xlfn.XLOOKUP(E239,[1]装备数值!$K$5:$K$19,[1]装备数值!$Q$5:$Q$19),D239=5,_xlfn.XLOOKUP(E239,[1]装备数值!$K$5:$K$19,[1]装备数值!$U$5:$U$19),D239=2,_xlfn.XLOOKUP(E239,[1]装备数值!$K$5:$K$19,[1]装备数值!$M$24:$M$38),D239=4,_xlfn.XLOOKUP(E239,[1]装备数值!$K$5:$K$19,[1]装备数值!$Q$24:$Q$38),D239=6,_xlfn.XLOOKUP(E239,[1]装备数值!$K$5:$K$19,[1]装备数值!$U$24:$U$38)),_xlfn.IFS(D239=1,_xlfn.XLOOKUP(E239,[1]装备数值!$K$5:$K$19,[1]装备数值!$O$5:$O$19),D239=3,_xlfn.XLOOKUP(E239,[1]装备数值!$K$5:$K$19,[1]装备数值!$S$5:$S$19),D239=5,_xlfn.XLOOKUP(E239,[1]装备数值!$K$5:$K$19,[1]装备数值!$W$5:$W$19),D239=2,_xlfn.XLOOKUP(E239,[1]装备数值!$K$5:$K$19,[1]装备数值!$O$24:$O$38),D239=4,_xlfn.XLOOKUP(E239,[1]装备数值!$K$5:$K$19,[1]装备数值!$S$24:$S$38),D239=6,_xlfn.XLOOKUP(E239,[1]装备数值!$K$5:$K$19,[1]装备数值!$W$24:$W$38)))</f>
        <v>264</v>
      </c>
      <c r="H239" s="2">
        <f>IF(M239=0,_xlfn.IFS(D239=1,_xlfn.XLOOKUP(E239,[1]装备数值!$K$5:$K$19,[1]装备数值!$N$5:$N$19),D239=3,_xlfn.XLOOKUP(E239,[1]装备数值!$K$5:$K$19,[1]装备数值!$R$5:$R$19),D239=5,_xlfn.XLOOKUP(E239,[1]装备数值!$K$5:$K$19,[1]装备数值!$V$5:$V$19),D239=2,_xlfn.XLOOKUP(E239,[1]装备数值!$K$5:$K$19,[1]装备数值!$N$24:$N$38),D239=4,_xlfn.XLOOKUP(E239,[1]装备数值!$K$5:$K$19,[1]装备数值!$R$24:$R$38),D239=6,_xlfn.XLOOKUP(E239,[1]装备数值!$K$5:$K$19,[1]装备数值!$V$24:$V$38)),_xlfn.IFS(D239=1,_xlfn.XLOOKUP(E239,[1]装备数值!$K$5:$K$19,[1]装备数值!$P$5:$P$19),D239=3,_xlfn.XLOOKUP(E239,[1]装备数值!$K$5:$K$19,[1]装备数值!$T$5:$T$19),D239=5,_xlfn.XLOOKUP(E239,[1]装备数值!$K$5:$K$19,[1]装备数值!$X$5:$X$19),D239=2,_xlfn.XLOOKUP(E239,[1]装备数值!$K$5:$K$19,[1]装备数值!$P$24:$P$38),D239=4,_xlfn.XLOOKUP(E239,[1]装备数值!$K$5:$K$19,[1]装备数值!$T$24:$T$38),D239=6,_xlfn.XLOOKUP(E239,[1]装备数值!$K$5:$K$19,[1]装备数值!$X$24:$X$38)))</f>
        <v>24</v>
      </c>
      <c r="I239" s="2" cm="1">
        <f t="array" ref="I239">G239+H239*(_xlfn.SINGLE(_xlfn.XLOOKUP(E239,'equip_quality|装备品质'!$A:$A,'equip_quality|装备品质'!$E:$E-1)))</f>
        <v>4080</v>
      </c>
      <c r="J239" s="3" t="str">
        <f t="shared" si="41"/>
        <v>3;433033|4;433034|5;433035|6;433036</v>
      </c>
      <c r="K239" s="3" t="str">
        <f t="shared" si="34"/>
        <v>433033;433034;433035;433036</v>
      </c>
      <c r="M239" s="2">
        <f>_xlfn.XLOOKUP(ROUNDDOWN(A239/100,0),[1]装备数值!$B:$B,[1]装备数值!$F:$F)</f>
        <v>0</v>
      </c>
      <c r="N239" s="3" t="str">
        <f t="shared" si="37"/>
        <v>equip_303_name</v>
      </c>
      <c r="O239" s="3" t="str">
        <f t="shared" si="38"/>
        <v>icon_equip_303_2</v>
      </c>
      <c r="P239" s="3" t="str">
        <f t="shared" si="39"/>
        <v>equip_303_desc</v>
      </c>
      <c r="Q239" s="3" t="str">
        <f t="shared" si="40"/>
        <v>spine_equip_303_2</v>
      </c>
    </row>
    <row r="240" spans="1:17">
      <c r="A240" s="2">
        <v>30314</v>
      </c>
      <c r="B240" s="3" t="str">
        <f>CONCATENATE(_xlfn.XLOOKUP(ROUNDDOWN(A240/100,0),[1]装备数值!$B:$B,[1]装备数值!$C:$C),"-",_xlfn.XLOOKUP(E240,[1]装备数值!$K$5:$K$19,[1]装备数值!$L$5:$L$19))</f>
        <v>皮质指套-SS阶-3</v>
      </c>
      <c r="C240" s="3">
        <f t="shared" si="36"/>
        <v>303</v>
      </c>
      <c r="D240" s="3">
        <f>_xlfn.XLOOKUP(ROUNDDOWN(A240/100,0),[1]装备数值!$B:$B,[1]装备数值!$E:$E)</f>
        <v>3</v>
      </c>
      <c r="E240" s="2">
        <v>14</v>
      </c>
      <c r="F240" s="2">
        <f>_xlfn.XLOOKUP(ROUNDDOWN(A240/100,0),[1]装备数值!$B:$B,[1]装备数值!$D:$D)</f>
        <v>103010</v>
      </c>
      <c r="G240" s="8">
        <f>IF(M240=0,_xlfn.IFS(D240=1,_xlfn.XLOOKUP(E240,[1]装备数值!$K$5:$K$19,[1]装备数值!$M$5:$M$19),D240=3,_xlfn.XLOOKUP(E240,[1]装备数值!$K$5:$K$19,[1]装备数值!$Q$5:$Q$19),D240=5,_xlfn.XLOOKUP(E240,[1]装备数值!$K$5:$K$19,[1]装备数值!$U$5:$U$19),D240=2,_xlfn.XLOOKUP(E240,[1]装备数值!$K$5:$K$19,[1]装备数值!$M$24:$M$38),D240=4,_xlfn.XLOOKUP(E240,[1]装备数值!$K$5:$K$19,[1]装备数值!$Q$24:$Q$38),D240=6,_xlfn.XLOOKUP(E240,[1]装备数值!$K$5:$K$19,[1]装备数值!$U$24:$U$38)),_xlfn.IFS(D240=1,_xlfn.XLOOKUP(E240,[1]装备数值!$K$5:$K$19,[1]装备数值!$O$5:$O$19),D240=3,_xlfn.XLOOKUP(E240,[1]装备数值!$K$5:$K$19,[1]装备数值!$S$5:$S$19),D240=5,_xlfn.XLOOKUP(E240,[1]装备数值!$K$5:$K$19,[1]装备数值!$W$5:$W$19),D240=2,_xlfn.XLOOKUP(E240,[1]装备数值!$K$5:$K$19,[1]装备数值!$O$24:$O$38),D240=4,_xlfn.XLOOKUP(E240,[1]装备数值!$K$5:$K$19,[1]装备数值!$S$24:$S$38),D240=6,_xlfn.XLOOKUP(E240,[1]装备数值!$K$5:$K$19,[1]装备数值!$W$24:$W$38)))</f>
        <v>304</v>
      </c>
      <c r="H240" s="2">
        <f>IF(M240=0,_xlfn.IFS(D240=1,_xlfn.XLOOKUP(E240,[1]装备数值!$K$5:$K$19,[1]装备数值!$N$5:$N$19),D240=3,_xlfn.XLOOKUP(E240,[1]装备数值!$K$5:$K$19,[1]装备数值!$R$5:$R$19),D240=5,_xlfn.XLOOKUP(E240,[1]装备数值!$K$5:$K$19,[1]装备数值!$V$5:$V$19),D240=2,_xlfn.XLOOKUP(E240,[1]装备数值!$K$5:$K$19,[1]装备数值!$N$24:$N$38),D240=4,_xlfn.XLOOKUP(E240,[1]装备数值!$K$5:$K$19,[1]装备数值!$R$24:$R$38),D240=6,_xlfn.XLOOKUP(E240,[1]装备数值!$K$5:$K$19,[1]装备数值!$V$24:$V$38)),_xlfn.IFS(D240=1,_xlfn.XLOOKUP(E240,[1]装备数值!$K$5:$K$19,[1]装备数值!$P$5:$P$19),D240=3,_xlfn.XLOOKUP(E240,[1]装备数值!$K$5:$K$19,[1]装备数值!$T$5:$T$19),D240=5,_xlfn.XLOOKUP(E240,[1]装备数值!$K$5:$K$19,[1]装备数值!$X$5:$X$19),D240=2,_xlfn.XLOOKUP(E240,[1]装备数值!$K$5:$K$19,[1]装备数值!$P$24:$P$38),D240=4,_xlfn.XLOOKUP(E240,[1]装备数值!$K$5:$K$19,[1]装备数值!$T$24:$T$38),D240=6,_xlfn.XLOOKUP(E240,[1]装备数值!$K$5:$K$19,[1]装备数值!$X$24:$X$38)))</f>
        <v>28</v>
      </c>
      <c r="I240" s="2" cm="1">
        <f t="array" ref="I240">G240+H240*(_xlfn.SINGLE(_xlfn.XLOOKUP(E240,'equip_quality|装备品质'!$A:$A,'equip_quality|装备品质'!$E:$E-1)))</f>
        <v>4756</v>
      </c>
      <c r="J240" s="3" t="str">
        <f t="shared" si="41"/>
        <v>3;433033|4;433034|5;433035|6;433036</v>
      </c>
      <c r="K240" s="3" t="str">
        <f t="shared" si="34"/>
        <v>433033;433034;433035;433036</v>
      </c>
      <c r="M240" s="2">
        <f>_xlfn.XLOOKUP(ROUNDDOWN(A240/100,0),[1]装备数值!$B:$B,[1]装备数值!$F:$F)</f>
        <v>0</v>
      </c>
      <c r="N240" s="3" t="str">
        <f t="shared" si="37"/>
        <v>equip_303_name</v>
      </c>
      <c r="O240" s="3" t="str">
        <f t="shared" si="38"/>
        <v>icon_equip_303_2</v>
      </c>
      <c r="P240" s="3" t="str">
        <f t="shared" si="39"/>
        <v>equip_303_desc</v>
      </c>
      <c r="Q240" s="3" t="str">
        <f t="shared" si="40"/>
        <v>spine_equip_303_2</v>
      </c>
    </row>
    <row r="241" spans="1:17">
      <c r="A241" s="2">
        <v>30315</v>
      </c>
      <c r="B241" s="3" t="str">
        <f>CONCATENATE(_xlfn.XLOOKUP(ROUNDDOWN(A241/100,0),[1]装备数值!$B:$B,[1]装备数值!$C:$C),"-",_xlfn.XLOOKUP(E241,[1]装备数值!$K$5:$K$19,[1]装备数值!$L$5:$L$19))</f>
        <v>皮质指套-SS阶-4</v>
      </c>
      <c r="C241" s="3">
        <f t="shared" si="36"/>
        <v>303</v>
      </c>
      <c r="D241" s="3">
        <f>_xlfn.XLOOKUP(ROUNDDOWN(A241/100,0),[1]装备数值!$B:$B,[1]装备数值!$E:$E)</f>
        <v>3</v>
      </c>
      <c r="E241" s="2">
        <v>15</v>
      </c>
      <c r="F241" s="2">
        <f>_xlfn.XLOOKUP(ROUNDDOWN(A241/100,0),[1]装备数值!$B:$B,[1]装备数值!$D:$D)</f>
        <v>103010</v>
      </c>
      <c r="G241" s="8">
        <f>IF(M241=0,_xlfn.IFS(D241=1,_xlfn.XLOOKUP(E241,[1]装备数值!$K$5:$K$19,[1]装备数值!$M$5:$M$19),D241=3,_xlfn.XLOOKUP(E241,[1]装备数值!$K$5:$K$19,[1]装备数值!$Q$5:$Q$19),D241=5,_xlfn.XLOOKUP(E241,[1]装备数值!$K$5:$K$19,[1]装备数值!$U$5:$U$19),D241=2,_xlfn.XLOOKUP(E241,[1]装备数值!$K$5:$K$19,[1]装备数值!$M$24:$M$38),D241=4,_xlfn.XLOOKUP(E241,[1]装备数值!$K$5:$K$19,[1]装备数值!$Q$24:$Q$38),D241=6,_xlfn.XLOOKUP(E241,[1]装备数值!$K$5:$K$19,[1]装备数值!$U$24:$U$38)),_xlfn.IFS(D241=1,_xlfn.XLOOKUP(E241,[1]装备数值!$K$5:$K$19,[1]装备数值!$O$5:$O$19),D241=3,_xlfn.XLOOKUP(E241,[1]装备数值!$K$5:$K$19,[1]装备数值!$S$5:$S$19),D241=5,_xlfn.XLOOKUP(E241,[1]装备数值!$K$5:$K$19,[1]装备数值!$W$5:$W$19),D241=2,_xlfn.XLOOKUP(E241,[1]装备数值!$K$5:$K$19,[1]装备数值!$O$24:$O$38),D241=4,_xlfn.XLOOKUP(E241,[1]装备数值!$K$5:$K$19,[1]装备数值!$S$24:$S$38),D241=6,_xlfn.XLOOKUP(E241,[1]装备数值!$K$5:$K$19,[1]装备数值!$W$24:$W$38)))</f>
        <v>360</v>
      </c>
      <c r="H241" s="2">
        <f>IF(M241=0,_xlfn.IFS(D241=1,_xlfn.XLOOKUP(E241,[1]装备数值!$K$5:$K$19,[1]装备数值!$N$5:$N$19),D241=3,_xlfn.XLOOKUP(E241,[1]装备数值!$K$5:$K$19,[1]装备数值!$R$5:$R$19),D241=5,_xlfn.XLOOKUP(E241,[1]装备数值!$K$5:$K$19,[1]装备数值!$V$5:$V$19),D241=2,_xlfn.XLOOKUP(E241,[1]装备数值!$K$5:$K$19,[1]装备数值!$N$24:$N$38),D241=4,_xlfn.XLOOKUP(E241,[1]装备数值!$K$5:$K$19,[1]装备数值!$R$24:$R$38),D241=6,_xlfn.XLOOKUP(E241,[1]装备数值!$K$5:$K$19,[1]装备数值!$V$24:$V$38)),_xlfn.IFS(D241=1,_xlfn.XLOOKUP(E241,[1]装备数值!$K$5:$K$19,[1]装备数值!$P$5:$P$19),D241=3,_xlfn.XLOOKUP(E241,[1]装备数值!$K$5:$K$19,[1]装备数值!$T$5:$T$19),D241=5,_xlfn.XLOOKUP(E241,[1]装备数值!$K$5:$K$19,[1]装备数值!$X$5:$X$19),D241=2,_xlfn.XLOOKUP(E241,[1]装备数值!$K$5:$K$19,[1]装备数值!$P$24:$P$38),D241=4,_xlfn.XLOOKUP(E241,[1]装备数值!$K$5:$K$19,[1]装备数值!$T$24:$T$38),D241=6,_xlfn.XLOOKUP(E241,[1]装备数值!$K$5:$K$19,[1]装备数值!$X$24:$X$38)))</f>
        <v>32</v>
      </c>
      <c r="I241" s="2" cm="1">
        <f t="array" ref="I241">G241+H241*(_xlfn.SINGLE(_xlfn.XLOOKUP(E241,'equip_quality|装备品质'!$A:$A,'equip_quality|装备品质'!$E:$E-1)))</f>
        <v>5448</v>
      </c>
      <c r="J241" s="3" t="str">
        <f t="shared" si="41"/>
        <v>3;433033|4;433034|5;433035|6;433036</v>
      </c>
      <c r="K241" s="3" t="str">
        <f t="shared" si="34"/>
        <v>433033;433034;433035;433036</v>
      </c>
      <c r="M241" s="2">
        <f>_xlfn.XLOOKUP(ROUNDDOWN(A241/100,0),[1]装备数值!$B:$B,[1]装备数值!$F:$F)</f>
        <v>0</v>
      </c>
      <c r="N241" s="3" t="str">
        <f t="shared" si="37"/>
        <v>equip_303_name</v>
      </c>
      <c r="O241" s="3" t="str">
        <f t="shared" si="38"/>
        <v>icon_equip_303_2</v>
      </c>
      <c r="P241" s="3" t="str">
        <f t="shared" si="39"/>
        <v>equip_303_desc</v>
      </c>
      <c r="Q241" s="3" t="str">
        <f t="shared" si="40"/>
        <v>spine_equip_303_2</v>
      </c>
    </row>
    <row r="242" spans="1:17">
      <c r="A242" s="2">
        <v>30401</v>
      </c>
      <c r="B242" s="3" t="str">
        <f>CONCATENATE(_xlfn.XLOOKUP(ROUNDDOWN(A242/100,0),[1]装备数值!$B:$B,[1]装备数值!$C:$C),"-",_xlfn.XLOOKUP(E242,[1]装备数值!$K$5:$K$19,[1]装备数值!$L$5:$L$19))</f>
        <v>羊毛手套-D阶</v>
      </c>
      <c r="C242" s="3">
        <f t="shared" si="36"/>
        <v>304</v>
      </c>
      <c r="D242" s="3">
        <f>_xlfn.XLOOKUP(ROUNDDOWN(A242/100,0),[1]装备数值!$B:$B,[1]装备数值!$E:$E)</f>
        <v>3</v>
      </c>
      <c r="E242" s="2">
        <v>1</v>
      </c>
      <c r="F242" s="2">
        <f>_xlfn.XLOOKUP(ROUNDDOWN(A242/100,0),[1]装备数值!$B:$B,[1]装备数值!$D:$D)</f>
        <v>103010</v>
      </c>
      <c r="G242" s="8">
        <f>IF(M242=0,_xlfn.IFS(D242=1,_xlfn.XLOOKUP(E242,[1]装备数值!$K$5:$K$19,[1]装备数值!$M$5:$M$19),D242=3,_xlfn.XLOOKUP(E242,[1]装备数值!$K$5:$K$19,[1]装备数值!$Q$5:$Q$19),D242=5,_xlfn.XLOOKUP(E242,[1]装备数值!$K$5:$K$19,[1]装备数值!$U$5:$U$19),D242=2,_xlfn.XLOOKUP(E242,[1]装备数值!$K$5:$K$19,[1]装备数值!$M$24:$M$38),D242=4,_xlfn.XLOOKUP(E242,[1]装备数值!$K$5:$K$19,[1]装备数值!$Q$24:$Q$38),D242=6,_xlfn.XLOOKUP(E242,[1]装备数值!$K$5:$K$19,[1]装备数值!$U$24:$U$38)),_xlfn.IFS(D242=1,_xlfn.XLOOKUP(E242,[1]装备数值!$K$5:$K$19,[1]装备数值!$O$5:$O$19),D242=3,_xlfn.XLOOKUP(E242,[1]装备数值!$K$5:$K$19,[1]装备数值!$S$5:$S$19),D242=5,_xlfn.XLOOKUP(E242,[1]装备数值!$K$5:$K$19,[1]装备数值!$W$5:$W$19),D242=2,_xlfn.XLOOKUP(E242,[1]装备数值!$K$5:$K$19,[1]装备数值!$O$24:$O$38),D242=4,_xlfn.XLOOKUP(E242,[1]装备数值!$K$5:$K$19,[1]装备数值!$S$24:$S$38),D242=6,_xlfn.XLOOKUP(E242,[1]装备数值!$K$5:$K$19,[1]装备数值!$W$24:$W$38)))</f>
        <v>8</v>
      </c>
      <c r="H242" s="2">
        <f>IF(M242=0,_xlfn.IFS(D242=1,_xlfn.XLOOKUP(E242,[1]装备数值!$K$5:$K$19,[1]装备数值!$N$5:$N$19),D242=3,_xlfn.XLOOKUP(E242,[1]装备数值!$K$5:$K$19,[1]装备数值!$R$5:$R$19),D242=5,_xlfn.XLOOKUP(E242,[1]装备数值!$K$5:$K$19,[1]装备数值!$V$5:$V$19),D242=2,_xlfn.XLOOKUP(E242,[1]装备数值!$K$5:$K$19,[1]装备数值!$N$24:$N$38),D242=4,_xlfn.XLOOKUP(E242,[1]装备数值!$K$5:$K$19,[1]装备数值!$R$24:$R$38),D242=6,_xlfn.XLOOKUP(E242,[1]装备数值!$K$5:$K$19,[1]装备数值!$V$24:$V$38)),_xlfn.IFS(D242=1,_xlfn.XLOOKUP(E242,[1]装备数值!$K$5:$K$19,[1]装备数值!$P$5:$P$19),D242=3,_xlfn.XLOOKUP(E242,[1]装备数值!$K$5:$K$19,[1]装备数值!$T$5:$T$19),D242=5,_xlfn.XLOOKUP(E242,[1]装备数值!$K$5:$K$19,[1]装备数值!$X$5:$X$19),D242=2,_xlfn.XLOOKUP(E242,[1]装备数值!$K$5:$K$19,[1]装备数值!$P$24:$P$38),D242=4,_xlfn.XLOOKUP(E242,[1]装备数值!$K$5:$K$19,[1]装备数值!$T$24:$T$38),D242=6,_xlfn.XLOOKUP(E242,[1]装备数值!$K$5:$K$19,[1]装备数值!$X$24:$X$38)))</f>
        <v>2</v>
      </c>
      <c r="I242" s="2" cm="1">
        <f t="array" ref="I242">G242+H242*(_xlfn.SINGLE(_xlfn.XLOOKUP(E242,'equip_quality|装备品质'!$A:$A,'equip_quality|装备品质'!$E:$E-1)))</f>
        <v>326</v>
      </c>
      <c r="J242" s="3" t="str">
        <f t="shared" si="41"/>
        <v>3;433043|4;433044|5;433045|6;433046</v>
      </c>
      <c r="K242" s="3" t="str">
        <f t="shared" si="34"/>
        <v/>
      </c>
      <c r="M242" s="2">
        <f>_xlfn.XLOOKUP(ROUNDDOWN(A242/100,0),[1]装备数值!$B:$B,[1]装备数值!$F:$F)</f>
        <v>0</v>
      </c>
      <c r="N242" s="3" t="str">
        <f t="shared" si="37"/>
        <v>equip_304_name</v>
      </c>
      <c r="O242" s="3" t="str">
        <f t="shared" si="38"/>
        <v>icon_equip_304_1</v>
      </c>
      <c r="P242" s="3" t="str">
        <f t="shared" si="39"/>
        <v>equip_304_desc</v>
      </c>
      <c r="Q242" s="3" t="str">
        <f t="shared" si="40"/>
        <v>spine_equip_304_1</v>
      </c>
    </row>
    <row r="243" spans="1:17">
      <c r="A243" s="2">
        <v>30402</v>
      </c>
      <c r="B243" s="3" t="str">
        <f>CONCATENATE(_xlfn.XLOOKUP(ROUNDDOWN(A243/100,0),[1]装备数值!$B:$B,[1]装备数值!$C:$C),"-",_xlfn.XLOOKUP(E243,[1]装备数值!$K$5:$K$19,[1]装备数值!$L$5:$L$19))</f>
        <v>羊毛手套-C阶</v>
      </c>
      <c r="C243" s="3">
        <f t="shared" si="36"/>
        <v>304</v>
      </c>
      <c r="D243" s="3">
        <f>_xlfn.XLOOKUP(ROUNDDOWN(A243/100,0),[1]装备数值!$B:$B,[1]装备数值!$E:$E)</f>
        <v>3</v>
      </c>
      <c r="E243" s="2">
        <v>2</v>
      </c>
      <c r="F243" s="2">
        <f>_xlfn.XLOOKUP(ROUNDDOWN(A243/100,0),[1]装备数值!$B:$B,[1]装备数值!$D:$D)</f>
        <v>103010</v>
      </c>
      <c r="G243" s="8">
        <f>IF(M243=0,_xlfn.IFS(D243=1,_xlfn.XLOOKUP(E243,[1]装备数值!$K$5:$K$19,[1]装备数值!$M$5:$M$19),D243=3,_xlfn.XLOOKUP(E243,[1]装备数值!$K$5:$K$19,[1]装备数值!$Q$5:$Q$19),D243=5,_xlfn.XLOOKUP(E243,[1]装备数值!$K$5:$K$19,[1]装备数值!$U$5:$U$19),D243=2,_xlfn.XLOOKUP(E243,[1]装备数值!$K$5:$K$19,[1]装备数值!$M$24:$M$38),D243=4,_xlfn.XLOOKUP(E243,[1]装备数值!$K$5:$K$19,[1]装备数值!$Q$24:$Q$38),D243=6,_xlfn.XLOOKUP(E243,[1]装备数值!$K$5:$K$19,[1]装备数值!$U$24:$U$38)),_xlfn.IFS(D243=1,_xlfn.XLOOKUP(E243,[1]装备数值!$K$5:$K$19,[1]装备数值!$O$5:$O$19),D243=3,_xlfn.XLOOKUP(E243,[1]装备数值!$K$5:$K$19,[1]装备数值!$S$5:$S$19),D243=5,_xlfn.XLOOKUP(E243,[1]装备数值!$K$5:$K$19,[1]装备数值!$W$5:$W$19),D243=2,_xlfn.XLOOKUP(E243,[1]装备数值!$K$5:$K$19,[1]装备数值!$O$24:$O$38),D243=4,_xlfn.XLOOKUP(E243,[1]装备数值!$K$5:$K$19,[1]装备数值!$S$24:$S$38),D243=6,_xlfn.XLOOKUP(E243,[1]装备数值!$K$5:$K$19,[1]装备数值!$W$24:$W$38)))</f>
        <v>16</v>
      </c>
      <c r="H243" s="2">
        <f>IF(M243=0,_xlfn.IFS(D243=1,_xlfn.XLOOKUP(E243,[1]装备数值!$K$5:$K$19,[1]装备数值!$N$5:$N$19),D243=3,_xlfn.XLOOKUP(E243,[1]装备数值!$K$5:$K$19,[1]装备数值!$R$5:$R$19),D243=5,_xlfn.XLOOKUP(E243,[1]装备数值!$K$5:$K$19,[1]装备数值!$V$5:$V$19),D243=2,_xlfn.XLOOKUP(E243,[1]装备数值!$K$5:$K$19,[1]装备数值!$N$24:$N$38),D243=4,_xlfn.XLOOKUP(E243,[1]装备数值!$K$5:$K$19,[1]装备数值!$R$24:$R$38),D243=6,_xlfn.XLOOKUP(E243,[1]装备数值!$K$5:$K$19,[1]装备数值!$V$24:$V$38)),_xlfn.IFS(D243=1,_xlfn.XLOOKUP(E243,[1]装备数值!$K$5:$K$19,[1]装备数值!$P$5:$P$19),D243=3,_xlfn.XLOOKUP(E243,[1]装备数值!$K$5:$K$19,[1]装备数值!$T$5:$T$19),D243=5,_xlfn.XLOOKUP(E243,[1]装备数值!$K$5:$K$19,[1]装备数值!$X$5:$X$19),D243=2,_xlfn.XLOOKUP(E243,[1]装备数值!$K$5:$K$19,[1]装备数值!$P$24:$P$38),D243=4,_xlfn.XLOOKUP(E243,[1]装备数值!$K$5:$K$19,[1]装备数值!$T$24:$T$38),D243=6,_xlfn.XLOOKUP(E243,[1]装备数值!$K$5:$K$19,[1]装备数值!$X$24:$X$38)))</f>
        <v>3</v>
      </c>
      <c r="I243" s="2" cm="1">
        <f t="array" ref="I243">G243+H243*(_xlfn.SINGLE(_xlfn.XLOOKUP(E243,'equip_quality|装备品质'!$A:$A,'equip_quality|装备品质'!$E:$E-1)))</f>
        <v>493</v>
      </c>
      <c r="J243" s="3" t="str">
        <f t="shared" si="41"/>
        <v>3;433043|4;433044|5;433045|6;433046</v>
      </c>
      <c r="K243" s="3" t="str">
        <f t="shared" si="34"/>
        <v/>
      </c>
      <c r="M243" s="2">
        <f>_xlfn.XLOOKUP(ROUNDDOWN(A243/100,0),[1]装备数值!$B:$B,[1]装备数值!$F:$F)</f>
        <v>0</v>
      </c>
      <c r="N243" s="3" t="str">
        <f t="shared" si="37"/>
        <v>equip_304_name</v>
      </c>
      <c r="O243" s="3" t="str">
        <f t="shared" si="38"/>
        <v>icon_equip_304_1</v>
      </c>
      <c r="P243" s="3" t="str">
        <f t="shared" si="39"/>
        <v>equip_304_desc</v>
      </c>
      <c r="Q243" s="3" t="str">
        <f t="shared" si="40"/>
        <v>spine_equip_304_1</v>
      </c>
    </row>
    <row r="244" spans="1:17">
      <c r="A244" s="2">
        <v>30403</v>
      </c>
      <c r="B244" s="3" t="str">
        <f>CONCATENATE(_xlfn.XLOOKUP(ROUNDDOWN(A244/100,0),[1]装备数值!$B:$B,[1]装备数值!$C:$C),"-",_xlfn.XLOOKUP(E244,[1]装备数值!$K$5:$K$19,[1]装备数值!$L$5:$L$19))</f>
        <v>羊毛手套-B阶</v>
      </c>
      <c r="C244" s="3">
        <f t="shared" si="36"/>
        <v>304</v>
      </c>
      <c r="D244" s="3">
        <f>_xlfn.XLOOKUP(ROUNDDOWN(A244/100,0),[1]装备数值!$B:$B,[1]装备数值!$E:$E)</f>
        <v>3</v>
      </c>
      <c r="E244" s="2">
        <v>3</v>
      </c>
      <c r="F244" s="2">
        <f>_xlfn.XLOOKUP(ROUNDDOWN(A244/100,0),[1]装备数值!$B:$B,[1]装备数值!$D:$D)</f>
        <v>103010</v>
      </c>
      <c r="G244" s="8">
        <f>IF(M244=0,_xlfn.IFS(D244=1,_xlfn.XLOOKUP(E244,[1]装备数值!$K$5:$K$19,[1]装备数值!$M$5:$M$19),D244=3,_xlfn.XLOOKUP(E244,[1]装备数值!$K$5:$K$19,[1]装备数值!$Q$5:$Q$19),D244=5,_xlfn.XLOOKUP(E244,[1]装备数值!$K$5:$K$19,[1]装备数值!$U$5:$U$19),D244=2,_xlfn.XLOOKUP(E244,[1]装备数值!$K$5:$K$19,[1]装备数值!$M$24:$M$38),D244=4,_xlfn.XLOOKUP(E244,[1]装备数值!$K$5:$K$19,[1]装备数值!$Q$24:$Q$38),D244=6,_xlfn.XLOOKUP(E244,[1]装备数值!$K$5:$K$19,[1]装备数值!$U$24:$U$38)),_xlfn.IFS(D244=1,_xlfn.XLOOKUP(E244,[1]装备数值!$K$5:$K$19,[1]装备数值!$O$5:$O$19),D244=3,_xlfn.XLOOKUP(E244,[1]装备数值!$K$5:$K$19,[1]装备数值!$S$5:$S$19),D244=5,_xlfn.XLOOKUP(E244,[1]装备数值!$K$5:$K$19,[1]装备数值!$W$5:$W$19),D244=2,_xlfn.XLOOKUP(E244,[1]装备数值!$K$5:$K$19,[1]装备数值!$O$24:$O$38),D244=4,_xlfn.XLOOKUP(E244,[1]装备数值!$K$5:$K$19,[1]装备数值!$S$24:$S$38),D244=6,_xlfn.XLOOKUP(E244,[1]装备数值!$K$5:$K$19,[1]装备数值!$W$24:$W$38)))</f>
        <v>24</v>
      </c>
      <c r="H244" s="2">
        <f>IF(M244=0,_xlfn.IFS(D244=1,_xlfn.XLOOKUP(E244,[1]装备数值!$K$5:$K$19,[1]装备数值!$N$5:$N$19),D244=3,_xlfn.XLOOKUP(E244,[1]装备数值!$K$5:$K$19,[1]装备数值!$R$5:$R$19),D244=5,_xlfn.XLOOKUP(E244,[1]装备数值!$K$5:$K$19,[1]装备数值!$V$5:$V$19),D244=2,_xlfn.XLOOKUP(E244,[1]装备数值!$K$5:$K$19,[1]装备数值!$N$24:$N$38),D244=4,_xlfn.XLOOKUP(E244,[1]装备数值!$K$5:$K$19,[1]装备数值!$R$24:$R$38),D244=6,_xlfn.XLOOKUP(E244,[1]装备数值!$K$5:$K$19,[1]装备数值!$V$24:$V$38)),_xlfn.IFS(D244=1,_xlfn.XLOOKUP(E244,[1]装备数值!$K$5:$K$19,[1]装备数值!$P$5:$P$19),D244=3,_xlfn.XLOOKUP(E244,[1]装备数值!$K$5:$K$19,[1]装备数值!$T$5:$T$19),D244=5,_xlfn.XLOOKUP(E244,[1]装备数值!$K$5:$K$19,[1]装备数值!$X$5:$X$19),D244=2,_xlfn.XLOOKUP(E244,[1]装备数值!$K$5:$K$19,[1]装备数值!$P$24:$P$38),D244=4,_xlfn.XLOOKUP(E244,[1]装备数值!$K$5:$K$19,[1]装备数值!$T$24:$T$38),D244=6,_xlfn.XLOOKUP(E244,[1]装备数值!$K$5:$K$19,[1]装备数值!$X$24:$X$38)))</f>
        <v>4</v>
      </c>
      <c r="I244" s="2" cm="1">
        <f t="array" ref="I244">G244+H244*(_xlfn.SINGLE(_xlfn.XLOOKUP(E244,'equip_quality|装备品质'!$A:$A,'equip_quality|装备品质'!$E:$E-1)))</f>
        <v>660</v>
      </c>
      <c r="J244" s="3" t="str">
        <f t="shared" si="41"/>
        <v>3;433043|4;433044|5;433045|6;433046</v>
      </c>
      <c r="K244" s="3" t="str">
        <f t="shared" si="34"/>
        <v>433043</v>
      </c>
      <c r="M244" s="2">
        <f>_xlfn.XLOOKUP(ROUNDDOWN(A244/100,0),[1]装备数值!$B:$B,[1]装备数值!$F:$F)</f>
        <v>0</v>
      </c>
      <c r="N244" s="3" t="str">
        <f t="shared" si="37"/>
        <v>equip_304_name</v>
      </c>
      <c r="O244" s="3" t="str">
        <f t="shared" si="38"/>
        <v>icon_equip_304_1</v>
      </c>
      <c r="P244" s="3" t="str">
        <f t="shared" si="39"/>
        <v>equip_304_desc</v>
      </c>
      <c r="Q244" s="3" t="str">
        <f t="shared" si="40"/>
        <v>spine_equip_304_1</v>
      </c>
    </row>
    <row r="245" spans="1:17">
      <c r="A245" s="2">
        <v>30404</v>
      </c>
      <c r="B245" s="3" t="str">
        <f>CONCATENATE(_xlfn.XLOOKUP(ROUNDDOWN(A245/100,0),[1]装备数值!$B:$B,[1]装备数值!$C:$C),"-",_xlfn.XLOOKUP(E245,[1]装备数值!$K$5:$K$19,[1]装备数值!$L$5:$L$19))</f>
        <v>羊毛手套-A阶-0</v>
      </c>
      <c r="C245" s="3">
        <f t="shared" si="36"/>
        <v>304</v>
      </c>
      <c r="D245" s="3">
        <f>_xlfn.XLOOKUP(ROUNDDOWN(A245/100,0),[1]装备数值!$B:$B,[1]装备数值!$E:$E)</f>
        <v>3</v>
      </c>
      <c r="E245" s="2">
        <v>4</v>
      </c>
      <c r="F245" s="2">
        <f>_xlfn.XLOOKUP(ROUNDDOWN(A245/100,0),[1]装备数值!$B:$B,[1]装备数值!$D:$D)</f>
        <v>103010</v>
      </c>
      <c r="G245" s="8">
        <f>IF(M245=0,_xlfn.IFS(D245=1,_xlfn.XLOOKUP(E245,[1]装备数值!$K$5:$K$19,[1]装备数值!$M$5:$M$19),D245=3,_xlfn.XLOOKUP(E245,[1]装备数值!$K$5:$K$19,[1]装备数值!$Q$5:$Q$19),D245=5,_xlfn.XLOOKUP(E245,[1]装备数值!$K$5:$K$19,[1]装备数值!$U$5:$U$19),D245=2,_xlfn.XLOOKUP(E245,[1]装备数值!$K$5:$K$19,[1]装备数值!$M$24:$M$38),D245=4,_xlfn.XLOOKUP(E245,[1]装备数值!$K$5:$K$19,[1]装备数值!$Q$24:$Q$38),D245=6,_xlfn.XLOOKUP(E245,[1]装备数值!$K$5:$K$19,[1]装备数值!$U$24:$U$38)),_xlfn.IFS(D245=1,_xlfn.XLOOKUP(E245,[1]装备数值!$K$5:$K$19,[1]装备数值!$O$5:$O$19),D245=3,_xlfn.XLOOKUP(E245,[1]装备数值!$K$5:$K$19,[1]装备数值!$S$5:$S$19),D245=5,_xlfn.XLOOKUP(E245,[1]装备数值!$K$5:$K$19,[1]装备数值!$W$5:$W$19),D245=2,_xlfn.XLOOKUP(E245,[1]装备数值!$K$5:$K$19,[1]装备数值!$O$24:$O$38),D245=4,_xlfn.XLOOKUP(E245,[1]装备数值!$K$5:$K$19,[1]装备数值!$S$24:$S$38),D245=6,_xlfn.XLOOKUP(E245,[1]装备数值!$K$5:$K$19,[1]装备数值!$W$24:$W$38)))</f>
        <v>40</v>
      </c>
      <c r="H245" s="2">
        <f>IF(M245=0,_xlfn.IFS(D245=1,_xlfn.XLOOKUP(E245,[1]装备数值!$K$5:$K$19,[1]装备数值!$N$5:$N$19),D245=3,_xlfn.XLOOKUP(E245,[1]装备数值!$K$5:$K$19,[1]装备数值!$R$5:$R$19),D245=5,_xlfn.XLOOKUP(E245,[1]装备数值!$K$5:$K$19,[1]装备数值!$V$5:$V$19),D245=2,_xlfn.XLOOKUP(E245,[1]装备数值!$K$5:$K$19,[1]装备数值!$N$24:$N$38),D245=4,_xlfn.XLOOKUP(E245,[1]装备数值!$K$5:$K$19,[1]装备数值!$R$24:$R$38),D245=6,_xlfn.XLOOKUP(E245,[1]装备数值!$K$5:$K$19,[1]装备数值!$V$24:$V$38)),_xlfn.IFS(D245=1,_xlfn.XLOOKUP(E245,[1]装备数值!$K$5:$K$19,[1]装备数值!$P$5:$P$19),D245=3,_xlfn.XLOOKUP(E245,[1]装备数值!$K$5:$K$19,[1]装备数值!$T$5:$T$19),D245=5,_xlfn.XLOOKUP(E245,[1]装备数值!$K$5:$K$19,[1]装备数值!$X$5:$X$19),D245=2,_xlfn.XLOOKUP(E245,[1]装备数值!$K$5:$K$19,[1]装备数值!$P$24:$P$38),D245=4,_xlfn.XLOOKUP(E245,[1]装备数值!$K$5:$K$19,[1]装备数值!$T$24:$T$38),D245=6,_xlfn.XLOOKUP(E245,[1]装备数值!$K$5:$K$19,[1]装备数值!$X$24:$X$38)))</f>
        <v>7</v>
      </c>
      <c r="I245" s="2" cm="1">
        <f t="array" ref="I245">G245+H245*(_xlfn.SINGLE(_xlfn.XLOOKUP(E245,'equip_quality|装备品质'!$A:$A,'equip_quality|装备品质'!$E:$E-1)))</f>
        <v>1153</v>
      </c>
      <c r="J245" s="3" t="str">
        <f t="shared" si="41"/>
        <v>3;433043|4;433044|5;433045|6;433046</v>
      </c>
      <c r="K245" s="3" t="str">
        <f t="shared" si="34"/>
        <v>433043;433044</v>
      </c>
      <c r="M245" s="2">
        <f>_xlfn.XLOOKUP(ROUNDDOWN(A245/100,0),[1]装备数值!$B:$B,[1]装备数值!$F:$F)</f>
        <v>0</v>
      </c>
      <c r="N245" s="3" t="str">
        <f t="shared" si="37"/>
        <v>equip_304_name</v>
      </c>
      <c r="O245" s="3" t="str">
        <f t="shared" si="38"/>
        <v>icon_equip_304_2</v>
      </c>
      <c r="P245" s="3" t="str">
        <f t="shared" si="39"/>
        <v>equip_304_desc</v>
      </c>
      <c r="Q245" s="3" t="str">
        <f t="shared" si="40"/>
        <v>spine_equip_304_2</v>
      </c>
    </row>
    <row r="246" spans="1:17">
      <c r="A246" s="2">
        <v>30405</v>
      </c>
      <c r="B246" s="3" t="str">
        <f>CONCATENATE(_xlfn.XLOOKUP(ROUNDDOWN(A246/100,0),[1]装备数值!$B:$B,[1]装备数值!$C:$C),"-",_xlfn.XLOOKUP(E246,[1]装备数值!$K$5:$K$19,[1]装备数值!$L$5:$L$19))</f>
        <v>羊毛手套-A阶-1</v>
      </c>
      <c r="C246" s="3">
        <f t="shared" si="36"/>
        <v>304</v>
      </c>
      <c r="D246" s="3">
        <f>_xlfn.XLOOKUP(ROUNDDOWN(A246/100,0),[1]装备数值!$B:$B,[1]装备数值!$E:$E)</f>
        <v>3</v>
      </c>
      <c r="E246" s="2">
        <v>5</v>
      </c>
      <c r="F246" s="2">
        <f>_xlfn.XLOOKUP(ROUNDDOWN(A246/100,0),[1]装备数值!$B:$B,[1]装备数值!$D:$D)</f>
        <v>103010</v>
      </c>
      <c r="G246" s="8">
        <f>IF(M246=0,_xlfn.IFS(D246=1,_xlfn.XLOOKUP(E246,[1]装备数值!$K$5:$K$19,[1]装备数值!$M$5:$M$19),D246=3,_xlfn.XLOOKUP(E246,[1]装备数值!$K$5:$K$19,[1]装备数值!$Q$5:$Q$19),D246=5,_xlfn.XLOOKUP(E246,[1]装备数值!$K$5:$K$19,[1]装备数值!$U$5:$U$19),D246=2,_xlfn.XLOOKUP(E246,[1]装备数值!$K$5:$K$19,[1]装备数值!$M$24:$M$38),D246=4,_xlfn.XLOOKUP(E246,[1]装备数值!$K$5:$K$19,[1]装备数值!$Q$24:$Q$38),D246=6,_xlfn.XLOOKUP(E246,[1]装备数值!$K$5:$K$19,[1]装备数值!$U$24:$U$38)),_xlfn.IFS(D246=1,_xlfn.XLOOKUP(E246,[1]装备数值!$K$5:$K$19,[1]装备数值!$O$5:$O$19),D246=3,_xlfn.XLOOKUP(E246,[1]装备数值!$K$5:$K$19,[1]装备数值!$S$5:$S$19),D246=5,_xlfn.XLOOKUP(E246,[1]装备数值!$K$5:$K$19,[1]装备数值!$W$5:$W$19),D246=2,_xlfn.XLOOKUP(E246,[1]装备数值!$K$5:$K$19,[1]装备数值!$O$24:$O$38),D246=4,_xlfn.XLOOKUP(E246,[1]装备数值!$K$5:$K$19,[1]装备数值!$S$24:$S$38),D246=6,_xlfn.XLOOKUP(E246,[1]装备数值!$K$5:$K$19,[1]装备数值!$W$24:$W$38)))</f>
        <v>48</v>
      </c>
      <c r="H246" s="2">
        <f>IF(M246=0,_xlfn.IFS(D246=1,_xlfn.XLOOKUP(E246,[1]装备数值!$K$5:$K$19,[1]装备数值!$N$5:$N$19),D246=3,_xlfn.XLOOKUP(E246,[1]装备数值!$K$5:$K$19,[1]装备数值!$R$5:$R$19),D246=5,_xlfn.XLOOKUP(E246,[1]装备数值!$K$5:$K$19,[1]装备数值!$V$5:$V$19),D246=2,_xlfn.XLOOKUP(E246,[1]装备数值!$K$5:$K$19,[1]装备数值!$N$24:$N$38),D246=4,_xlfn.XLOOKUP(E246,[1]装备数值!$K$5:$K$19,[1]装备数值!$R$24:$R$38),D246=6,_xlfn.XLOOKUP(E246,[1]装备数值!$K$5:$K$19,[1]装备数值!$V$24:$V$38)),_xlfn.IFS(D246=1,_xlfn.XLOOKUP(E246,[1]装备数值!$K$5:$K$19,[1]装备数值!$P$5:$P$19),D246=3,_xlfn.XLOOKUP(E246,[1]装备数值!$K$5:$K$19,[1]装备数值!$T$5:$T$19),D246=5,_xlfn.XLOOKUP(E246,[1]装备数值!$K$5:$K$19,[1]装备数值!$X$5:$X$19),D246=2,_xlfn.XLOOKUP(E246,[1]装备数值!$K$5:$K$19,[1]装备数值!$P$24:$P$38),D246=4,_xlfn.XLOOKUP(E246,[1]装备数值!$K$5:$K$19,[1]装备数值!$T$24:$T$38),D246=6,_xlfn.XLOOKUP(E246,[1]装备数值!$K$5:$K$19,[1]装备数值!$X$24:$X$38)))</f>
        <v>7</v>
      </c>
      <c r="I246" s="2" cm="1">
        <f t="array" ref="I246">G246+H246*(_xlfn.SINGLE(_xlfn.XLOOKUP(E246,'equip_quality|装备品质'!$A:$A,'equip_quality|装备品质'!$E:$E-1)))</f>
        <v>1161</v>
      </c>
      <c r="J246" s="3" t="str">
        <f t="shared" si="41"/>
        <v>3;433043|4;433044|5;433045|6;433046</v>
      </c>
      <c r="K246" s="3" t="str">
        <f t="shared" si="34"/>
        <v>433043;433044</v>
      </c>
      <c r="M246" s="2">
        <f>_xlfn.XLOOKUP(ROUNDDOWN(A246/100,0),[1]装备数值!$B:$B,[1]装备数值!$F:$F)</f>
        <v>0</v>
      </c>
      <c r="N246" s="3" t="str">
        <f t="shared" si="37"/>
        <v>equip_304_name</v>
      </c>
      <c r="O246" s="3" t="str">
        <f t="shared" si="38"/>
        <v>icon_equip_304_2</v>
      </c>
      <c r="P246" s="3" t="str">
        <f t="shared" si="39"/>
        <v>equip_304_desc</v>
      </c>
      <c r="Q246" s="3" t="str">
        <f t="shared" si="40"/>
        <v>spine_equip_304_2</v>
      </c>
    </row>
    <row r="247" spans="1:17">
      <c r="A247" s="2">
        <v>30406</v>
      </c>
      <c r="B247" s="3" t="str">
        <f>CONCATENATE(_xlfn.XLOOKUP(ROUNDDOWN(A247/100,0),[1]装备数值!$B:$B,[1]装备数值!$C:$C),"-",_xlfn.XLOOKUP(E247,[1]装备数值!$K$5:$K$19,[1]装备数值!$L$5:$L$19))</f>
        <v>羊毛手套-A阶-2</v>
      </c>
      <c r="C247" s="3">
        <f t="shared" si="36"/>
        <v>304</v>
      </c>
      <c r="D247" s="3">
        <f>_xlfn.XLOOKUP(ROUNDDOWN(A247/100,0),[1]装备数值!$B:$B,[1]装备数值!$E:$E)</f>
        <v>3</v>
      </c>
      <c r="E247" s="2">
        <v>6</v>
      </c>
      <c r="F247" s="2">
        <f>_xlfn.XLOOKUP(ROUNDDOWN(A247/100,0),[1]装备数值!$B:$B,[1]装备数值!$D:$D)</f>
        <v>103010</v>
      </c>
      <c r="G247" s="8">
        <f>IF(M247=0,_xlfn.IFS(D247=1,_xlfn.XLOOKUP(E247,[1]装备数值!$K$5:$K$19,[1]装备数值!$M$5:$M$19),D247=3,_xlfn.XLOOKUP(E247,[1]装备数值!$K$5:$K$19,[1]装备数值!$Q$5:$Q$19),D247=5,_xlfn.XLOOKUP(E247,[1]装备数值!$K$5:$K$19,[1]装备数值!$U$5:$U$19),D247=2,_xlfn.XLOOKUP(E247,[1]装备数值!$K$5:$K$19,[1]装备数值!$M$24:$M$38),D247=4,_xlfn.XLOOKUP(E247,[1]装备数值!$K$5:$K$19,[1]装备数值!$Q$24:$Q$38),D247=6,_xlfn.XLOOKUP(E247,[1]装备数值!$K$5:$K$19,[1]装备数值!$U$24:$U$38)),_xlfn.IFS(D247=1,_xlfn.XLOOKUP(E247,[1]装备数值!$K$5:$K$19,[1]装备数值!$O$5:$O$19),D247=3,_xlfn.XLOOKUP(E247,[1]装备数值!$K$5:$K$19,[1]装备数值!$S$5:$S$19),D247=5,_xlfn.XLOOKUP(E247,[1]装备数值!$K$5:$K$19,[1]装备数值!$W$5:$W$19),D247=2,_xlfn.XLOOKUP(E247,[1]装备数值!$K$5:$K$19,[1]装备数值!$O$24:$O$38),D247=4,_xlfn.XLOOKUP(E247,[1]装备数值!$K$5:$K$19,[1]装备数值!$S$24:$S$38),D247=6,_xlfn.XLOOKUP(E247,[1]装备数值!$K$5:$K$19,[1]装备数值!$W$24:$W$38)))</f>
        <v>56</v>
      </c>
      <c r="H247" s="2">
        <f>IF(M247=0,_xlfn.IFS(D247=1,_xlfn.XLOOKUP(E247,[1]装备数值!$K$5:$K$19,[1]装备数值!$N$5:$N$19),D247=3,_xlfn.XLOOKUP(E247,[1]装备数值!$K$5:$K$19,[1]装备数值!$R$5:$R$19),D247=5,_xlfn.XLOOKUP(E247,[1]装备数值!$K$5:$K$19,[1]装备数值!$V$5:$V$19),D247=2,_xlfn.XLOOKUP(E247,[1]装备数值!$K$5:$K$19,[1]装备数值!$N$24:$N$38),D247=4,_xlfn.XLOOKUP(E247,[1]装备数值!$K$5:$K$19,[1]装备数值!$R$24:$R$38),D247=6,_xlfn.XLOOKUP(E247,[1]装备数值!$K$5:$K$19,[1]装备数值!$V$24:$V$38)),_xlfn.IFS(D247=1,_xlfn.XLOOKUP(E247,[1]装备数值!$K$5:$K$19,[1]装备数值!$P$5:$P$19),D247=3,_xlfn.XLOOKUP(E247,[1]装备数值!$K$5:$K$19,[1]装备数值!$T$5:$T$19),D247=5,_xlfn.XLOOKUP(E247,[1]装备数值!$K$5:$K$19,[1]装备数值!$X$5:$X$19),D247=2,_xlfn.XLOOKUP(E247,[1]装备数值!$K$5:$K$19,[1]装备数值!$P$24:$P$38),D247=4,_xlfn.XLOOKUP(E247,[1]装备数值!$K$5:$K$19,[1]装备数值!$T$24:$T$38),D247=6,_xlfn.XLOOKUP(E247,[1]装备数值!$K$5:$K$19,[1]装备数值!$X$24:$X$38)))</f>
        <v>8</v>
      </c>
      <c r="I247" s="2" cm="1">
        <f t="array" ref="I247">G247+H247*(_xlfn.SINGLE(_xlfn.XLOOKUP(E247,'equip_quality|装备品质'!$A:$A,'equip_quality|装备品质'!$E:$E-1)))</f>
        <v>1328</v>
      </c>
      <c r="J247" s="3" t="str">
        <f t="shared" si="41"/>
        <v>3;433043|4;433044|5;433045|6;433046</v>
      </c>
      <c r="K247" s="3" t="str">
        <f t="shared" si="34"/>
        <v>433043;433044</v>
      </c>
      <c r="M247" s="2">
        <f>_xlfn.XLOOKUP(ROUNDDOWN(A247/100,0),[1]装备数值!$B:$B,[1]装备数值!$F:$F)</f>
        <v>0</v>
      </c>
      <c r="N247" s="3" t="str">
        <f t="shared" si="37"/>
        <v>equip_304_name</v>
      </c>
      <c r="O247" s="3" t="str">
        <f t="shared" si="38"/>
        <v>icon_equip_304_2</v>
      </c>
      <c r="P247" s="3" t="str">
        <f t="shared" si="39"/>
        <v>equip_304_desc</v>
      </c>
      <c r="Q247" s="3" t="str">
        <f t="shared" si="40"/>
        <v>spine_equip_304_2</v>
      </c>
    </row>
    <row r="248" spans="1:17">
      <c r="A248" s="2">
        <v>30407</v>
      </c>
      <c r="B248" s="3" t="str">
        <f>CONCATENATE(_xlfn.XLOOKUP(ROUNDDOWN(A248/100,0),[1]装备数值!$B:$B,[1]装备数值!$C:$C),"-",_xlfn.XLOOKUP(E248,[1]装备数值!$K$5:$K$19,[1]装备数值!$L$5:$L$19))</f>
        <v>羊毛手套-S阶-0</v>
      </c>
      <c r="C248" s="3">
        <f t="shared" si="36"/>
        <v>304</v>
      </c>
      <c r="D248" s="3">
        <f>_xlfn.XLOOKUP(ROUNDDOWN(A248/100,0),[1]装备数值!$B:$B,[1]装备数值!$E:$E)</f>
        <v>3</v>
      </c>
      <c r="E248" s="2">
        <v>7</v>
      </c>
      <c r="F248" s="2">
        <f>_xlfn.XLOOKUP(ROUNDDOWN(A248/100,0),[1]装备数值!$B:$B,[1]装备数值!$D:$D)</f>
        <v>103010</v>
      </c>
      <c r="G248" s="8">
        <f>IF(M248=0,_xlfn.IFS(D248=1,_xlfn.XLOOKUP(E248,[1]装备数值!$K$5:$K$19,[1]装备数值!$M$5:$M$19),D248=3,_xlfn.XLOOKUP(E248,[1]装备数值!$K$5:$K$19,[1]装备数值!$Q$5:$Q$19),D248=5,_xlfn.XLOOKUP(E248,[1]装备数值!$K$5:$K$19,[1]装备数值!$U$5:$U$19),D248=2,_xlfn.XLOOKUP(E248,[1]装备数值!$K$5:$K$19,[1]装备数值!$M$24:$M$38),D248=4,_xlfn.XLOOKUP(E248,[1]装备数值!$K$5:$K$19,[1]装备数值!$Q$24:$Q$38),D248=6,_xlfn.XLOOKUP(E248,[1]装备数值!$K$5:$K$19,[1]装备数值!$U$24:$U$38)),_xlfn.IFS(D248=1,_xlfn.XLOOKUP(E248,[1]装备数值!$K$5:$K$19,[1]装备数值!$O$5:$O$19),D248=3,_xlfn.XLOOKUP(E248,[1]装备数值!$K$5:$K$19,[1]装备数值!$S$5:$S$19),D248=5,_xlfn.XLOOKUP(E248,[1]装备数值!$K$5:$K$19,[1]装备数值!$W$5:$W$19),D248=2,_xlfn.XLOOKUP(E248,[1]装备数值!$K$5:$K$19,[1]装备数值!$O$24:$O$38),D248=4,_xlfn.XLOOKUP(E248,[1]装备数值!$K$5:$K$19,[1]装备数值!$S$24:$S$38),D248=6,_xlfn.XLOOKUP(E248,[1]装备数值!$K$5:$K$19,[1]装备数值!$W$24:$W$38)))</f>
        <v>106</v>
      </c>
      <c r="H248" s="2">
        <f>IF(M248=0,_xlfn.IFS(D248=1,_xlfn.XLOOKUP(E248,[1]装备数值!$K$5:$K$19,[1]装备数值!$N$5:$N$19),D248=3,_xlfn.XLOOKUP(E248,[1]装备数值!$K$5:$K$19,[1]装备数值!$R$5:$R$19),D248=5,_xlfn.XLOOKUP(E248,[1]装备数值!$K$5:$K$19,[1]装备数值!$V$5:$V$19),D248=2,_xlfn.XLOOKUP(E248,[1]装备数值!$K$5:$K$19,[1]装备数值!$N$24:$N$38),D248=4,_xlfn.XLOOKUP(E248,[1]装备数值!$K$5:$K$19,[1]装备数值!$R$24:$R$38),D248=6,_xlfn.XLOOKUP(E248,[1]装备数值!$K$5:$K$19,[1]装备数值!$V$24:$V$38)),_xlfn.IFS(D248=1,_xlfn.XLOOKUP(E248,[1]装备数值!$K$5:$K$19,[1]装备数值!$P$5:$P$19),D248=3,_xlfn.XLOOKUP(E248,[1]装备数值!$K$5:$K$19,[1]装备数值!$T$5:$T$19),D248=5,_xlfn.XLOOKUP(E248,[1]装备数值!$K$5:$K$19,[1]装备数值!$X$5:$X$19),D248=2,_xlfn.XLOOKUP(E248,[1]装备数值!$K$5:$K$19,[1]装备数值!$P$24:$P$38),D248=4,_xlfn.XLOOKUP(E248,[1]装备数值!$K$5:$K$19,[1]装备数值!$T$24:$T$38),D248=6,_xlfn.XLOOKUP(E248,[1]装备数值!$K$5:$K$19,[1]装备数值!$X$24:$X$38)))</f>
        <v>8</v>
      </c>
      <c r="I248" s="2" cm="1">
        <f t="array" ref="I248">G248+H248*(_xlfn.SINGLE(_xlfn.XLOOKUP(E248,'equip_quality|装备品质'!$A:$A,'equip_quality|装备品质'!$E:$E-1)))</f>
        <v>1378</v>
      </c>
      <c r="J248" s="3" t="str">
        <f t="shared" si="41"/>
        <v>3;433043|4;433044|5;433045|6;433046</v>
      </c>
      <c r="K248" s="3" t="str">
        <f t="shared" si="34"/>
        <v>433043;433044;433045</v>
      </c>
      <c r="M248" s="2">
        <f>_xlfn.XLOOKUP(ROUNDDOWN(A248/100,0),[1]装备数值!$B:$B,[1]装备数值!$F:$F)</f>
        <v>0</v>
      </c>
      <c r="N248" s="3" t="str">
        <f t="shared" si="37"/>
        <v>equip_304_name</v>
      </c>
      <c r="O248" s="3" t="str">
        <f t="shared" si="38"/>
        <v>icon_equip_304_2</v>
      </c>
      <c r="P248" s="3" t="str">
        <f t="shared" si="39"/>
        <v>equip_304_desc</v>
      </c>
      <c r="Q248" s="3" t="str">
        <f t="shared" si="40"/>
        <v>spine_equip_304_2</v>
      </c>
    </row>
    <row r="249" spans="1:17">
      <c r="A249" s="2">
        <v>30408</v>
      </c>
      <c r="B249" s="3" t="str">
        <f>CONCATENATE(_xlfn.XLOOKUP(ROUNDDOWN(A249/100,0),[1]装备数值!$B:$B,[1]装备数值!$C:$C),"-",_xlfn.XLOOKUP(E249,[1]装备数值!$K$5:$K$19,[1]装备数值!$L$5:$L$19))</f>
        <v>羊毛手套-S阶-1</v>
      </c>
      <c r="C249" s="3">
        <f t="shared" si="36"/>
        <v>304</v>
      </c>
      <c r="D249" s="3">
        <f>_xlfn.XLOOKUP(ROUNDDOWN(A249/100,0),[1]装备数值!$B:$B,[1]装备数值!$E:$E)</f>
        <v>3</v>
      </c>
      <c r="E249" s="2">
        <v>8</v>
      </c>
      <c r="F249" s="2">
        <f>_xlfn.XLOOKUP(ROUNDDOWN(A249/100,0),[1]装备数值!$B:$B,[1]装备数值!$D:$D)</f>
        <v>103010</v>
      </c>
      <c r="G249" s="8">
        <f>IF(M249=0,_xlfn.IFS(D249=1,_xlfn.XLOOKUP(E249,[1]装备数值!$K$5:$K$19,[1]装备数值!$M$5:$M$19),D249=3,_xlfn.XLOOKUP(E249,[1]装备数值!$K$5:$K$19,[1]装备数值!$Q$5:$Q$19),D249=5,_xlfn.XLOOKUP(E249,[1]装备数值!$K$5:$K$19,[1]装备数值!$U$5:$U$19),D249=2,_xlfn.XLOOKUP(E249,[1]装备数值!$K$5:$K$19,[1]装备数值!$M$24:$M$38),D249=4,_xlfn.XLOOKUP(E249,[1]装备数值!$K$5:$K$19,[1]装备数值!$Q$24:$Q$38),D249=6,_xlfn.XLOOKUP(E249,[1]装备数值!$K$5:$K$19,[1]装备数值!$U$24:$U$38)),_xlfn.IFS(D249=1,_xlfn.XLOOKUP(E249,[1]装备数值!$K$5:$K$19,[1]装备数值!$O$5:$O$19),D249=3,_xlfn.XLOOKUP(E249,[1]装备数值!$K$5:$K$19,[1]装备数值!$S$5:$S$19),D249=5,_xlfn.XLOOKUP(E249,[1]装备数值!$K$5:$K$19,[1]装备数值!$W$5:$W$19),D249=2,_xlfn.XLOOKUP(E249,[1]装备数值!$K$5:$K$19,[1]装备数值!$O$24:$O$38),D249=4,_xlfn.XLOOKUP(E249,[1]装备数值!$K$5:$K$19,[1]装备数值!$S$24:$S$38),D249=6,_xlfn.XLOOKUP(E249,[1]装备数值!$K$5:$K$19,[1]装备数值!$W$24:$W$38)))</f>
        <v>123</v>
      </c>
      <c r="H249" s="2">
        <f>IF(M249=0,_xlfn.IFS(D249=1,_xlfn.XLOOKUP(E249,[1]装备数值!$K$5:$K$19,[1]装备数值!$N$5:$N$19),D249=3,_xlfn.XLOOKUP(E249,[1]装备数值!$K$5:$K$19,[1]装备数值!$R$5:$R$19),D249=5,_xlfn.XLOOKUP(E249,[1]装备数值!$K$5:$K$19,[1]装备数值!$V$5:$V$19),D249=2,_xlfn.XLOOKUP(E249,[1]装备数值!$K$5:$K$19,[1]装备数值!$N$24:$N$38),D249=4,_xlfn.XLOOKUP(E249,[1]装备数值!$K$5:$K$19,[1]装备数值!$R$24:$R$38),D249=6,_xlfn.XLOOKUP(E249,[1]装备数值!$K$5:$K$19,[1]装备数值!$V$24:$V$38)),_xlfn.IFS(D249=1,_xlfn.XLOOKUP(E249,[1]装备数值!$K$5:$K$19,[1]装备数值!$P$5:$P$19),D249=3,_xlfn.XLOOKUP(E249,[1]装备数值!$K$5:$K$19,[1]装备数值!$T$5:$T$19),D249=5,_xlfn.XLOOKUP(E249,[1]装备数值!$K$5:$K$19,[1]装备数值!$X$5:$X$19),D249=2,_xlfn.XLOOKUP(E249,[1]装备数值!$K$5:$K$19,[1]装备数值!$P$24:$P$38),D249=4,_xlfn.XLOOKUP(E249,[1]装备数值!$K$5:$K$19,[1]装备数值!$T$24:$T$38),D249=6,_xlfn.XLOOKUP(E249,[1]装备数值!$K$5:$K$19,[1]装备数值!$X$24:$X$38)))</f>
        <v>10</v>
      </c>
      <c r="I249" s="2" cm="1">
        <f t="array" ref="I249">G249+H249*(_xlfn.SINGLE(_xlfn.XLOOKUP(E249,'equip_quality|装备品质'!$A:$A,'equip_quality|装备品质'!$E:$E-1)))</f>
        <v>1713</v>
      </c>
      <c r="J249" s="3" t="str">
        <f t="shared" si="41"/>
        <v>3;433043|4;433044|5;433045|6;433046</v>
      </c>
      <c r="K249" s="3" t="str">
        <f t="shared" si="34"/>
        <v>433043;433044;433045</v>
      </c>
      <c r="M249" s="2">
        <f>_xlfn.XLOOKUP(ROUNDDOWN(A249/100,0),[1]装备数值!$B:$B,[1]装备数值!$F:$F)</f>
        <v>0</v>
      </c>
      <c r="N249" s="3" t="str">
        <f t="shared" si="37"/>
        <v>equip_304_name</v>
      </c>
      <c r="O249" s="3" t="str">
        <f t="shared" si="38"/>
        <v>icon_equip_304_2</v>
      </c>
      <c r="P249" s="3" t="str">
        <f t="shared" si="39"/>
        <v>equip_304_desc</v>
      </c>
      <c r="Q249" s="3" t="str">
        <f t="shared" si="40"/>
        <v>spine_equip_304_2</v>
      </c>
    </row>
    <row r="250" spans="1:17">
      <c r="A250" s="2">
        <v>30409</v>
      </c>
      <c r="B250" s="3" t="str">
        <f>CONCATENATE(_xlfn.XLOOKUP(ROUNDDOWN(A250/100,0),[1]装备数值!$B:$B,[1]装备数值!$C:$C),"-",_xlfn.XLOOKUP(E250,[1]装备数值!$K$5:$K$19,[1]装备数值!$L$5:$L$19))</f>
        <v>羊毛手套-S阶-2</v>
      </c>
      <c r="C250" s="3">
        <f t="shared" si="36"/>
        <v>304</v>
      </c>
      <c r="D250" s="3">
        <f>_xlfn.XLOOKUP(ROUNDDOWN(A250/100,0),[1]装备数值!$B:$B,[1]装备数值!$E:$E)</f>
        <v>3</v>
      </c>
      <c r="E250" s="2">
        <v>9</v>
      </c>
      <c r="F250" s="2">
        <f>_xlfn.XLOOKUP(ROUNDDOWN(A250/100,0),[1]装备数值!$B:$B,[1]装备数值!$D:$D)</f>
        <v>103010</v>
      </c>
      <c r="G250" s="8">
        <f>IF(M250=0,_xlfn.IFS(D250=1,_xlfn.XLOOKUP(E250,[1]装备数值!$K$5:$K$19,[1]装备数值!$M$5:$M$19),D250=3,_xlfn.XLOOKUP(E250,[1]装备数值!$K$5:$K$19,[1]装备数值!$Q$5:$Q$19),D250=5,_xlfn.XLOOKUP(E250,[1]装备数值!$K$5:$K$19,[1]装备数值!$U$5:$U$19),D250=2,_xlfn.XLOOKUP(E250,[1]装备数值!$K$5:$K$19,[1]装备数值!$M$24:$M$38),D250=4,_xlfn.XLOOKUP(E250,[1]装备数值!$K$5:$K$19,[1]装备数值!$Q$24:$Q$38),D250=6,_xlfn.XLOOKUP(E250,[1]装备数值!$K$5:$K$19,[1]装备数值!$U$24:$U$38)),_xlfn.IFS(D250=1,_xlfn.XLOOKUP(E250,[1]装备数值!$K$5:$K$19,[1]装备数值!$O$5:$O$19),D250=3,_xlfn.XLOOKUP(E250,[1]装备数值!$K$5:$K$19,[1]装备数值!$S$5:$S$19),D250=5,_xlfn.XLOOKUP(E250,[1]装备数值!$K$5:$K$19,[1]装备数值!$W$5:$W$19),D250=2,_xlfn.XLOOKUP(E250,[1]装备数值!$K$5:$K$19,[1]装备数值!$O$24:$O$38),D250=4,_xlfn.XLOOKUP(E250,[1]装备数值!$K$5:$K$19,[1]装备数值!$S$24:$S$38),D250=6,_xlfn.XLOOKUP(E250,[1]装备数值!$K$5:$K$19,[1]装备数值!$W$24:$W$38)))</f>
        <v>141</v>
      </c>
      <c r="H250" s="2">
        <f>IF(M250=0,_xlfn.IFS(D250=1,_xlfn.XLOOKUP(E250,[1]装备数值!$K$5:$K$19,[1]装备数值!$N$5:$N$19),D250=3,_xlfn.XLOOKUP(E250,[1]装备数值!$K$5:$K$19,[1]装备数值!$R$5:$R$19),D250=5,_xlfn.XLOOKUP(E250,[1]装备数值!$K$5:$K$19,[1]装备数值!$V$5:$V$19),D250=2,_xlfn.XLOOKUP(E250,[1]装备数值!$K$5:$K$19,[1]装备数值!$N$24:$N$38),D250=4,_xlfn.XLOOKUP(E250,[1]装备数值!$K$5:$K$19,[1]装备数值!$R$24:$R$38),D250=6,_xlfn.XLOOKUP(E250,[1]装备数值!$K$5:$K$19,[1]装备数值!$V$24:$V$38)),_xlfn.IFS(D250=1,_xlfn.XLOOKUP(E250,[1]装备数值!$K$5:$K$19,[1]装备数值!$P$5:$P$19),D250=3,_xlfn.XLOOKUP(E250,[1]装备数值!$K$5:$K$19,[1]装备数值!$T$5:$T$19),D250=5,_xlfn.XLOOKUP(E250,[1]装备数值!$K$5:$K$19,[1]装备数值!$X$5:$X$19),D250=2,_xlfn.XLOOKUP(E250,[1]装备数值!$K$5:$K$19,[1]装备数值!$P$24:$P$38),D250=4,_xlfn.XLOOKUP(E250,[1]装备数值!$K$5:$K$19,[1]装备数值!$T$24:$T$38),D250=6,_xlfn.XLOOKUP(E250,[1]装备数值!$K$5:$K$19,[1]装备数值!$X$24:$X$38)))</f>
        <v>11</v>
      </c>
      <c r="I250" s="2" cm="1">
        <f t="array" ref="I250">G250+H250*(_xlfn.SINGLE(_xlfn.XLOOKUP(E250,'equip_quality|装备品质'!$A:$A,'equip_quality|装备品质'!$E:$E-1)))</f>
        <v>1890</v>
      </c>
      <c r="J250" s="3" t="str">
        <f t="shared" si="41"/>
        <v>3;433043|4;433044|5;433045|6;433046</v>
      </c>
      <c r="K250" s="3" t="str">
        <f t="shared" si="34"/>
        <v>433043;433044;433045</v>
      </c>
      <c r="M250" s="2">
        <f>_xlfn.XLOOKUP(ROUNDDOWN(A250/100,0),[1]装备数值!$B:$B,[1]装备数值!$F:$F)</f>
        <v>0</v>
      </c>
      <c r="N250" s="3" t="str">
        <f t="shared" si="37"/>
        <v>equip_304_name</v>
      </c>
      <c r="O250" s="3" t="str">
        <f t="shared" si="38"/>
        <v>icon_equip_304_2</v>
      </c>
      <c r="P250" s="3" t="str">
        <f t="shared" si="39"/>
        <v>equip_304_desc</v>
      </c>
      <c r="Q250" s="3" t="str">
        <f t="shared" si="40"/>
        <v>spine_equip_304_2</v>
      </c>
    </row>
    <row r="251" spans="1:17">
      <c r="A251" s="2">
        <v>30410</v>
      </c>
      <c r="B251" s="3" t="str">
        <f>CONCATENATE(_xlfn.XLOOKUP(ROUNDDOWN(A251/100,0),[1]装备数值!$B:$B,[1]装备数值!$C:$C),"-",_xlfn.XLOOKUP(E251,[1]装备数值!$K$5:$K$19,[1]装备数值!$L$5:$L$19))</f>
        <v>羊毛手套-S阶-3</v>
      </c>
      <c r="C251" s="3">
        <f t="shared" si="36"/>
        <v>304</v>
      </c>
      <c r="D251" s="3">
        <f>_xlfn.XLOOKUP(ROUNDDOWN(A251/100,0),[1]装备数值!$B:$B,[1]装备数值!$E:$E)</f>
        <v>3</v>
      </c>
      <c r="E251" s="2">
        <v>10</v>
      </c>
      <c r="F251" s="2">
        <f>_xlfn.XLOOKUP(ROUNDDOWN(A251/100,0),[1]装备数值!$B:$B,[1]装备数值!$D:$D)</f>
        <v>103010</v>
      </c>
      <c r="G251" s="8">
        <f>IF(M251=0,_xlfn.IFS(D251=1,_xlfn.XLOOKUP(E251,[1]装备数值!$K$5:$K$19,[1]装备数值!$M$5:$M$19),D251=3,_xlfn.XLOOKUP(E251,[1]装备数值!$K$5:$K$19,[1]装备数值!$Q$5:$Q$19),D251=5,_xlfn.XLOOKUP(E251,[1]装备数值!$K$5:$K$19,[1]装备数值!$U$5:$U$19),D251=2,_xlfn.XLOOKUP(E251,[1]装备数值!$K$5:$K$19,[1]装备数值!$M$24:$M$38),D251=4,_xlfn.XLOOKUP(E251,[1]装备数值!$K$5:$K$19,[1]装备数值!$Q$24:$Q$38),D251=6,_xlfn.XLOOKUP(E251,[1]装备数值!$K$5:$K$19,[1]装备数值!$U$24:$U$38)),_xlfn.IFS(D251=1,_xlfn.XLOOKUP(E251,[1]装备数值!$K$5:$K$19,[1]装备数值!$O$5:$O$19),D251=3,_xlfn.XLOOKUP(E251,[1]装备数值!$K$5:$K$19,[1]装备数值!$S$5:$S$19),D251=5,_xlfn.XLOOKUP(E251,[1]装备数值!$K$5:$K$19,[1]装备数值!$W$5:$W$19),D251=2,_xlfn.XLOOKUP(E251,[1]装备数值!$K$5:$K$19,[1]装备数值!$O$24:$O$38),D251=4,_xlfn.XLOOKUP(E251,[1]装备数值!$K$5:$K$19,[1]装备数值!$S$24:$S$38),D251=6,_xlfn.XLOOKUP(E251,[1]装备数值!$K$5:$K$19,[1]装备数值!$W$24:$W$38)))</f>
        <v>158</v>
      </c>
      <c r="H251" s="2">
        <f>IF(M251=0,_xlfn.IFS(D251=1,_xlfn.XLOOKUP(E251,[1]装备数值!$K$5:$K$19,[1]装备数值!$N$5:$N$19),D251=3,_xlfn.XLOOKUP(E251,[1]装备数值!$K$5:$K$19,[1]装备数值!$R$5:$R$19),D251=5,_xlfn.XLOOKUP(E251,[1]装备数值!$K$5:$K$19,[1]装备数值!$V$5:$V$19),D251=2,_xlfn.XLOOKUP(E251,[1]装备数值!$K$5:$K$19,[1]装备数值!$N$24:$N$38),D251=4,_xlfn.XLOOKUP(E251,[1]装备数值!$K$5:$K$19,[1]装备数值!$R$24:$R$38),D251=6,_xlfn.XLOOKUP(E251,[1]装备数值!$K$5:$K$19,[1]装备数值!$V$24:$V$38)),_xlfn.IFS(D251=1,_xlfn.XLOOKUP(E251,[1]装备数值!$K$5:$K$19,[1]装备数值!$P$5:$P$19),D251=3,_xlfn.XLOOKUP(E251,[1]装备数值!$K$5:$K$19,[1]装备数值!$T$5:$T$19),D251=5,_xlfn.XLOOKUP(E251,[1]装备数值!$K$5:$K$19,[1]装备数值!$X$5:$X$19),D251=2,_xlfn.XLOOKUP(E251,[1]装备数值!$K$5:$K$19,[1]装备数值!$P$24:$P$38),D251=4,_xlfn.XLOOKUP(E251,[1]装备数值!$K$5:$K$19,[1]装备数值!$T$24:$T$38),D251=6,_xlfn.XLOOKUP(E251,[1]装备数值!$K$5:$K$19,[1]装备数值!$X$24:$X$38)))</f>
        <v>14</v>
      </c>
      <c r="I251" s="2" cm="1">
        <f t="array" ref="I251">G251+H251*(_xlfn.SINGLE(_xlfn.XLOOKUP(E251,'equip_quality|装备品质'!$A:$A,'equip_quality|装备品质'!$E:$E-1)))</f>
        <v>2384</v>
      </c>
      <c r="J251" s="3" t="str">
        <f t="shared" si="41"/>
        <v>3;433043|4;433044|5;433045|6;433046</v>
      </c>
      <c r="K251" s="3" t="str">
        <f t="shared" si="34"/>
        <v>433043;433044;433045</v>
      </c>
      <c r="M251" s="2">
        <f>_xlfn.XLOOKUP(ROUNDDOWN(A251/100,0),[1]装备数值!$B:$B,[1]装备数值!$F:$F)</f>
        <v>0</v>
      </c>
      <c r="N251" s="3" t="str">
        <f t="shared" si="37"/>
        <v>equip_304_name</v>
      </c>
      <c r="O251" s="3" t="str">
        <f t="shared" si="38"/>
        <v>icon_equip_304_2</v>
      </c>
      <c r="P251" s="3" t="str">
        <f t="shared" si="39"/>
        <v>equip_304_desc</v>
      </c>
      <c r="Q251" s="3" t="str">
        <f t="shared" si="40"/>
        <v>spine_equip_304_2</v>
      </c>
    </row>
    <row r="252" spans="1:17">
      <c r="A252" s="2">
        <v>30411</v>
      </c>
      <c r="B252" s="3" t="str">
        <f>CONCATENATE(_xlfn.XLOOKUP(ROUNDDOWN(A252/100,0),[1]装备数值!$B:$B,[1]装备数值!$C:$C),"-",_xlfn.XLOOKUP(E252,[1]装备数值!$K$5:$K$19,[1]装备数值!$L$5:$L$19))</f>
        <v>羊毛手套-SS阶-0</v>
      </c>
      <c r="C252" s="3">
        <f t="shared" si="36"/>
        <v>304</v>
      </c>
      <c r="D252" s="3">
        <f>_xlfn.XLOOKUP(ROUNDDOWN(A252/100,0),[1]装备数值!$B:$B,[1]装备数值!$E:$E)</f>
        <v>3</v>
      </c>
      <c r="E252" s="2">
        <v>11</v>
      </c>
      <c r="F252" s="2">
        <f>_xlfn.XLOOKUP(ROUNDDOWN(A252/100,0),[1]装备数值!$B:$B,[1]装备数值!$D:$D)</f>
        <v>103010</v>
      </c>
      <c r="G252" s="8">
        <f>IF(M252=0,_xlfn.IFS(D252=1,_xlfn.XLOOKUP(E252,[1]装备数值!$K$5:$K$19,[1]装备数值!$M$5:$M$19),D252=3,_xlfn.XLOOKUP(E252,[1]装备数值!$K$5:$K$19,[1]装备数值!$Q$5:$Q$19),D252=5,_xlfn.XLOOKUP(E252,[1]装备数值!$K$5:$K$19,[1]装备数值!$U$5:$U$19),D252=2,_xlfn.XLOOKUP(E252,[1]装备数值!$K$5:$K$19,[1]装备数值!$M$24:$M$38),D252=4,_xlfn.XLOOKUP(E252,[1]装备数值!$K$5:$K$19,[1]装备数值!$Q$24:$Q$38),D252=6,_xlfn.XLOOKUP(E252,[1]装备数值!$K$5:$K$19,[1]装备数值!$U$24:$U$38)),_xlfn.IFS(D252=1,_xlfn.XLOOKUP(E252,[1]装备数值!$K$5:$K$19,[1]装备数值!$O$5:$O$19),D252=3,_xlfn.XLOOKUP(E252,[1]装备数值!$K$5:$K$19,[1]装备数值!$S$5:$S$19),D252=5,_xlfn.XLOOKUP(E252,[1]装备数值!$K$5:$K$19,[1]装备数值!$W$5:$W$19),D252=2,_xlfn.XLOOKUP(E252,[1]装备数值!$K$5:$K$19,[1]装备数值!$O$24:$O$38),D252=4,_xlfn.XLOOKUP(E252,[1]装备数值!$K$5:$K$19,[1]装备数值!$S$24:$S$38),D252=6,_xlfn.XLOOKUP(E252,[1]装备数值!$K$5:$K$19,[1]装备数值!$W$24:$W$38)))</f>
        <v>185</v>
      </c>
      <c r="H252" s="2">
        <f>IF(M252=0,_xlfn.IFS(D252=1,_xlfn.XLOOKUP(E252,[1]装备数值!$K$5:$K$19,[1]装备数值!$N$5:$N$19),D252=3,_xlfn.XLOOKUP(E252,[1]装备数值!$K$5:$K$19,[1]装备数值!$R$5:$R$19),D252=5,_xlfn.XLOOKUP(E252,[1]装备数值!$K$5:$K$19,[1]装备数值!$V$5:$V$19),D252=2,_xlfn.XLOOKUP(E252,[1]装备数值!$K$5:$K$19,[1]装备数值!$N$24:$N$38),D252=4,_xlfn.XLOOKUP(E252,[1]装备数值!$K$5:$K$19,[1]装备数值!$R$24:$R$38),D252=6,_xlfn.XLOOKUP(E252,[1]装备数值!$K$5:$K$19,[1]装备数值!$V$24:$V$38)),_xlfn.IFS(D252=1,_xlfn.XLOOKUP(E252,[1]装备数值!$K$5:$K$19,[1]装备数值!$P$5:$P$19),D252=3,_xlfn.XLOOKUP(E252,[1]装备数值!$K$5:$K$19,[1]装备数值!$T$5:$T$19),D252=5,_xlfn.XLOOKUP(E252,[1]装备数值!$K$5:$K$19,[1]装备数值!$X$5:$X$19),D252=2,_xlfn.XLOOKUP(E252,[1]装备数值!$K$5:$K$19,[1]装备数值!$P$24:$P$38),D252=4,_xlfn.XLOOKUP(E252,[1]装备数值!$K$5:$K$19,[1]装备数值!$T$24:$T$38),D252=6,_xlfn.XLOOKUP(E252,[1]装备数值!$K$5:$K$19,[1]装备数值!$X$24:$X$38)))</f>
        <v>17</v>
      </c>
      <c r="I252" s="2" cm="1">
        <f t="array" ref="I252">G252+H252*(_xlfn.SINGLE(_xlfn.XLOOKUP(E252,'equip_quality|装备品质'!$A:$A,'equip_quality|装备品质'!$E:$E-1)))</f>
        <v>2888</v>
      </c>
      <c r="J252" s="3" t="str">
        <f t="shared" si="41"/>
        <v>3;433043|4;433044|5;433045|6;433046</v>
      </c>
      <c r="K252" s="3" t="str">
        <f t="shared" si="34"/>
        <v>433043;433044;433045;433046</v>
      </c>
      <c r="M252" s="2">
        <f>_xlfn.XLOOKUP(ROUNDDOWN(A252/100,0),[1]装备数值!$B:$B,[1]装备数值!$F:$F)</f>
        <v>0</v>
      </c>
      <c r="N252" s="3" t="str">
        <f t="shared" si="37"/>
        <v>equip_304_name</v>
      </c>
      <c r="O252" s="3" t="str">
        <f t="shared" si="38"/>
        <v>icon_equip_304_2</v>
      </c>
      <c r="P252" s="3" t="str">
        <f t="shared" si="39"/>
        <v>equip_304_desc</v>
      </c>
      <c r="Q252" s="3" t="str">
        <f t="shared" si="40"/>
        <v>spine_equip_304_2</v>
      </c>
    </row>
    <row r="253" spans="1:17">
      <c r="A253" s="2">
        <v>30412</v>
      </c>
      <c r="B253" s="3" t="str">
        <f>CONCATENATE(_xlfn.XLOOKUP(ROUNDDOWN(A253/100,0),[1]装备数值!$B:$B,[1]装备数值!$C:$C),"-",_xlfn.XLOOKUP(E253,[1]装备数值!$K$5:$K$19,[1]装备数值!$L$5:$L$19))</f>
        <v>羊毛手套-SS阶-1</v>
      </c>
      <c r="C253" s="3">
        <f t="shared" si="36"/>
        <v>304</v>
      </c>
      <c r="D253" s="3">
        <f>_xlfn.XLOOKUP(ROUNDDOWN(A253/100,0),[1]装备数值!$B:$B,[1]装备数值!$E:$E)</f>
        <v>3</v>
      </c>
      <c r="E253" s="2">
        <v>12</v>
      </c>
      <c r="F253" s="2">
        <f>_xlfn.XLOOKUP(ROUNDDOWN(A253/100,0),[1]装备数值!$B:$B,[1]装备数值!$D:$D)</f>
        <v>103010</v>
      </c>
      <c r="G253" s="8">
        <f>IF(M253=0,_xlfn.IFS(D253=1,_xlfn.XLOOKUP(E253,[1]装备数值!$K$5:$K$19,[1]装备数值!$M$5:$M$19),D253=3,_xlfn.XLOOKUP(E253,[1]装备数值!$K$5:$K$19,[1]装备数值!$Q$5:$Q$19),D253=5,_xlfn.XLOOKUP(E253,[1]装备数值!$K$5:$K$19,[1]装备数值!$U$5:$U$19),D253=2,_xlfn.XLOOKUP(E253,[1]装备数值!$K$5:$K$19,[1]装备数值!$M$24:$M$38),D253=4,_xlfn.XLOOKUP(E253,[1]装备数值!$K$5:$K$19,[1]装备数值!$Q$24:$Q$38),D253=6,_xlfn.XLOOKUP(E253,[1]装备数值!$K$5:$K$19,[1]装备数值!$U$24:$U$38)),_xlfn.IFS(D253=1,_xlfn.XLOOKUP(E253,[1]装备数值!$K$5:$K$19,[1]装备数值!$O$5:$O$19),D253=3,_xlfn.XLOOKUP(E253,[1]装备数值!$K$5:$K$19,[1]装备数值!$S$5:$S$19),D253=5,_xlfn.XLOOKUP(E253,[1]装备数值!$K$5:$K$19,[1]装备数值!$W$5:$W$19),D253=2,_xlfn.XLOOKUP(E253,[1]装备数值!$K$5:$K$19,[1]装备数值!$O$24:$O$38),D253=4,_xlfn.XLOOKUP(E253,[1]装备数值!$K$5:$K$19,[1]装备数值!$S$24:$S$38),D253=6,_xlfn.XLOOKUP(E253,[1]装备数值!$K$5:$K$19,[1]装备数值!$W$24:$W$38)))</f>
        <v>228</v>
      </c>
      <c r="H253" s="2">
        <f>IF(M253=0,_xlfn.IFS(D253=1,_xlfn.XLOOKUP(E253,[1]装备数值!$K$5:$K$19,[1]装备数值!$N$5:$N$19),D253=3,_xlfn.XLOOKUP(E253,[1]装备数值!$K$5:$K$19,[1]装备数值!$R$5:$R$19),D253=5,_xlfn.XLOOKUP(E253,[1]装备数值!$K$5:$K$19,[1]装备数值!$V$5:$V$19),D253=2,_xlfn.XLOOKUP(E253,[1]装备数值!$K$5:$K$19,[1]装备数值!$N$24:$N$38),D253=4,_xlfn.XLOOKUP(E253,[1]装备数值!$K$5:$K$19,[1]装备数值!$R$24:$R$38),D253=6,_xlfn.XLOOKUP(E253,[1]装备数值!$K$5:$K$19,[1]装备数值!$V$24:$V$38)),_xlfn.IFS(D253=1,_xlfn.XLOOKUP(E253,[1]装备数值!$K$5:$K$19,[1]装备数值!$P$5:$P$19),D253=3,_xlfn.XLOOKUP(E253,[1]装备数值!$K$5:$K$19,[1]装备数值!$T$5:$T$19),D253=5,_xlfn.XLOOKUP(E253,[1]装备数值!$K$5:$K$19,[1]装备数值!$X$5:$X$19),D253=2,_xlfn.XLOOKUP(E253,[1]装备数值!$K$5:$K$19,[1]装备数值!$P$24:$P$38),D253=4,_xlfn.XLOOKUP(E253,[1]装备数值!$K$5:$K$19,[1]装备数值!$T$24:$T$38),D253=6,_xlfn.XLOOKUP(E253,[1]装备数值!$K$5:$K$19,[1]装备数值!$X$24:$X$38)))</f>
        <v>20</v>
      </c>
      <c r="I253" s="2" cm="1">
        <f t="array" ref="I253">G253+H253*(_xlfn.SINGLE(_xlfn.XLOOKUP(E253,'equip_quality|装备品质'!$A:$A,'equip_quality|装备品质'!$E:$E-1)))</f>
        <v>3408</v>
      </c>
      <c r="J253" s="3" t="str">
        <f t="shared" si="41"/>
        <v>3;433043|4;433044|5;433045|6;433046</v>
      </c>
      <c r="K253" s="3" t="str">
        <f t="shared" si="34"/>
        <v>433043;433044;433045;433046</v>
      </c>
      <c r="M253" s="2">
        <f>_xlfn.XLOOKUP(ROUNDDOWN(A253/100,0),[1]装备数值!$B:$B,[1]装备数值!$F:$F)</f>
        <v>0</v>
      </c>
      <c r="N253" s="3" t="str">
        <f t="shared" si="37"/>
        <v>equip_304_name</v>
      </c>
      <c r="O253" s="3" t="str">
        <f t="shared" si="38"/>
        <v>icon_equip_304_2</v>
      </c>
      <c r="P253" s="3" t="str">
        <f t="shared" si="39"/>
        <v>equip_304_desc</v>
      </c>
      <c r="Q253" s="3" t="str">
        <f t="shared" si="40"/>
        <v>spine_equip_304_2</v>
      </c>
    </row>
    <row r="254" spans="1:17">
      <c r="A254" s="2">
        <v>30413</v>
      </c>
      <c r="B254" s="3" t="str">
        <f>CONCATENATE(_xlfn.XLOOKUP(ROUNDDOWN(A254/100,0),[1]装备数值!$B:$B,[1]装备数值!$C:$C),"-",_xlfn.XLOOKUP(E254,[1]装备数值!$K$5:$K$19,[1]装备数值!$L$5:$L$19))</f>
        <v>羊毛手套-SS阶-2</v>
      </c>
      <c r="C254" s="3">
        <f t="shared" si="36"/>
        <v>304</v>
      </c>
      <c r="D254" s="3">
        <f>_xlfn.XLOOKUP(ROUNDDOWN(A254/100,0),[1]装备数值!$B:$B,[1]装备数值!$E:$E)</f>
        <v>3</v>
      </c>
      <c r="E254" s="2">
        <v>13</v>
      </c>
      <c r="F254" s="2">
        <f>_xlfn.XLOOKUP(ROUNDDOWN(A254/100,0),[1]装备数值!$B:$B,[1]装备数值!$D:$D)</f>
        <v>103010</v>
      </c>
      <c r="G254" s="8">
        <f>IF(M254=0,_xlfn.IFS(D254=1,_xlfn.XLOOKUP(E254,[1]装备数值!$K$5:$K$19,[1]装备数值!$M$5:$M$19),D254=3,_xlfn.XLOOKUP(E254,[1]装备数值!$K$5:$K$19,[1]装备数值!$Q$5:$Q$19),D254=5,_xlfn.XLOOKUP(E254,[1]装备数值!$K$5:$K$19,[1]装备数值!$U$5:$U$19),D254=2,_xlfn.XLOOKUP(E254,[1]装备数值!$K$5:$K$19,[1]装备数值!$M$24:$M$38),D254=4,_xlfn.XLOOKUP(E254,[1]装备数值!$K$5:$K$19,[1]装备数值!$Q$24:$Q$38),D254=6,_xlfn.XLOOKUP(E254,[1]装备数值!$K$5:$K$19,[1]装备数值!$U$24:$U$38)),_xlfn.IFS(D254=1,_xlfn.XLOOKUP(E254,[1]装备数值!$K$5:$K$19,[1]装备数值!$O$5:$O$19),D254=3,_xlfn.XLOOKUP(E254,[1]装备数值!$K$5:$K$19,[1]装备数值!$S$5:$S$19),D254=5,_xlfn.XLOOKUP(E254,[1]装备数值!$K$5:$K$19,[1]装备数值!$W$5:$W$19),D254=2,_xlfn.XLOOKUP(E254,[1]装备数值!$K$5:$K$19,[1]装备数值!$O$24:$O$38),D254=4,_xlfn.XLOOKUP(E254,[1]装备数值!$K$5:$K$19,[1]装备数值!$S$24:$S$38),D254=6,_xlfn.XLOOKUP(E254,[1]装备数值!$K$5:$K$19,[1]装备数值!$W$24:$W$38)))</f>
        <v>264</v>
      </c>
      <c r="H254" s="2">
        <f>IF(M254=0,_xlfn.IFS(D254=1,_xlfn.XLOOKUP(E254,[1]装备数值!$K$5:$K$19,[1]装备数值!$N$5:$N$19),D254=3,_xlfn.XLOOKUP(E254,[1]装备数值!$K$5:$K$19,[1]装备数值!$R$5:$R$19),D254=5,_xlfn.XLOOKUP(E254,[1]装备数值!$K$5:$K$19,[1]装备数值!$V$5:$V$19),D254=2,_xlfn.XLOOKUP(E254,[1]装备数值!$K$5:$K$19,[1]装备数值!$N$24:$N$38),D254=4,_xlfn.XLOOKUP(E254,[1]装备数值!$K$5:$K$19,[1]装备数值!$R$24:$R$38),D254=6,_xlfn.XLOOKUP(E254,[1]装备数值!$K$5:$K$19,[1]装备数值!$V$24:$V$38)),_xlfn.IFS(D254=1,_xlfn.XLOOKUP(E254,[1]装备数值!$K$5:$K$19,[1]装备数值!$P$5:$P$19),D254=3,_xlfn.XLOOKUP(E254,[1]装备数值!$K$5:$K$19,[1]装备数值!$T$5:$T$19),D254=5,_xlfn.XLOOKUP(E254,[1]装备数值!$K$5:$K$19,[1]装备数值!$X$5:$X$19),D254=2,_xlfn.XLOOKUP(E254,[1]装备数值!$K$5:$K$19,[1]装备数值!$P$24:$P$38),D254=4,_xlfn.XLOOKUP(E254,[1]装备数值!$K$5:$K$19,[1]装备数值!$T$24:$T$38),D254=6,_xlfn.XLOOKUP(E254,[1]装备数值!$K$5:$K$19,[1]装备数值!$X$24:$X$38)))</f>
        <v>24</v>
      </c>
      <c r="I254" s="2" cm="1">
        <f t="array" ref="I254">G254+H254*(_xlfn.SINGLE(_xlfn.XLOOKUP(E254,'equip_quality|装备品质'!$A:$A,'equip_quality|装备品质'!$E:$E-1)))</f>
        <v>4080</v>
      </c>
      <c r="J254" s="3" t="str">
        <f t="shared" si="41"/>
        <v>3;433043|4;433044|5;433045|6;433046</v>
      </c>
      <c r="K254" s="3" t="str">
        <f t="shared" si="34"/>
        <v>433043;433044;433045;433046</v>
      </c>
      <c r="M254" s="2">
        <f>_xlfn.XLOOKUP(ROUNDDOWN(A254/100,0),[1]装备数值!$B:$B,[1]装备数值!$F:$F)</f>
        <v>0</v>
      </c>
      <c r="N254" s="3" t="str">
        <f t="shared" si="37"/>
        <v>equip_304_name</v>
      </c>
      <c r="O254" s="3" t="str">
        <f t="shared" si="38"/>
        <v>icon_equip_304_2</v>
      </c>
      <c r="P254" s="3" t="str">
        <f t="shared" si="39"/>
        <v>equip_304_desc</v>
      </c>
      <c r="Q254" s="3" t="str">
        <f t="shared" si="40"/>
        <v>spine_equip_304_2</v>
      </c>
    </row>
    <row r="255" spans="1:17">
      <c r="A255" s="2">
        <v>30414</v>
      </c>
      <c r="B255" s="3" t="str">
        <f>CONCATENATE(_xlfn.XLOOKUP(ROUNDDOWN(A255/100,0),[1]装备数值!$B:$B,[1]装备数值!$C:$C),"-",_xlfn.XLOOKUP(E255,[1]装备数值!$K$5:$K$19,[1]装备数值!$L$5:$L$19))</f>
        <v>羊毛手套-SS阶-3</v>
      </c>
      <c r="C255" s="3">
        <f t="shared" si="36"/>
        <v>304</v>
      </c>
      <c r="D255" s="3">
        <f>_xlfn.XLOOKUP(ROUNDDOWN(A255/100,0),[1]装备数值!$B:$B,[1]装备数值!$E:$E)</f>
        <v>3</v>
      </c>
      <c r="E255" s="2">
        <v>14</v>
      </c>
      <c r="F255" s="2">
        <f>_xlfn.XLOOKUP(ROUNDDOWN(A255/100,0),[1]装备数值!$B:$B,[1]装备数值!$D:$D)</f>
        <v>103010</v>
      </c>
      <c r="G255" s="8">
        <f>IF(M255=0,_xlfn.IFS(D255=1,_xlfn.XLOOKUP(E255,[1]装备数值!$K$5:$K$19,[1]装备数值!$M$5:$M$19),D255=3,_xlfn.XLOOKUP(E255,[1]装备数值!$K$5:$K$19,[1]装备数值!$Q$5:$Q$19),D255=5,_xlfn.XLOOKUP(E255,[1]装备数值!$K$5:$K$19,[1]装备数值!$U$5:$U$19),D255=2,_xlfn.XLOOKUP(E255,[1]装备数值!$K$5:$K$19,[1]装备数值!$M$24:$M$38),D255=4,_xlfn.XLOOKUP(E255,[1]装备数值!$K$5:$K$19,[1]装备数值!$Q$24:$Q$38),D255=6,_xlfn.XLOOKUP(E255,[1]装备数值!$K$5:$K$19,[1]装备数值!$U$24:$U$38)),_xlfn.IFS(D255=1,_xlfn.XLOOKUP(E255,[1]装备数值!$K$5:$K$19,[1]装备数值!$O$5:$O$19),D255=3,_xlfn.XLOOKUP(E255,[1]装备数值!$K$5:$K$19,[1]装备数值!$S$5:$S$19),D255=5,_xlfn.XLOOKUP(E255,[1]装备数值!$K$5:$K$19,[1]装备数值!$W$5:$W$19),D255=2,_xlfn.XLOOKUP(E255,[1]装备数值!$K$5:$K$19,[1]装备数值!$O$24:$O$38),D255=4,_xlfn.XLOOKUP(E255,[1]装备数值!$K$5:$K$19,[1]装备数值!$S$24:$S$38),D255=6,_xlfn.XLOOKUP(E255,[1]装备数值!$K$5:$K$19,[1]装备数值!$W$24:$W$38)))</f>
        <v>304</v>
      </c>
      <c r="H255" s="2">
        <f>IF(M255=0,_xlfn.IFS(D255=1,_xlfn.XLOOKUP(E255,[1]装备数值!$K$5:$K$19,[1]装备数值!$N$5:$N$19),D255=3,_xlfn.XLOOKUP(E255,[1]装备数值!$K$5:$K$19,[1]装备数值!$R$5:$R$19),D255=5,_xlfn.XLOOKUP(E255,[1]装备数值!$K$5:$K$19,[1]装备数值!$V$5:$V$19),D255=2,_xlfn.XLOOKUP(E255,[1]装备数值!$K$5:$K$19,[1]装备数值!$N$24:$N$38),D255=4,_xlfn.XLOOKUP(E255,[1]装备数值!$K$5:$K$19,[1]装备数值!$R$24:$R$38),D255=6,_xlfn.XLOOKUP(E255,[1]装备数值!$K$5:$K$19,[1]装备数值!$V$24:$V$38)),_xlfn.IFS(D255=1,_xlfn.XLOOKUP(E255,[1]装备数值!$K$5:$K$19,[1]装备数值!$P$5:$P$19),D255=3,_xlfn.XLOOKUP(E255,[1]装备数值!$K$5:$K$19,[1]装备数值!$T$5:$T$19),D255=5,_xlfn.XLOOKUP(E255,[1]装备数值!$K$5:$K$19,[1]装备数值!$X$5:$X$19),D255=2,_xlfn.XLOOKUP(E255,[1]装备数值!$K$5:$K$19,[1]装备数值!$P$24:$P$38),D255=4,_xlfn.XLOOKUP(E255,[1]装备数值!$K$5:$K$19,[1]装备数值!$T$24:$T$38),D255=6,_xlfn.XLOOKUP(E255,[1]装备数值!$K$5:$K$19,[1]装备数值!$X$24:$X$38)))</f>
        <v>28</v>
      </c>
      <c r="I255" s="2" cm="1">
        <f t="array" ref="I255">G255+H255*(_xlfn.SINGLE(_xlfn.XLOOKUP(E255,'equip_quality|装备品质'!$A:$A,'equip_quality|装备品质'!$E:$E-1)))</f>
        <v>4756</v>
      </c>
      <c r="J255" s="3" t="str">
        <f t="shared" si="41"/>
        <v>3;433043|4;433044|5;433045|6;433046</v>
      </c>
      <c r="K255" s="3" t="str">
        <f t="shared" si="34"/>
        <v>433043;433044;433045;433046</v>
      </c>
      <c r="M255" s="2">
        <f>_xlfn.XLOOKUP(ROUNDDOWN(A255/100,0),[1]装备数值!$B:$B,[1]装备数值!$F:$F)</f>
        <v>0</v>
      </c>
      <c r="N255" s="3" t="str">
        <f t="shared" si="37"/>
        <v>equip_304_name</v>
      </c>
      <c r="O255" s="3" t="str">
        <f t="shared" si="38"/>
        <v>icon_equip_304_2</v>
      </c>
      <c r="P255" s="3" t="str">
        <f t="shared" si="39"/>
        <v>equip_304_desc</v>
      </c>
      <c r="Q255" s="3" t="str">
        <f t="shared" si="40"/>
        <v>spine_equip_304_2</v>
      </c>
    </row>
    <row r="256" spans="1:17">
      <c r="A256" s="2">
        <v>30415</v>
      </c>
      <c r="B256" s="3" t="str">
        <f>CONCATENATE(_xlfn.XLOOKUP(ROUNDDOWN(A256/100,0),[1]装备数值!$B:$B,[1]装备数值!$C:$C),"-",_xlfn.XLOOKUP(E256,[1]装备数值!$K$5:$K$19,[1]装备数值!$L$5:$L$19))</f>
        <v>羊毛手套-SS阶-4</v>
      </c>
      <c r="C256" s="3">
        <f t="shared" si="36"/>
        <v>304</v>
      </c>
      <c r="D256" s="3">
        <f>_xlfn.XLOOKUP(ROUNDDOWN(A256/100,0),[1]装备数值!$B:$B,[1]装备数值!$E:$E)</f>
        <v>3</v>
      </c>
      <c r="E256" s="2">
        <v>15</v>
      </c>
      <c r="F256" s="2">
        <f>_xlfn.XLOOKUP(ROUNDDOWN(A256/100,0),[1]装备数值!$B:$B,[1]装备数值!$D:$D)</f>
        <v>103010</v>
      </c>
      <c r="G256" s="8">
        <f>IF(M256=0,_xlfn.IFS(D256=1,_xlfn.XLOOKUP(E256,[1]装备数值!$K$5:$K$19,[1]装备数值!$M$5:$M$19),D256=3,_xlfn.XLOOKUP(E256,[1]装备数值!$K$5:$K$19,[1]装备数值!$Q$5:$Q$19),D256=5,_xlfn.XLOOKUP(E256,[1]装备数值!$K$5:$K$19,[1]装备数值!$U$5:$U$19),D256=2,_xlfn.XLOOKUP(E256,[1]装备数值!$K$5:$K$19,[1]装备数值!$M$24:$M$38),D256=4,_xlfn.XLOOKUP(E256,[1]装备数值!$K$5:$K$19,[1]装备数值!$Q$24:$Q$38),D256=6,_xlfn.XLOOKUP(E256,[1]装备数值!$K$5:$K$19,[1]装备数值!$U$24:$U$38)),_xlfn.IFS(D256=1,_xlfn.XLOOKUP(E256,[1]装备数值!$K$5:$K$19,[1]装备数值!$O$5:$O$19),D256=3,_xlfn.XLOOKUP(E256,[1]装备数值!$K$5:$K$19,[1]装备数值!$S$5:$S$19),D256=5,_xlfn.XLOOKUP(E256,[1]装备数值!$K$5:$K$19,[1]装备数值!$W$5:$W$19),D256=2,_xlfn.XLOOKUP(E256,[1]装备数值!$K$5:$K$19,[1]装备数值!$O$24:$O$38),D256=4,_xlfn.XLOOKUP(E256,[1]装备数值!$K$5:$K$19,[1]装备数值!$S$24:$S$38),D256=6,_xlfn.XLOOKUP(E256,[1]装备数值!$K$5:$K$19,[1]装备数值!$W$24:$W$38)))</f>
        <v>360</v>
      </c>
      <c r="H256" s="2">
        <f>IF(M256=0,_xlfn.IFS(D256=1,_xlfn.XLOOKUP(E256,[1]装备数值!$K$5:$K$19,[1]装备数值!$N$5:$N$19),D256=3,_xlfn.XLOOKUP(E256,[1]装备数值!$K$5:$K$19,[1]装备数值!$R$5:$R$19),D256=5,_xlfn.XLOOKUP(E256,[1]装备数值!$K$5:$K$19,[1]装备数值!$V$5:$V$19),D256=2,_xlfn.XLOOKUP(E256,[1]装备数值!$K$5:$K$19,[1]装备数值!$N$24:$N$38),D256=4,_xlfn.XLOOKUP(E256,[1]装备数值!$K$5:$K$19,[1]装备数值!$R$24:$R$38),D256=6,_xlfn.XLOOKUP(E256,[1]装备数值!$K$5:$K$19,[1]装备数值!$V$24:$V$38)),_xlfn.IFS(D256=1,_xlfn.XLOOKUP(E256,[1]装备数值!$K$5:$K$19,[1]装备数值!$P$5:$P$19),D256=3,_xlfn.XLOOKUP(E256,[1]装备数值!$K$5:$K$19,[1]装备数值!$T$5:$T$19),D256=5,_xlfn.XLOOKUP(E256,[1]装备数值!$K$5:$K$19,[1]装备数值!$X$5:$X$19),D256=2,_xlfn.XLOOKUP(E256,[1]装备数值!$K$5:$K$19,[1]装备数值!$P$24:$P$38),D256=4,_xlfn.XLOOKUP(E256,[1]装备数值!$K$5:$K$19,[1]装备数值!$T$24:$T$38),D256=6,_xlfn.XLOOKUP(E256,[1]装备数值!$K$5:$K$19,[1]装备数值!$X$24:$X$38)))</f>
        <v>32</v>
      </c>
      <c r="I256" s="2" cm="1">
        <f t="array" ref="I256">G256+H256*(_xlfn.SINGLE(_xlfn.XLOOKUP(E256,'equip_quality|装备品质'!$A:$A,'equip_quality|装备品质'!$E:$E-1)))</f>
        <v>5448</v>
      </c>
      <c r="J256" s="3" t="str">
        <f t="shared" si="41"/>
        <v>3;433043|4;433044|5;433045|6;433046</v>
      </c>
      <c r="K256" s="3" t="str">
        <f t="shared" si="34"/>
        <v>433043;433044;433045;433046</v>
      </c>
      <c r="M256" s="2">
        <f>_xlfn.XLOOKUP(ROUNDDOWN(A256/100,0),[1]装备数值!$B:$B,[1]装备数值!$F:$F)</f>
        <v>0</v>
      </c>
      <c r="N256" s="3" t="str">
        <f t="shared" si="37"/>
        <v>equip_304_name</v>
      </c>
      <c r="O256" s="3" t="str">
        <f t="shared" si="38"/>
        <v>icon_equip_304_2</v>
      </c>
      <c r="P256" s="3" t="str">
        <f t="shared" si="39"/>
        <v>equip_304_desc</v>
      </c>
      <c r="Q256" s="3" t="str">
        <f t="shared" si="40"/>
        <v>spine_equip_304_2</v>
      </c>
    </row>
    <row r="257" spans="1:17">
      <c r="A257" s="2">
        <v>30501</v>
      </c>
      <c r="B257" s="3" t="str">
        <f>CONCATENATE(_xlfn.XLOOKUP(ROUNDDOWN(A257/100,0),[1]装备数值!$B:$B,[1]装备数值!$C:$C),"-",_xlfn.XLOOKUP(E257,[1]装备数值!$K$5:$K$19,[1]装备数值!$L$5:$L$19))</f>
        <v>隔热手套-D阶</v>
      </c>
      <c r="C257" s="3">
        <f t="shared" si="36"/>
        <v>305</v>
      </c>
      <c r="D257" s="3">
        <f>_xlfn.XLOOKUP(ROUNDDOWN(A257/100,0),[1]装备数值!$B:$B,[1]装备数值!$E:$E)</f>
        <v>3</v>
      </c>
      <c r="E257" s="2">
        <v>1</v>
      </c>
      <c r="F257" s="2">
        <f>_xlfn.XLOOKUP(ROUNDDOWN(A257/100,0),[1]装备数值!$B:$B,[1]装备数值!$D:$D)</f>
        <v>103010</v>
      </c>
      <c r="G257" s="8">
        <f>IF(M257=0,_xlfn.IFS(D257=1,_xlfn.XLOOKUP(E257,[1]装备数值!$K$5:$K$19,[1]装备数值!$M$5:$M$19),D257=3,_xlfn.XLOOKUP(E257,[1]装备数值!$K$5:$K$19,[1]装备数值!$Q$5:$Q$19),D257=5,_xlfn.XLOOKUP(E257,[1]装备数值!$K$5:$K$19,[1]装备数值!$U$5:$U$19),D257=2,_xlfn.XLOOKUP(E257,[1]装备数值!$K$5:$K$19,[1]装备数值!$M$24:$M$38),D257=4,_xlfn.XLOOKUP(E257,[1]装备数值!$K$5:$K$19,[1]装备数值!$Q$24:$Q$38),D257=6,_xlfn.XLOOKUP(E257,[1]装备数值!$K$5:$K$19,[1]装备数值!$U$24:$U$38)),_xlfn.IFS(D257=1,_xlfn.XLOOKUP(E257,[1]装备数值!$K$5:$K$19,[1]装备数值!$O$5:$O$19),D257=3,_xlfn.XLOOKUP(E257,[1]装备数值!$K$5:$K$19,[1]装备数值!$S$5:$S$19),D257=5,_xlfn.XLOOKUP(E257,[1]装备数值!$K$5:$K$19,[1]装备数值!$W$5:$W$19),D257=2,_xlfn.XLOOKUP(E257,[1]装备数值!$K$5:$K$19,[1]装备数值!$O$24:$O$38),D257=4,_xlfn.XLOOKUP(E257,[1]装备数值!$K$5:$K$19,[1]装备数值!$S$24:$S$38),D257=6,_xlfn.XLOOKUP(E257,[1]装备数值!$K$5:$K$19,[1]装备数值!$W$24:$W$38)))</f>
        <v>8</v>
      </c>
      <c r="H257" s="2">
        <f>IF(M257=0,_xlfn.IFS(D257=1,_xlfn.XLOOKUP(E257,[1]装备数值!$K$5:$K$19,[1]装备数值!$N$5:$N$19),D257=3,_xlfn.XLOOKUP(E257,[1]装备数值!$K$5:$K$19,[1]装备数值!$R$5:$R$19),D257=5,_xlfn.XLOOKUP(E257,[1]装备数值!$K$5:$K$19,[1]装备数值!$V$5:$V$19),D257=2,_xlfn.XLOOKUP(E257,[1]装备数值!$K$5:$K$19,[1]装备数值!$N$24:$N$38),D257=4,_xlfn.XLOOKUP(E257,[1]装备数值!$K$5:$K$19,[1]装备数值!$R$24:$R$38),D257=6,_xlfn.XLOOKUP(E257,[1]装备数值!$K$5:$K$19,[1]装备数值!$V$24:$V$38)),_xlfn.IFS(D257=1,_xlfn.XLOOKUP(E257,[1]装备数值!$K$5:$K$19,[1]装备数值!$P$5:$P$19),D257=3,_xlfn.XLOOKUP(E257,[1]装备数值!$K$5:$K$19,[1]装备数值!$T$5:$T$19),D257=5,_xlfn.XLOOKUP(E257,[1]装备数值!$K$5:$K$19,[1]装备数值!$X$5:$X$19),D257=2,_xlfn.XLOOKUP(E257,[1]装备数值!$K$5:$K$19,[1]装备数值!$P$24:$P$38),D257=4,_xlfn.XLOOKUP(E257,[1]装备数值!$K$5:$K$19,[1]装备数值!$T$24:$T$38),D257=6,_xlfn.XLOOKUP(E257,[1]装备数值!$K$5:$K$19,[1]装备数值!$X$24:$X$38)))</f>
        <v>2</v>
      </c>
      <c r="I257" s="2" cm="1">
        <f t="array" ref="I257">G257+H257*(_xlfn.SINGLE(_xlfn.XLOOKUP(E257,'equip_quality|装备品质'!$A:$A,'equip_quality|装备品质'!$E:$E-1)))</f>
        <v>326</v>
      </c>
      <c r="J257" s="3" t="str">
        <f t="shared" si="41"/>
        <v>3;433053|4;433054|5;433055|6;433056</v>
      </c>
      <c r="K257" s="3" t="str">
        <f t="shared" si="34"/>
        <v/>
      </c>
      <c r="M257" s="2">
        <f>_xlfn.XLOOKUP(ROUNDDOWN(A257/100,0),[1]装备数值!$B:$B,[1]装备数值!$F:$F)</f>
        <v>0</v>
      </c>
      <c r="N257" s="3" t="str">
        <f t="shared" si="37"/>
        <v>equip_305_name</v>
      </c>
      <c r="O257" s="3" t="str">
        <f t="shared" si="38"/>
        <v>icon_equip_305_1</v>
      </c>
      <c r="P257" s="3" t="str">
        <f t="shared" si="39"/>
        <v>equip_305_desc</v>
      </c>
      <c r="Q257" s="3" t="str">
        <f t="shared" si="40"/>
        <v>spine_equip_305_1</v>
      </c>
    </row>
    <row r="258" spans="1:17">
      <c r="A258" s="2">
        <v>30502</v>
      </c>
      <c r="B258" s="3" t="str">
        <f>CONCATENATE(_xlfn.XLOOKUP(ROUNDDOWN(A258/100,0),[1]装备数值!$B:$B,[1]装备数值!$C:$C),"-",_xlfn.XLOOKUP(E258,[1]装备数值!$K$5:$K$19,[1]装备数值!$L$5:$L$19))</f>
        <v>隔热手套-C阶</v>
      </c>
      <c r="C258" s="3">
        <f t="shared" si="36"/>
        <v>305</v>
      </c>
      <c r="D258" s="3">
        <f>_xlfn.XLOOKUP(ROUNDDOWN(A258/100,0),[1]装备数值!$B:$B,[1]装备数值!$E:$E)</f>
        <v>3</v>
      </c>
      <c r="E258" s="2">
        <v>2</v>
      </c>
      <c r="F258" s="2">
        <f>_xlfn.XLOOKUP(ROUNDDOWN(A258/100,0),[1]装备数值!$B:$B,[1]装备数值!$D:$D)</f>
        <v>103010</v>
      </c>
      <c r="G258" s="8">
        <f>IF(M258=0,_xlfn.IFS(D258=1,_xlfn.XLOOKUP(E258,[1]装备数值!$K$5:$K$19,[1]装备数值!$M$5:$M$19),D258=3,_xlfn.XLOOKUP(E258,[1]装备数值!$K$5:$K$19,[1]装备数值!$Q$5:$Q$19),D258=5,_xlfn.XLOOKUP(E258,[1]装备数值!$K$5:$K$19,[1]装备数值!$U$5:$U$19),D258=2,_xlfn.XLOOKUP(E258,[1]装备数值!$K$5:$K$19,[1]装备数值!$M$24:$M$38),D258=4,_xlfn.XLOOKUP(E258,[1]装备数值!$K$5:$K$19,[1]装备数值!$Q$24:$Q$38),D258=6,_xlfn.XLOOKUP(E258,[1]装备数值!$K$5:$K$19,[1]装备数值!$U$24:$U$38)),_xlfn.IFS(D258=1,_xlfn.XLOOKUP(E258,[1]装备数值!$K$5:$K$19,[1]装备数值!$O$5:$O$19),D258=3,_xlfn.XLOOKUP(E258,[1]装备数值!$K$5:$K$19,[1]装备数值!$S$5:$S$19),D258=5,_xlfn.XLOOKUP(E258,[1]装备数值!$K$5:$K$19,[1]装备数值!$W$5:$W$19),D258=2,_xlfn.XLOOKUP(E258,[1]装备数值!$K$5:$K$19,[1]装备数值!$O$24:$O$38),D258=4,_xlfn.XLOOKUP(E258,[1]装备数值!$K$5:$K$19,[1]装备数值!$S$24:$S$38),D258=6,_xlfn.XLOOKUP(E258,[1]装备数值!$K$5:$K$19,[1]装备数值!$W$24:$W$38)))</f>
        <v>16</v>
      </c>
      <c r="H258" s="2">
        <f>IF(M258=0,_xlfn.IFS(D258=1,_xlfn.XLOOKUP(E258,[1]装备数值!$K$5:$K$19,[1]装备数值!$N$5:$N$19),D258=3,_xlfn.XLOOKUP(E258,[1]装备数值!$K$5:$K$19,[1]装备数值!$R$5:$R$19),D258=5,_xlfn.XLOOKUP(E258,[1]装备数值!$K$5:$K$19,[1]装备数值!$V$5:$V$19),D258=2,_xlfn.XLOOKUP(E258,[1]装备数值!$K$5:$K$19,[1]装备数值!$N$24:$N$38),D258=4,_xlfn.XLOOKUP(E258,[1]装备数值!$K$5:$K$19,[1]装备数值!$R$24:$R$38),D258=6,_xlfn.XLOOKUP(E258,[1]装备数值!$K$5:$K$19,[1]装备数值!$V$24:$V$38)),_xlfn.IFS(D258=1,_xlfn.XLOOKUP(E258,[1]装备数值!$K$5:$K$19,[1]装备数值!$P$5:$P$19),D258=3,_xlfn.XLOOKUP(E258,[1]装备数值!$K$5:$K$19,[1]装备数值!$T$5:$T$19),D258=5,_xlfn.XLOOKUP(E258,[1]装备数值!$K$5:$K$19,[1]装备数值!$X$5:$X$19),D258=2,_xlfn.XLOOKUP(E258,[1]装备数值!$K$5:$K$19,[1]装备数值!$P$24:$P$38),D258=4,_xlfn.XLOOKUP(E258,[1]装备数值!$K$5:$K$19,[1]装备数值!$T$24:$T$38),D258=6,_xlfn.XLOOKUP(E258,[1]装备数值!$K$5:$K$19,[1]装备数值!$X$24:$X$38)))</f>
        <v>3</v>
      </c>
      <c r="I258" s="2" cm="1">
        <f t="array" ref="I258">G258+H258*(_xlfn.SINGLE(_xlfn.XLOOKUP(E258,'equip_quality|装备品质'!$A:$A,'equip_quality|装备品质'!$E:$E-1)))</f>
        <v>493</v>
      </c>
      <c r="J258" s="3" t="str">
        <f t="shared" si="41"/>
        <v>3;433053|4;433054|5;433055|6;433056</v>
      </c>
      <c r="K258" s="3" t="str">
        <f t="shared" si="34"/>
        <v/>
      </c>
      <c r="M258" s="2">
        <f>_xlfn.XLOOKUP(ROUNDDOWN(A258/100,0),[1]装备数值!$B:$B,[1]装备数值!$F:$F)</f>
        <v>0</v>
      </c>
      <c r="N258" s="3" t="str">
        <f t="shared" si="37"/>
        <v>equip_305_name</v>
      </c>
      <c r="O258" s="3" t="str">
        <f t="shared" si="38"/>
        <v>icon_equip_305_1</v>
      </c>
      <c r="P258" s="3" t="str">
        <f t="shared" si="39"/>
        <v>equip_305_desc</v>
      </c>
      <c r="Q258" s="3" t="str">
        <f t="shared" si="40"/>
        <v>spine_equip_305_1</v>
      </c>
    </row>
    <row r="259" spans="1:17">
      <c r="A259" s="2">
        <v>30503</v>
      </c>
      <c r="B259" s="3" t="str">
        <f>CONCATENATE(_xlfn.XLOOKUP(ROUNDDOWN(A259/100,0),[1]装备数值!$B:$B,[1]装备数值!$C:$C),"-",_xlfn.XLOOKUP(E259,[1]装备数值!$K$5:$K$19,[1]装备数值!$L$5:$L$19))</f>
        <v>隔热手套-B阶</v>
      </c>
      <c r="C259" s="3">
        <f t="shared" si="36"/>
        <v>305</v>
      </c>
      <c r="D259" s="3">
        <f>_xlfn.XLOOKUP(ROUNDDOWN(A259/100,0),[1]装备数值!$B:$B,[1]装备数值!$E:$E)</f>
        <v>3</v>
      </c>
      <c r="E259" s="2">
        <v>3</v>
      </c>
      <c r="F259" s="2">
        <f>_xlfn.XLOOKUP(ROUNDDOWN(A259/100,0),[1]装备数值!$B:$B,[1]装备数值!$D:$D)</f>
        <v>103010</v>
      </c>
      <c r="G259" s="8">
        <f>IF(M259=0,_xlfn.IFS(D259=1,_xlfn.XLOOKUP(E259,[1]装备数值!$K$5:$K$19,[1]装备数值!$M$5:$M$19),D259=3,_xlfn.XLOOKUP(E259,[1]装备数值!$K$5:$K$19,[1]装备数值!$Q$5:$Q$19),D259=5,_xlfn.XLOOKUP(E259,[1]装备数值!$K$5:$K$19,[1]装备数值!$U$5:$U$19),D259=2,_xlfn.XLOOKUP(E259,[1]装备数值!$K$5:$K$19,[1]装备数值!$M$24:$M$38),D259=4,_xlfn.XLOOKUP(E259,[1]装备数值!$K$5:$K$19,[1]装备数值!$Q$24:$Q$38),D259=6,_xlfn.XLOOKUP(E259,[1]装备数值!$K$5:$K$19,[1]装备数值!$U$24:$U$38)),_xlfn.IFS(D259=1,_xlfn.XLOOKUP(E259,[1]装备数值!$K$5:$K$19,[1]装备数值!$O$5:$O$19),D259=3,_xlfn.XLOOKUP(E259,[1]装备数值!$K$5:$K$19,[1]装备数值!$S$5:$S$19),D259=5,_xlfn.XLOOKUP(E259,[1]装备数值!$K$5:$K$19,[1]装备数值!$W$5:$W$19),D259=2,_xlfn.XLOOKUP(E259,[1]装备数值!$K$5:$K$19,[1]装备数值!$O$24:$O$38),D259=4,_xlfn.XLOOKUP(E259,[1]装备数值!$K$5:$K$19,[1]装备数值!$S$24:$S$38),D259=6,_xlfn.XLOOKUP(E259,[1]装备数值!$K$5:$K$19,[1]装备数值!$W$24:$W$38)))</f>
        <v>24</v>
      </c>
      <c r="H259" s="2">
        <f>IF(M259=0,_xlfn.IFS(D259=1,_xlfn.XLOOKUP(E259,[1]装备数值!$K$5:$K$19,[1]装备数值!$N$5:$N$19),D259=3,_xlfn.XLOOKUP(E259,[1]装备数值!$K$5:$K$19,[1]装备数值!$R$5:$R$19),D259=5,_xlfn.XLOOKUP(E259,[1]装备数值!$K$5:$K$19,[1]装备数值!$V$5:$V$19),D259=2,_xlfn.XLOOKUP(E259,[1]装备数值!$K$5:$K$19,[1]装备数值!$N$24:$N$38),D259=4,_xlfn.XLOOKUP(E259,[1]装备数值!$K$5:$K$19,[1]装备数值!$R$24:$R$38),D259=6,_xlfn.XLOOKUP(E259,[1]装备数值!$K$5:$K$19,[1]装备数值!$V$24:$V$38)),_xlfn.IFS(D259=1,_xlfn.XLOOKUP(E259,[1]装备数值!$K$5:$K$19,[1]装备数值!$P$5:$P$19),D259=3,_xlfn.XLOOKUP(E259,[1]装备数值!$K$5:$K$19,[1]装备数值!$T$5:$T$19),D259=5,_xlfn.XLOOKUP(E259,[1]装备数值!$K$5:$K$19,[1]装备数值!$X$5:$X$19),D259=2,_xlfn.XLOOKUP(E259,[1]装备数值!$K$5:$K$19,[1]装备数值!$P$24:$P$38),D259=4,_xlfn.XLOOKUP(E259,[1]装备数值!$K$5:$K$19,[1]装备数值!$T$24:$T$38),D259=6,_xlfn.XLOOKUP(E259,[1]装备数值!$K$5:$K$19,[1]装备数值!$X$24:$X$38)))</f>
        <v>4</v>
      </c>
      <c r="I259" s="2" cm="1">
        <f t="array" ref="I259">G259+H259*(_xlfn.SINGLE(_xlfn.XLOOKUP(E259,'equip_quality|装备品质'!$A:$A,'equip_quality|装备品质'!$E:$E-1)))</f>
        <v>660</v>
      </c>
      <c r="J259" s="3" t="str">
        <f t="shared" si="41"/>
        <v>3;433053|4;433054|5;433055|6;433056</v>
      </c>
      <c r="K259" s="3" t="str">
        <f t="shared" si="34"/>
        <v>433053</v>
      </c>
      <c r="M259" s="2">
        <f>_xlfn.XLOOKUP(ROUNDDOWN(A259/100,0),[1]装备数值!$B:$B,[1]装备数值!$F:$F)</f>
        <v>0</v>
      </c>
      <c r="N259" s="3" t="str">
        <f t="shared" si="37"/>
        <v>equip_305_name</v>
      </c>
      <c r="O259" s="3" t="str">
        <f t="shared" si="38"/>
        <v>icon_equip_305_1</v>
      </c>
      <c r="P259" s="3" t="str">
        <f t="shared" si="39"/>
        <v>equip_305_desc</v>
      </c>
      <c r="Q259" s="3" t="str">
        <f t="shared" si="40"/>
        <v>spine_equip_305_1</v>
      </c>
    </row>
    <row r="260" spans="1:17">
      <c r="A260" s="2">
        <v>30504</v>
      </c>
      <c r="B260" s="3" t="str">
        <f>CONCATENATE(_xlfn.XLOOKUP(ROUNDDOWN(A260/100,0),[1]装备数值!$B:$B,[1]装备数值!$C:$C),"-",_xlfn.XLOOKUP(E260,[1]装备数值!$K$5:$K$19,[1]装备数值!$L$5:$L$19))</f>
        <v>隔热手套-A阶-0</v>
      </c>
      <c r="C260" s="3">
        <f t="shared" si="36"/>
        <v>305</v>
      </c>
      <c r="D260" s="3">
        <f>_xlfn.XLOOKUP(ROUNDDOWN(A260/100,0),[1]装备数值!$B:$B,[1]装备数值!$E:$E)</f>
        <v>3</v>
      </c>
      <c r="E260" s="2">
        <v>4</v>
      </c>
      <c r="F260" s="2">
        <f>_xlfn.XLOOKUP(ROUNDDOWN(A260/100,0),[1]装备数值!$B:$B,[1]装备数值!$D:$D)</f>
        <v>103010</v>
      </c>
      <c r="G260" s="8">
        <f>IF(M260=0,_xlfn.IFS(D260=1,_xlfn.XLOOKUP(E260,[1]装备数值!$K$5:$K$19,[1]装备数值!$M$5:$M$19),D260=3,_xlfn.XLOOKUP(E260,[1]装备数值!$K$5:$K$19,[1]装备数值!$Q$5:$Q$19),D260=5,_xlfn.XLOOKUP(E260,[1]装备数值!$K$5:$K$19,[1]装备数值!$U$5:$U$19),D260=2,_xlfn.XLOOKUP(E260,[1]装备数值!$K$5:$K$19,[1]装备数值!$M$24:$M$38),D260=4,_xlfn.XLOOKUP(E260,[1]装备数值!$K$5:$K$19,[1]装备数值!$Q$24:$Q$38),D260=6,_xlfn.XLOOKUP(E260,[1]装备数值!$K$5:$K$19,[1]装备数值!$U$24:$U$38)),_xlfn.IFS(D260=1,_xlfn.XLOOKUP(E260,[1]装备数值!$K$5:$K$19,[1]装备数值!$O$5:$O$19),D260=3,_xlfn.XLOOKUP(E260,[1]装备数值!$K$5:$K$19,[1]装备数值!$S$5:$S$19),D260=5,_xlfn.XLOOKUP(E260,[1]装备数值!$K$5:$K$19,[1]装备数值!$W$5:$W$19),D260=2,_xlfn.XLOOKUP(E260,[1]装备数值!$K$5:$K$19,[1]装备数值!$O$24:$O$38),D260=4,_xlfn.XLOOKUP(E260,[1]装备数值!$K$5:$K$19,[1]装备数值!$S$24:$S$38),D260=6,_xlfn.XLOOKUP(E260,[1]装备数值!$K$5:$K$19,[1]装备数值!$W$24:$W$38)))</f>
        <v>40</v>
      </c>
      <c r="H260" s="2">
        <f>IF(M260=0,_xlfn.IFS(D260=1,_xlfn.XLOOKUP(E260,[1]装备数值!$K$5:$K$19,[1]装备数值!$N$5:$N$19),D260=3,_xlfn.XLOOKUP(E260,[1]装备数值!$K$5:$K$19,[1]装备数值!$R$5:$R$19),D260=5,_xlfn.XLOOKUP(E260,[1]装备数值!$K$5:$K$19,[1]装备数值!$V$5:$V$19),D260=2,_xlfn.XLOOKUP(E260,[1]装备数值!$K$5:$K$19,[1]装备数值!$N$24:$N$38),D260=4,_xlfn.XLOOKUP(E260,[1]装备数值!$K$5:$K$19,[1]装备数值!$R$24:$R$38),D260=6,_xlfn.XLOOKUP(E260,[1]装备数值!$K$5:$K$19,[1]装备数值!$V$24:$V$38)),_xlfn.IFS(D260=1,_xlfn.XLOOKUP(E260,[1]装备数值!$K$5:$K$19,[1]装备数值!$P$5:$P$19),D260=3,_xlfn.XLOOKUP(E260,[1]装备数值!$K$5:$K$19,[1]装备数值!$T$5:$T$19),D260=5,_xlfn.XLOOKUP(E260,[1]装备数值!$K$5:$K$19,[1]装备数值!$X$5:$X$19),D260=2,_xlfn.XLOOKUP(E260,[1]装备数值!$K$5:$K$19,[1]装备数值!$P$24:$P$38),D260=4,_xlfn.XLOOKUP(E260,[1]装备数值!$K$5:$K$19,[1]装备数值!$T$24:$T$38),D260=6,_xlfn.XLOOKUP(E260,[1]装备数值!$K$5:$K$19,[1]装备数值!$X$24:$X$38)))</f>
        <v>7</v>
      </c>
      <c r="I260" s="2" cm="1">
        <f t="array" ref="I260">G260+H260*(_xlfn.SINGLE(_xlfn.XLOOKUP(E260,'equip_quality|装备品质'!$A:$A,'equip_quality|装备品质'!$E:$E-1)))</f>
        <v>1153</v>
      </c>
      <c r="J260" s="3" t="str">
        <f t="shared" si="41"/>
        <v>3;433053|4;433054|5;433055|6;433056</v>
      </c>
      <c r="K260" s="3" t="str">
        <f t="shared" si="34"/>
        <v>433053;433054</v>
      </c>
      <c r="M260" s="2">
        <f>_xlfn.XLOOKUP(ROUNDDOWN(A260/100,0),[1]装备数值!$B:$B,[1]装备数值!$F:$F)</f>
        <v>0</v>
      </c>
      <c r="N260" s="3" t="str">
        <f t="shared" si="37"/>
        <v>equip_305_name</v>
      </c>
      <c r="O260" s="3" t="str">
        <f t="shared" si="38"/>
        <v>icon_equip_305_2</v>
      </c>
      <c r="P260" s="3" t="str">
        <f t="shared" si="39"/>
        <v>equip_305_desc</v>
      </c>
      <c r="Q260" s="3" t="str">
        <f t="shared" si="40"/>
        <v>spine_equip_305_2</v>
      </c>
    </row>
    <row r="261" spans="1:17">
      <c r="A261" s="2">
        <v>30505</v>
      </c>
      <c r="B261" s="3" t="str">
        <f>CONCATENATE(_xlfn.XLOOKUP(ROUNDDOWN(A261/100,0),[1]装备数值!$B:$B,[1]装备数值!$C:$C),"-",_xlfn.XLOOKUP(E261,[1]装备数值!$K$5:$K$19,[1]装备数值!$L$5:$L$19))</f>
        <v>隔热手套-A阶-1</v>
      </c>
      <c r="C261" s="3">
        <f t="shared" si="36"/>
        <v>305</v>
      </c>
      <c r="D261" s="3">
        <f>_xlfn.XLOOKUP(ROUNDDOWN(A261/100,0),[1]装备数值!$B:$B,[1]装备数值!$E:$E)</f>
        <v>3</v>
      </c>
      <c r="E261" s="2">
        <v>5</v>
      </c>
      <c r="F261" s="2">
        <f>_xlfn.XLOOKUP(ROUNDDOWN(A261/100,0),[1]装备数值!$B:$B,[1]装备数值!$D:$D)</f>
        <v>103010</v>
      </c>
      <c r="G261" s="8">
        <f>IF(M261=0,_xlfn.IFS(D261=1,_xlfn.XLOOKUP(E261,[1]装备数值!$K$5:$K$19,[1]装备数值!$M$5:$M$19),D261=3,_xlfn.XLOOKUP(E261,[1]装备数值!$K$5:$K$19,[1]装备数值!$Q$5:$Q$19),D261=5,_xlfn.XLOOKUP(E261,[1]装备数值!$K$5:$K$19,[1]装备数值!$U$5:$U$19),D261=2,_xlfn.XLOOKUP(E261,[1]装备数值!$K$5:$K$19,[1]装备数值!$M$24:$M$38),D261=4,_xlfn.XLOOKUP(E261,[1]装备数值!$K$5:$K$19,[1]装备数值!$Q$24:$Q$38),D261=6,_xlfn.XLOOKUP(E261,[1]装备数值!$K$5:$K$19,[1]装备数值!$U$24:$U$38)),_xlfn.IFS(D261=1,_xlfn.XLOOKUP(E261,[1]装备数值!$K$5:$K$19,[1]装备数值!$O$5:$O$19),D261=3,_xlfn.XLOOKUP(E261,[1]装备数值!$K$5:$K$19,[1]装备数值!$S$5:$S$19),D261=5,_xlfn.XLOOKUP(E261,[1]装备数值!$K$5:$K$19,[1]装备数值!$W$5:$W$19),D261=2,_xlfn.XLOOKUP(E261,[1]装备数值!$K$5:$K$19,[1]装备数值!$O$24:$O$38),D261=4,_xlfn.XLOOKUP(E261,[1]装备数值!$K$5:$K$19,[1]装备数值!$S$24:$S$38),D261=6,_xlfn.XLOOKUP(E261,[1]装备数值!$K$5:$K$19,[1]装备数值!$W$24:$W$38)))</f>
        <v>48</v>
      </c>
      <c r="H261" s="2">
        <f>IF(M261=0,_xlfn.IFS(D261=1,_xlfn.XLOOKUP(E261,[1]装备数值!$K$5:$K$19,[1]装备数值!$N$5:$N$19),D261=3,_xlfn.XLOOKUP(E261,[1]装备数值!$K$5:$K$19,[1]装备数值!$R$5:$R$19),D261=5,_xlfn.XLOOKUP(E261,[1]装备数值!$K$5:$K$19,[1]装备数值!$V$5:$V$19),D261=2,_xlfn.XLOOKUP(E261,[1]装备数值!$K$5:$K$19,[1]装备数值!$N$24:$N$38),D261=4,_xlfn.XLOOKUP(E261,[1]装备数值!$K$5:$K$19,[1]装备数值!$R$24:$R$38),D261=6,_xlfn.XLOOKUP(E261,[1]装备数值!$K$5:$K$19,[1]装备数值!$V$24:$V$38)),_xlfn.IFS(D261=1,_xlfn.XLOOKUP(E261,[1]装备数值!$K$5:$K$19,[1]装备数值!$P$5:$P$19),D261=3,_xlfn.XLOOKUP(E261,[1]装备数值!$K$5:$K$19,[1]装备数值!$T$5:$T$19),D261=5,_xlfn.XLOOKUP(E261,[1]装备数值!$K$5:$K$19,[1]装备数值!$X$5:$X$19),D261=2,_xlfn.XLOOKUP(E261,[1]装备数值!$K$5:$K$19,[1]装备数值!$P$24:$P$38),D261=4,_xlfn.XLOOKUP(E261,[1]装备数值!$K$5:$K$19,[1]装备数值!$T$24:$T$38),D261=6,_xlfn.XLOOKUP(E261,[1]装备数值!$K$5:$K$19,[1]装备数值!$X$24:$X$38)))</f>
        <v>7</v>
      </c>
      <c r="I261" s="2" cm="1">
        <f t="array" ref="I261">G261+H261*(_xlfn.SINGLE(_xlfn.XLOOKUP(E261,'equip_quality|装备品质'!$A:$A,'equip_quality|装备品质'!$E:$E-1)))</f>
        <v>1161</v>
      </c>
      <c r="J261" s="3" t="str">
        <f t="shared" si="41"/>
        <v>3;433053|4;433054|5;433055|6;433056</v>
      </c>
      <c r="K261" s="3" t="str">
        <f t="shared" ref="K261:K271" si="42">CONCATENATE(IF(L261,CONCATENATE(L261,";"),""),IF(E261&gt;=3,CONCATENATE("",$C261*10+430003),""),IF(E261&gt;=4,CONCATENATE(";",$C261*10+430004),""),IF(E261&gt;=7,CONCATENATE(";",$C261*10+430005),""),IF(E261&gt;=11,CONCATENATE(";",$C261*10+430006),""))</f>
        <v>433053;433054</v>
      </c>
      <c r="M261" s="2">
        <f>_xlfn.XLOOKUP(ROUNDDOWN(A261/100,0),[1]装备数值!$B:$B,[1]装备数值!$F:$F)</f>
        <v>0</v>
      </c>
      <c r="N261" s="3" t="str">
        <f t="shared" si="37"/>
        <v>equip_305_name</v>
      </c>
      <c r="O261" s="3" t="str">
        <f t="shared" si="38"/>
        <v>icon_equip_305_2</v>
      </c>
      <c r="P261" s="3" t="str">
        <f t="shared" si="39"/>
        <v>equip_305_desc</v>
      </c>
      <c r="Q261" s="3" t="str">
        <f t="shared" si="40"/>
        <v>spine_equip_305_2</v>
      </c>
    </row>
    <row r="262" spans="1:17">
      <c r="A262" s="2">
        <v>30506</v>
      </c>
      <c r="B262" s="3" t="str">
        <f>CONCATENATE(_xlfn.XLOOKUP(ROUNDDOWN(A262/100,0),[1]装备数值!$B:$B,[1]装备数值!$C:$C),"-",_xlfn.XLOOKUP(E262,[1]装备数值!$K$5:$K$19,[1]装备数值!$L$5:$L$19))</f>
        <v>隔热手套-A阶-2</v>
      </c>
      <c r="C262" s="3">
        <f t="shared" si="36"/>
        <v>305</v>
      </c>
      <c r="D262" s="3">
        <f>_xlfn.XLOOKUP(ROUNDDOWN(A262/100,0),[1]装备数值!$B:$B,[1]装备数值!$E:$E)</f>
        <v>3</v>
      </c>
      <c r="E262" s="2">
        <v>6</v>
      </c>
      <c r="F262" s="2">
        <f>_xlfn.XLOOKUP(ROUNDDOWN(A262/100,0),[1]装备数值!$B:$B,[1]装备数值!$D:$D)</f>
        <v>103010</v>
      </c>
      <c r="G262" s="8">
        <f>IF(M262=0,_xlfn.IFS(D262=1,_xlfn.XLOOKUP(E262,[1]装备数值!$K$5:$K$19,[1]装备数值!$M$5:$M$19),D262=3,_xlfn.XLOOKUP(E262,[1]装备数值!$K$5:$K$19,[1]装备数值!$Q$5:$Q$19),D262=5,_xlfn.XLOOKUP(E262,[1]装备数值!$K$5:$K$19,[1]装备数值!$U$5:$U$19),D262=2,_xlfn.XLOOKUP(E262,[1]装备数值!$K$5:$K$19,[1]装备数值!$M$24:$M$38),D262=4,_xlfn.XLOOKUP(E262,[1]装备数值!$K$5:$K$19,[1]装备数值!$Q$24:$Q$38),D262=6,_xlfn.XLOOKUP(E262,[1]装备数值!$K$5:$K$19,[1]装备数值!$U$24:$U$38)),_xlfn.IFS(D262=1,_xlfn.XLOOKUP(E262,[1]装备数值!$K$5:$K$19,[1]装备数值!$O$5:$O$19),D262=3,_xlfn.XLOOKUP(E262,[1]装备数值!$K$5:$K$19,[1]装备数值!$S$5:$S$19),D262=5,_xlfn.XLOOKUP(E262,[1]装备数值!$K$5:$K$19,[1]装备数值!$W$5:$W$19),D262=2,_xlfn.XLOOKUP(E262,[1]装备数值!$K$5:$K$19,[1]装备数值!$O$24:$O$38),D262=4,_xlfn.XLOOKUP(E262,[1]装备数值!$K$5:$K$19,[1]装备数值!$S$24:$S$38),D262=6,_xlfn.XLOOKUP(E262,[1]装备数值!$K$5:$K$19,[1]装备数值!$W$24:$W$38)))</f>
        <v>56</v>
      </c>
      <c r="H262" s="2">
        <f>IF(M262=0,_xlfn.IFS(D262=1,_xlfn.XLOOKUP(E262,[1]装备数值!$K$5:$K$19,[1]装备数值!$N$5:$N$19),D262=3,_xlfn.XLOOKUP(E262,[1]装备数值!$K$5:$K$19,[1]装备数值!$R$5:$R$19),D262=5,_xlfn.XLOOKUP(E262,[1]装备数值!$K$5:$K$19,[1]装备数值!$V$5:$V$19),D262=2,_xlfn.XLOOKUP(E262,[1]装备数值!$K$5:$K$19,[1]装备数值!$N$24:$N$38),D262=4,_xlfn.XLOOKUP(E262,[1]装备数值!$K$5:$K$19,[1]装备数值!$R$24:$R$38),D262=6,_xlfn.XLOOKUP(E262,[1]装备数值!$K$5:$K$19,[1]装备数值!$V$24:$V$38)),_xlfn.IFS(D262=1,_xlfn.XLOOKUP(E262,[1]装备数值!$K$5:$K$19,[1]装备数值!$P$5:$P$19),D262=3,_xlfn.XLOOKUP(E262,[1]装备数值!$K$5:$K$19,[1]装备数值!$T$5:$T$19),D262=5,_xlfn.XLOOKUP(E262,[1]装备数值!$K$5:$K$19,[1]装备数值!$X$5:$X$19),D262=2,_xlfn.XLOOKUP(E262,[1]装备数值!$K$5:$K$19,[1]装备数值!$P$24:$P$38),D262=4,_xlfn.XLOOKUP(E262,[1]装备数值!$K$5:$K$19,[1]装备数值!$T$24:$T$38),D262=6,_xlfn.XLOOKUP(E262,[1]装备数值!$K$5:$K$19,[1]装备数值!$X$24:$X$38)))</f>
        <v>8</v>
      </c>
      <c r="I262" s="2" cm="1">
        <f t="array" ref="I262">G262+H262*(_xlfn.SINGLE(_xlfn.XLOOKUP(E262,'equip_quality|装备品质'!$A:$A,'equip_quality|装备品质'!$E:$E-1)))</f>
        <v>1328</v>
      </c>
      <c r="J262" s="3" t="str">
        <f t="shared" si="41"/>
        <v>3;433053|4;433054|5;433055|6;433056</v>
      </c>
      <c r="K262" s="3" t="str">
        <f t="shared" si="42"/>
        <v>433053;433054</v>
      </c>
      <c r="M262" s="2">
        <f>_xlfn.XLOOKUP(ROUNDDOWN(A262/100,0),[1]装备数值!$B:$B,[1]装备数值!$F:$F)</f>
        <v>0</v>
      </c>
      <c r="N262" s="3" t="str">
        <f t="shared" si="37"/>
        <v>equip_305_name</v>
      </c>
      <c r="O262" s="3" t="str">
        <f t="shared" si="38"/>
        <v>icon_equip_305_2</v>
      </c>
      <c r="P262" s="3" t="str">
        <f t="shared" si="39"/>
        <v>equip_305_desc</v>
      </c>
      <c r="Q262" s="3" t="str">
        <f t="shared" si="40"/>
        <v>spine_equip_305_2</v>
      </c>
    </row>
    <row r="263" spans="1:17">
      <c r="A263" s="2">
        <v>30507</v>
      </c>
      <c r="B263" s="3" t="str">
        <f>CONCATENATE(_xlfn.XLOOKUP(ROUNDDOWN(A263/100,0),[1]装备数值!$B:$B,[1]装备数值!$C:$C),"-",_xlfn.XLOOKUP(E263,[1]装备数值!$K$5:$K$19,[1]装备数值!$L$5:$L$19))</f>
        <v>隔热手套-S阶-0</v>
      </c>
      <c r="C263" s="3">
        <f t="shared" si="36"/>
        <v>305</v>
      </c>
      <c r="D263" s="3">
        <f>_xlfn.XLOOKUP(ROUNDDOWN(A263/100,0),[1]装备数值!$B:$B,[1]装备数值!$E:$E)</f>
        <v>3</v>
      </c>
      <c r="E263" s="2">
        <v>7</v>
      </c>
      <c r="F263" s="2">
        <f>_xlfn.XLOOKUP(ROUNDDOWN(A263/100,0),[1]装备数值!$B:$B,[1]装备数值!$D:$D)</f>
        <v>103010</v>
      </c>
      <c r="G263" s="8">
        <f>IF(M263=0,_xlfn.IFS(D263=1,_xlfn.XLOOKUP(E263,[1]装备数值!$K$5:$K$19,[1]装备数值!$M$5:$M$19),D263=3,_xlfn.XLOOKUP(E263,[1]装备数值!$K$5:$K$19,[1]装备数值!$Q$5:$Q$19),D263=5,_xlfn.XLOOKUP(E263,[1]装备数值!$K$5:$K$19,[1]装备数值!$U$5:$U$19),D263=2,_xlfn.XLOOKUP(E263,[1]装备数值!$K$5:$K$19,[1]装备数值!$M$24:$M$38),D263=4,_xlfn.XLOOKUP(E263,[1]装备数值!$K$5:$K$19,[1]装备数值!$Q$24:$Q$38),D263=6,_xlfn.XLOOKUP(E263,[1]装备数值!$K$5:$K$19,[1]装备数值!$U$24:$U$38)),_xlfn.IFS(D263=1,_xlfn.XLOOKUP(E263,[1]装备数值!$K$5:$K$19,[1]装备数值!$O$5:$O$19),D263=3,_xlfn.XLOOKUP(E263,[1]装备数值!$K$5:$K$19,[1]装备数值!$S$5:$S$19),D263=5,_xlfn.XLOOKUP(E263,[1]装备数值!$K$5:$K$19,[1]装备数值!$W$5:$W$19),D263=2,_xlfn.XLOOKUP(E263,[1]装备数值!$K$5:$K$19,[1]装备数值!$O$24:$O$38),D263=4,_xlfn.XLOOKUP(E263,[1]装备数值!$K$5:$K$19,[1]装备数值!$S$24:$S$38),D263=6,_xlfn.XLOOKUP(E263,[1]装备数值!$K$5:$K$19,[1]装备数值!$W$24:$W$38)))</f>
        <v>106</v>
      </c>
      <c r="H263" s="2">
        <f>IF(M263=0,_xlfn.IFS(D263=1,_xlfn.XLOOKUP(E263,[1]装备数值!$K$5:$K$19,[1]装备数值!$N$5:$N$19),D263=3,_xlfn.XLOOKUP(E263,[1]装备数值!$K$5:$K$19,[1]装备数值!$R$5:$R$19),D263=5,_xlfn.XLOOKUP(E263,[1]装备数值!$K$5:$K$19,[1]装备数值!$V$5:$V$19),D263=2,_xlfn.XLOOKUP(E263,[1]装备数值!$K$5:$K$19,[1]装备数值!$N$24:$N$38),D263=4,_xlfn.XLOOKUP(E263,[1]装备数值!$K$5:$K$19,[1]装备数值!$R$24:$R$38),D263=6,_xlfn.XLOOKUP(E263,[1]装备数值!$K$5:$K$19,[1]装备数值!$V$24:$V$38)),_xlfn.IFS(D263=1,_xlfn.XLOOKUP(E263,[1]装备数值!$K$5:$K$19,[1]装备数值!$P$5:$P$19),D263=3,_xlfn.XLOOKUP(E263,[1]装备数值!$K$5:$K$19,[1]装备数值!$T$5:$T$19),D263=5,_xlfn.XLOOKUP(E263,[1]装备数值!$K$5:$K$19,[1]装备数值!$X$5:$X$19),D263=2,_xlfn.XLOOKUP(E263,[1]装备数值!$K$5:$K$19,[1]装备数值!$P$24:$P$38),D263=4,_xlfn.XLOOKUP(E263,[1]装备数值!$K$5:$K$19,[1]装备数值!$T$24:$T$38),D263=6,_xlfn.XLOOKUP(E263,[1]装备数值!$K$5:$K$19,[1]装备数值!$X$24:$X$38)))</f>
        <v>8</v>
      </c>
      <c r="I263" s="2" cm="1">
        <f t="array" ref="I263">G263+H263*(_xlfn.SINGLE(_xlfn.XLOOKUP(E263,'equip_quality|装备品质'!$A:$A,'equip_quality|装备品质'!$E:$E-1)))</f>
        <v>1378</v>
      </c>
      <c r="J263" s="3" t="str">
        <f t="shared" si="41"/>
        <v>3;433053|4;433054|5;433055|6;433056</v>
      </c>
      <c r="K263" s="3" t="str">
        <f t="shared" si="42"/>
        <v>433053;433054;433055</v>
      </c>
      <c r="M263" s="2">
        <f>_xlfn.XLOOKUP(ROUNDDOWN(A263/100,0),[1]装备数值!$B:$B,[1]装备数值!$F:$F)</f>
        <v>0</v>
      </c>
      <c r="N263" s="3" t="str">
        <f t="shared" si="37"/>
        <v>equip_305_name</v>
      </c>
      <c r="O263" s="3" t="str">
        <f t="shared" si="38"/>
        <v>icon_equip_305_2</v>
      </c>
      <c r="P263" s="3" t="str">
        <f t="shared" si="39"/>
        <v>equip_305_desc</v>
      </c>
      <c r="Q263" s="3" t="str">
        <f t="shared" si="40"/>
        <v>spine_equip_305_2</v>
      </c>
    </row>
    <row r="264" spans="1:17">
      <c r="A264" s="2">
        <v>30508</v>
      </c>
      <c r="B264" s="3" t="str">
        <f>CONCATENATE(_xlfn.XLOOKUP(ROUNDDOWN(A264/100,0),[1]装备数值!$B:$B,[1]装备数值!$C:$C),"-",_xlfn.XLOOKUP(E264,[1]装备数值!$K$5:$K$19,[1]装备数值!$L$5:$L$19))</f>
        <v>隔热手套-S阶-1</v>
      </c>
      <c r="C264" s="3">
        <f t="shared" si="36"/>
        <v>305</v>
      </c>
      <c r="D264" s="3">
        <f>_xlfn.XLOOKUP(ROUNDDOWN(A264/100,0),[1]装备数值!$B:$B,[1]装备数值!$E:$E)</f>
        <v>3</v>
      </c>
      <c r="E264" s="2">
        <v>8</v>
      </c>
      <c r="F264" s="2">
        <f>_xlfn.XLOOKUP(ROUNDDOWN(A264/100,0),[1]装备数值!$B:$B,[1]装备数值!$D:$D)</f>
        <v>103010</v>
      </c>
      <c r="G264" s="8">
        <f>IF(M264=0,_xlfn.IFS(D264=1,_xlfn.XLOOKUP(E264,[1]装备数值!$K$5:$K$19,[1]装备数值!$M$5:$M$19),D264=3,_xlfn.XLOOKUP(E264,[1]装备数值!$K$5:$K$19,[1]装备数值!$Q$5:$Q$19),D264=5,_xlfn.XLOOKUP(E264,[1]装备数值!$K$5:$K$19,[1]装备数值!$U$5:$U$19),D264=2,_xlfn.XLOOKUP(E264,[1]装备数值!$K$5:$K$19,[1]装备数值!$M$24:$M$38),D264=4,_xlfn.XLOOKUP(E264,[1]装备数值!$K$5:$K$19,[1]装备数值!$Q$24:$Q$38),D264=6,_xlfn.XLOOKUP(E264,[1]装备数值!$K$5:$K$19,[1]装备数值!$U$24:$U$38)),_xlfn.IFS(D264=1,_xlfn.XLOOKUP(E264,[1]装备数值!$K$5:$K$19,[1]装备数值!$O$5:$O$19),D264=3,_xlfn.XLOOKUP(E264,[1]装备数值!$K$5:$K$19,[1]装备数值!$S$5:$S$19),D264=5,_xlfn.XLOOKUP(E264,[1]装备数值!$K$5:$K$19,[1]装备数值!$W$5:$W$19),D264=2,_xlfn.XLOOKUP(E264,[1]装备数值!$K$5:$K$19,[1]装备数值!$O$24:$O$38),D264=4,_xlfn.XLOOKUP(E264,[1]装备数值!$K$5:$K$19,[1]装备数值!$S$24:$S$38),D264=6,_xlfn.XLOOKUP(E264,[1]装备数值!$K$5:$K$19,[1]装备数值!$W$24:$W$38)))</f>
        <v>123</v>
      </c>
      <c r="H264" s="2">
        <f>IF(M264=0,_xlfn.IFS(D264=1,_xlfn.XLOOKUP(E264,[1]装备数值!$K$5:$K$19,[1]装备数值!$N$5:$N$19),D264=3,_xlfn.XLOOKUP(E264,[1]装备数值!$K$5:$K$19,[1]装备数值!$R$5:$R$19),D264=5,_xlfn.XLOOKUP(E264,[1]装备数值!$K$5:$K$19,[1]装备数值!$V$5:$V$19),D264=2,_xlfn.XLOOKUP(E264,[1]装备数值!$K$5:$K$19,[1]装备数值!$N$24:$N$38),D264=4,_xlfn.XLOOKUP(E264,[1]装备数值!$K$5:$K$19,[1]装备数值!$R$24:$R$38),D264=6,_xlfn.XLOOKUP(E264,[1]装备数值!$K$5:$K$19,[1]装备数值!$V$24:$V$38)),_xlfn.IFS(D264=1,_xlfn.XLOOKUP(E264,[1]装备数值!$K$5:$K$19,[1]装备数值!$P$5:$P$19),D264=3,_xlfn.XLOOKUP(E264,[1]装备数值!$K$5:$K$19,[1]装备数值!$T$5:$T$19),D264=5,_xlfn.XLOOKUP(E264,[1]装备数值!$K$5:$K$19,[1]装备数值!$X$5:$X$19),D264=2,_xlfn.XLOOKUP(E264,[1]装备数值!$K$5:$K$19,[1]装备数值!$P$24:$P$38),D264=4,_xlfn.XLOOKUP(E264,[1]装备数值!$K$5:$K$19,[1]装备数值!$T$24:$T$38),D264=6,_xlfn.XLOOKUP(E264,[1]装备数值!$K$5:$K$19,[1]装备数值!$X$24:$X$38)))</f>
        <v>10</v>
      </c>
      <c r="I264" s="2" cm="1">
        <f t="array" ref="I264">G264+H264*(_xlfn.SINGLE(_xlfn.XLOOKUP(E264,'equip_quality|装备品质'!$A:$A,'equip_quality|装备品质'!$E:$E-1)))</f>
        <v>1713</v>
      </c>
      <c r="J264" s="3" t="str">
        <f t="shared" si="41"/>
        <v>3;433053|4;433054|5;433055|6;433056</v>
      </c>
      <c r="K264" s="3" t="str">
        <f t="shared" si="42"/>
        <v>433053;433054;433055</v>
      </c>
      <c r="M264" s="2">
        <f>_xlfn.XLOOKUP(ROUNDDOWN(A264/100,0),[1]装备数值!$B:$B,[1]装备数值!$F:$F)</f>
        <v>0</v>
      </c>
      <c r="N264" s="3" t="str">
        <f t="shared" si="37"/>
        <v>equip_305_name</v>
      </c>
      <c r="O264" s="3" t="str">
        <f t="shared" si="38"/>
        <v>icon_equip_305_2</v>
      </c>
      <c r="P264" s="3" t="str">
        <f t="shared" si="39"/>
        <v>equip_305_desc</v>
      </c>
      <c r="Q264" s="3" t="str">
        <f t="shared" si="40"/>
        <v>spine_equip_305_2</v>
      </c>
    </row>
    <row r="265" spans="1:17">
      <c r="A265" s="2">
        <v>30509</v>
      </c>
      <c r="B265" s="3" t="str">
        <f>CONCATENATE(_xlfn.XLOOKUP(ROUNDDOWN(A265/100,0),[1]装备数值!$B:$B,[1]装备数值!$C:$C),"-",_xlfn.XLOOKUP(E265,[1]装备数值!$K$5:$K$19,[1]装备数值!$L$5:$L$19))</f>
        <v>隔热手套-S阶-2</v>
      </c>
      <c r="C265" s="3">
        <f t="shared" si="36"/>
        <v>305</v>
      </c>
      <c r="D265" s="3">
        <f>_xlfn.XLOOKUP(ROUNDDOWN(A265/100,0),[1]装备数值!$B:$B,[1]装备数值!$E:$E)</f>
        <v>3</v>
      </c>
      <c r="E265" s="2">
        <v>9</v>
      </c>
      <c r="F265" s="2">
        <f>_xlfn.XLOOKUP(ROUNDDOWN(A265/100,0),[1]装备数值!$B:$B,[1]装备数值!$D:$D)</f>
        <v>103010</v>
      </c>
      <c r="G265" s="8">
        <f>IF(M265=0,_xlfn.IFS(D265=1,_xlfn.XLOOKUP(E265,[1]装备数值!$K$5:$K$19,[1]装备数值!$M$5:$M$19),D265=3,_xlfn.XLOOKUP(E265,[1]装备数值!$K$5:$K$19,[1]装备数值!$Q$5:$Q$19),D265=5,_xlfn.XLOOKUP(E265,[1]装备数值!$K$5:$K$19,[1]装备数值!$U$5:$U$19),D265=2,_xlfn.XLOOKUP(E265,[1]装备数值!$K$5:$K$19,[1]装备数值!$M$24:$M$38),D265=4,_xlfn.XLOOKUP(E265,[1]装备数值!$K$5:$K$19,[1]装备数值!$Q$24:$Q$38),D265=6,_xlfn.XLOOKUP(E265,[1]装备数值!$K$5:$K$19,[1]装备数值!$U$24:$U$38)),_xlfn.IFS(D265=1,_xlfn.XLOOKUP(E265,[1]装备数值!$K$5:$K$19,[1]装备数值!$O$5:$O$19),D265=3,_xlfn.XLOOKUP(E265,[1]装备数值!$K$5:$K$19,[1]装备数值!$S$5:$S$19),D265=5,_xlfn.XLOOKUP(E265,[1]装备数值!$K$5:$K$19,[1]装备数值!$W$5:$W$19),D265=2,_xlfn.XLOOKUP(E265,[1]装备数值!$K$5:$K$19,[1]装备数值!$O$24:$O$38),D265=4,_xlfn.XLOOKUP(E265,[1]装备数值!$K$5:$K$19,[1]装备数值!$S$24:$S$38),D265=6,_xlfn.XLOOKUP(E265,[1]装备数值!$K$5:$K$19,[1]装备数值!$W$24:$W$38)))</f>
        <v>141</v>
      </c>
      <c r="H265" s="2">
        <f>IF(M265=0,_xlfn.IFS(D265=1,_xlfn.XLOOKUP(E265,[1]装备数值!$K$5:$K$19,[1]装备数值!$N$5:$N$19),D265=3,_xlfn.XLOOKUP(E265,[1]装备数值!$K$5:$K$19,[1]装备数值!$R$5:$R$19),D265=5,_xlfn.XLOOKUP(E265,[1]装备数值!$K$5:$K$19,[1]装备数值!$V$5:$V$19),D265=2,_xlfn.XLOOKUP(E265,[1]装备数值!$K$5:$K$19,[1]装备数值!$N$24:$N$38),D265=4,_xlfn.XLOOKUP(E265,[1]装备数值!$K$5:$K$19,[1]装备数值!$R$24:$R$38),D265=6,_xlfn.XLOOKUP(E265,[1]装备数值!$K$5:$K$19,[1]装备数值!$V$24:$V$38)),_xlfn.IFS(D265=1,_xlfn.XLOOKUP(E265,[1]装备数值!$K$5:$K$19,[1]装备数值!$P$5:$P$19),D265=3,_xlfn.XLOOKUP(E265,[1]装备数值!$K$5:$K$19,[1]装备数值!$T$5:$T$19),D265=5,_xlfn.XLOOKUP(E265,[1]装备数值!$K$5:$K$19,[1]装备数值!$X$5:$X$19),D265=2,_xlfn.XLOOKUP(E265,[1]装备数值!$K$5:$K$19,[1]装备数值!$P$24:$P$38),D265=4,_xlfn.XLOOKUP(E265,[1]装备数值!$K$5:$K$19,[1]装备数值!$T$24:$T$38),D265=6,_xlfn.XLOOKUP(E265,[1]装备数值!$K$5:$K$19,[1]装备数值!$X$24:$X$38)))</f>
        <v>11</v>
      </c>
      <c r="I265" s="2" cm="1">
        <f t="array" ref="I265">G265+H265*(_xlfn.SINGLE(_xlfn.XLOOKUP(E265,'equip_quality|装备品质'!$A:$A,'equip_quality|装备品质'!$E:$E-1)))</f>
        <v>1890</v>
      </c>
      <c r="J265" s="3" t="str">
        <f t="shared" si="41"/>
        <v>3;433053|4;433054|5;433055|6;433056</v>
      </c>
      <c r="K265" s="3" t="str">
        <f t="shared" si="42"/>
        <v>433053;433054;433055</v>
      </c>
      <c r="M265" s="2">
        <f>_xlfn.XLOOKUP(ROUNDDOWN(A265/100,0),[1]装备数值!$B:$B,[1]装备数值!$F:$F)</f>
        <v>0</v>
      </c>
      <c r="N265" s="3" t="str">
        <f t="shared" si="37"/>
        <v>equip_305_name</v>
      </c>
      <c r="O265" s="3" t="str">
        <f t="shared" si="38"/>
        <v>icon_equip_305_2</v>
      </c>
      <c r="P265" s="3" t="str">
        <f t="shared" si="39"/>
        <v>equip_305_desc</v>
      </c>
      <c r="Q265" s="3" t="str">
        <f t="shared" si="40"/>
        <v>spine_equip_305_2</v>
      </c>
    </row>
    <row r="266" spans="1:17">
      <c r="A266" s="2">
        <v>30510</v>
      </c>
      <c r="B266" s="3" t="str">
        <f>CONCATENATE(_xlfn.XLOOKUP(ROUNDDOWN(A266/100,0),[1]装备数值!$B:$B,[1]装备数值!$C:$C),"-",_xlfn.XLOOKUP(E266,[1]装备数值!$K$5:$K$19,[1]装备数值!$L$5:$L$19))</f>
        <v>隔热手套-S阶-3</v>
      </c>
      <c r="C266" s="3">
        <f t="shared" si="36"/>
        <v>305</v>
      </c>
      <c r="D266" s="3">
        <f>_xlfn.XLOOKUP(ROUNDDOWN(A266/100,0),[1]装备数值!$B:$B,[1]装备数值!$E:$E)</f>
        <v>3</v>
      </c>
      <c r="E266" s="2">
        <v>10</v>
      </c>
      <c r="F266" s="2">
        <f>_xlfn.XLOOKUP(ROUNDDOWN(A266/100,0),[1]装备数值!$B:$B,[1]装备数值!$D:$D)</f>
        <v>103010</v>
      </c>
      <c r="G266" s="8">
        <f>IF(M266=0,_xlfn.IFS(D266=1,_xlfn.XLOOKUP(E266,[1]装备数值!$K$5:$K$19,[1]装备数值!$M$5:$M$19),D266=3,_xlfn.XLOOKUP(E266,[1]装备数值!$K$5:$K$19,[1]装备数值!$Q$5:$Q$19),D266=5,_xlfn.XLOOKUP(E266,[1]装备数值!$K$5:$K$19,[1]装备数值!$U$5:$U$19),D266=2,_xlfn.XLOOKUP(E266,[1]装备数值!$K$5:$K$19,[1]装备数值!$M$24:$M$38),D266=4,_xlfn.XLOOKUP(E266,[1]装备数值!$K$5:$K$19,[1]装备数值!$Q$24:$Q$38),D266=6,_xlfn.XLOOKUP(E266,[1]装备数值!$K$5:$K$19,[1]装备数值!$U$24:$U$38)),_xlfn.IFS(D266=1,_xlfn.XLOOKUP(E266,[1]装备数值!$K$5:$K$19,[1]装备数值!$O$5:$O$19),D266=3,_xlfn.XLOOKUP(E266,[1]装备数值!$K$5:$K$19,[1]装备数值!$S$5:$S$19),D266=5,_xlfn.XLOOKUP(E266,[1]装备数值!$K$5:$K$19,[1]装备数值!$W$5:$W$19),D266=2,_xlfn.XLOOKUP(E266,[1]装备数值!$K$5:$K$19,[1]装备数值!$O$24:$O$38),D266=4,_xlfn.XLOOKUP(E266,[1]装备数值!$K$5:$K$19,[1]装备数值!$S$24:$S$38),D266=6,_xlfn.XLOOKUP(E266,[1]装备数值!$K$5:$K$19,[1]装备数值!$W$24:$W$38)))</f>
        <v>158</v>
      </c>
      <c r="H266" s="2">
        <f>IF(M266=0,_xlfn.IFS(D266=1,_xlfn.XLOOKUP(E266,[1]装备数值!$K$5:$K$19,[1]装备数值!$N$5:$N$19),D266=3,_xlfn.XLOOKUP(E266,[1]装备数值!$K$5:$K$19,[1]装备数值!$R$5:$R$19),D266=5,_xlfn.XLOOKUP(E266,[1]装备数值!$K$5:$K$19,[1]装备数值!$V$5:$V$19),D266=2,_xlfn.XLOOKUP(E266,[1]装备数值!$K$5:$K$19,[1]装备数值!$N$24:$N$38),D266=4,_xlfn.XLOOKUP(E266,[1]装备数值!$K$5:$K$19,[1]装备数值!$R$24:$R$38),D266=6,_xlfn.XLOOKUP(E266,[1]装备数值!$K$5:$K$19,[1]装备数值!$V$24:$V$38)),_xlfn.IFS(D266=1,_xlfn.XLOOKUP(E266,[1]装备数值!$K$5:$K$19,[1]装备数值!$P$5:$P$19),D266=3,_xlfn.XLOOKUP(E266,[1]装备数值!$K$5:$K$19,[1]装备数值!$T$5:$T$19),D266=5,_xlfn.XLOOKUP(E266,[1]装备数值!$K$5:$K$19,[1]装备数值!$X$5:$X$19),D266=2,_xlfn.XLOOKUP(E266,[1]装备数值!$K$5:$K$19,[1]装备数值!$P$24:$P$38),D266=4,_xlfn.XLOOKUP(E266,[1]装备数值!$K$5:$K$19,[1]装备数值!$T$24:$T$38),D266=6,_xlfn.XLOOKUP(E266,[1]装备数值!$K$5:$K$19,[1]装备数值!$X$24:$X$38)))</f>
        <v>14</v>
      </c>
      <c r="I266" s="2" cm="1">
        <f t="array" ref="I266">G266+H266*(_xlfn.SINGLE(_xlfn.XLOOKUP(E266,'equip_quality|装备品质'!$A:$A,'equip_quality|装备品质'!$E:$E-1)))</f>
        <v>2384</v>
      </c>
      <c r="J266" s="3" t="str">
        <f t="shared" si="41"/>
        <v>3;433053|4;433054|5;433055|6;433056</v>
      </c>
      <c r="K266" s="3" t="str">
        <f t="shared" si="42"/>
        <v>433053;433054;433055</v>
      </c>
      <c r="M266" s="2">
        <f>_xlfn.XLOOKUP(ROUNDDOWN(A266/100,0),[1]装备数值!$B:$B,[1]装备数值!$F:$F)</f>
        <v>0</v>
      </c>
      <c r="N266" s="3" t="str">
        <f t="shared" si="37"/>
        <v>equip_305_name</v>
      </c>
      <c r="O266" s="3" t="str">
        <f t="shared" si="38"/>
        <v>icon_equip_305_2</v>
      </c>
      <c r="P266" s="3" t="str">
        <f t="shared" si="39"/>
        <v>equip_305_desc</v>
      </c>
      <c r="Q266" s="3" t="str">
        <f t="shared" si="40"/>
        <v>spine_equip_305_2</v>
      </c>
    </row>
    <row r="267" spans="1:17">
      <c r="A267" s="2">
        <v>30511</v>
      </c>
      <c r="B267" s="3" t="str">
        <f>CONCATENATE(_xlfn.XLOOKUP(ROUNDDOWN(A267/100,0),[1]装备数值!$B:$B,[1]装备数值!$C:$C),"-",_xlfn.XLOOKUP(E267,[1]装备数值!$K$5:$K$19,[1]装备数值!$L$5:$L$19))</f>
        <v>隔热手套-SS阶-0</v>
      </c>
      <c r="C267" s="3">
        <f t="shared" si="36"/>
        <v>305</v>
      </c>
      <c r="D267" s="3">
        <f>_xlfn.XLOOKUP(ROUNDDOWN(A267/100,0),[1]装备数值!$B:$B,[1]装备数值!$E:$E)</f>
        <v>3</v>
      </c>
      <c r="E267" s="2">
        <v>11</v>
      </c>
      <c r="F267" s="2">
        <f>_xlfn.XLOOKUP(ROUNDDOWN(A267/100,0),[1]装备数值!$B:$B,[1]装备数值!$D:$D)</f>
        <v>103010</v>
      </c>
      <c r="G267" s="8">
        <f>IF(M267=0,_xlfn.IFS(D267=1,_xlfn.XLOOKUP(E267,[1]装备数值!$K$5:$K$19,[1]装备数值!$M$5:$M$19),D267=3,_xlfn.XLOOKUP(E267,[1]装备数值!$K$5:$K$19,[1]装备数值!$Q$5:$Q$19),D267=5,_xlfn.XLOOKUP(E267,[1]装备数值!$K$5:$K$19,[1]装备数值!$U$5:$U$19),D267=2,_xlfn.XLOOKUP(E267,[1]装备数值!$K$5:$K$19,[1]装备数值!$M$24:$M$38),D267=4,_xlfn.XLOOKUP(E267,[1]装备数值!$K$5:$K$19,[1]装备数值!$Q$24:$Q$38),D267=6,_xlfn.XLOOKUP(E267,[1]装备数值!$K$5:$K$19,[1]装备数值!$U$24:$U$38)),_xlfn.IFS(D267=1,_xlfn.XLOOKUP(E267,[1]装备数值!$K$5:$K$19,[1]装备数值!$O$5:$O$19),D267=3,_xlfn.XLOOKUP(E267,[1]装备数值!$K$5:$K$19,[1]装备数值!$S$5:$S$19),D267=5,_xlfn.XLOOKUP(E267,[1]装备数值!$K$5:$K$19,[1]装备数值!$W$5:$W$19),D267=2,_xlfn.XLOOKUP(E267,[1]装备数值!$K$5:$K$19,[1]装备数值!$O$24:$O$38),D267=4,_xlfn.XLOOKUP(E267,[1]装备数值!$K$5:$K$19,[1]装备数值!$S$24:$S$38),D267=6,_xlfn.XLOOKUP(E267,[1]装备数值!$K$5:$K$19,[1]装备数值!$W$24:$W$38)))</f>
        <v>185</v>
      </c>
      <c r="H267" s="2">
        <f>IF(M267=0,_xlfn.IFS(D267=1,_xlfn.XLOOKUP(E267,[1]装备数值!$K$5:$K$19,[1]装备数值!$N$5:$N$19),D267=3,_xlfn.XLOOKUP(E267,[1]装备数值!$K$5:$K$19,[1]装备数值!$R$5:$R$19),D267=5,_xlfn.XLOOKUP(E267,[1]装备数值!$K$5:$K$19,[1]装备数值!$V$5:$V$19),D267=2,_xlfn.XLOOKUP(E267,[1]装备数值!$K$5:$K$19,[1]装备数值!$N$24:$N$38),D267=4,_xlfn.XLOOKUP(E267,[1]装备数值!$K$5:$K$19,[1]装备数值!$R$24:$R$38),D267=6,_xlfn.XLOOKUP(E267,[1]装备数值!$K$5:$K$19,[1]装备数值!$V$24:$V$38)),_xlfn.IFS(D267=1,_xlfn.XLOOKUP(E267,[1]装备数值!$K$5:$K$19,[1]装备数值!$P$5:$P$19),D267=3,_xlfn.XLOOKUP(E267,[1]装备数值!$K$5:$K$19,[1]装备数值!$T$5:$T$19),D267=5,_xlfn.XLOOKUP(E267,[1]装备数值!$K$5:$K$19,[1]装备数值!$X$5:$X$19),D267=2,_xlfn.XLOOKUP(E267,[1]装备数值!$K$5:$K$19,[1]装备数值!$P$24:$P$38),D267=4,_xlfn.XLOOKUP(E267,[1]装备数值!$K$5:$K$19,[1]装备数值!$T$24:$T$38),D267=6,_xlfn.XLOOKUP(E267,[1]装备数值!$K$5:$K$19,[1]装备数值!$X$24:$X$38)))</f>
        <v>17</v>
      </c>
      <c r="I267" s="2" cm="1">
        <f t="array" ref="I267">G267+H267*(_xlfn.SINGLE(_xlfn.XLOOKUP(E267,'equip_quality|装备品质'!$A:$A,'equip_quality|装备品质'!$E:$E-1)))</f>
        <v>2888</v>
      </c>
      <c r="J267" s="3" t="str">
        <f t="shared" si="41"/>
        <v>3;433053|4;433054|5;433055|6;433056</v>
      </c>
      <c r="K267" s="3" t="str">
        <f t="shared" si="42"/>
        <v>433053;433054;433055;433056</v>
      </c>
      <c r="M267" s="2">
        <f>_xlfn.XLOOKUP(ROUNDDOWN(A267/100,0),[1]装备数值!$B:$B,[1]装备数值!$F:$F)</f>
        <v>0</v>
      </c>
      <c r="N267" s="3" t="str">
        <f t="shared" si="37"/>
        <v>equip_305_name</v>
      </c>
      <c r="O267" s="3" t="str">
        <f t="shared" si="38"/>
        <v>icon_equip_305_2</v>
      </c>
      <c r="P267" s="3" t="str">
        <f t="shared" si="39"/>
        <v>equip_305_desc</v>
      </c>
      <c r="Q267" s="3" t="str">
        <f t="shared" si="40"/>
        <v>spine_equip_305_2</v>
      </c>
    </row>
    <row r="268" spans="1:17">
      <c r="A268" s="2">
        <v>30512</v>
      </c>
      <c r="B268" s="3" t="str">
        <f>CONCATENATE(_xlfn.XLOOKUP(ROUNDDOWN(A268/100,0),[1]装备数值!$B:$B,[1]装备数值!$C:$C),"-",_xlfn.XLOOKUP(E268,[1]装备数值!$K$5:$K$19,[1]装备数值!$L$5:$L$19))</f>
        <v>隔热手套-SS阶-1</v>
      </c>
      <c r="C268" s="3">
        <f t="shared" si="36"/>
        <v>305</v>
      </c>
      <c r="D268" s="3">
        <f>_xlfn.XLOOKUP(ROUNDDOWN(A268/100,0),[1]装备数值!$B:$B,[1]装备数值!$E:$E)</f>
        <v>3</v>
      </c>
      <c r="E268" s="2">
        <v>12</v>
      </c>
      <c r="F268" s="2">
        <f>_xlfn.XLOOKUP(ROUNDDOWN(A268/100,0),[1]装备数值!$B:$B,[1]装备数值!$D:$D)</f>
        <v>103010</v>
      </c>
      <c r="G268" s="8">
        <f>IF(M268=0,_xlfn.IFS(D268=1,_xlfn.XLOOKUP(E268,[1]装备数值!$K$5:$K$19,[1]装备数值!$M$5:$M$19),D268=3,_xlfn.XLOOKUP(E268,[1]装备数值!$K$5:$K$19,[1]装备数值!$Q$5:$Q$19),D268=5,_xlfn.XLOOKUP(E268,[1]装备数值!$K$5:$K$19,[1]装备数值!$U$5:$U$19),D268=2,_xlfn.XLOOKUP(E268,[1]装备数值!$K$5:$K$19,[1]装备数值!$M$24:$M$38),D268=4,_xlfn.XLOOKUP(E268,[1]装备数值!$K$5:$K$19,[1]装备数值!$Q$24:$Q$38),D268=6,_xlfn.XLOOKUP(E268,[1]装备数值!$K$5:$K$19,[1]装备数值!$U$24:$U$38)),_xlfn.IFS(D268=1,_xlfn.XLOOKUP(E268,[1]装备数值!$K$5:$K$19,[1]装备数值!$O$5:$O$19),D268=3,_xlfn.XLOOKUP(E268,[1]装备数值!$K$5:$K$19,[1]装备数值!$S$5:$S$19),D268=5,_xlfn.XLOOKUP(E268,[1]装备数值!$K$5:$K$19,[1]装备数值!$W$5:$W$19),D268=2,_xlfn.XLOOKUP(E268,[1]装备数值!$K$5:$K$19,[1]装备数值!$O$24:$O$38),D268=4,_xlfn.XLOOKUP(E268,[1]装备数值!$K$5:$K$19,[1]装备数值!$S$24:$S$38),D268=6,_xlfn.XLOOKUP(E268,[1]装备数值!$K$5:$K$19,[1]装备数值!$W$24:$W$38)))</f>
        <v>228</v>
      </c>
      <c r="H268" s="2">
        <f>IF(M268=0,_xlfn.IFS(D268=1,_xlfn.XLOOKUP(E268,[1]装备数值!$K$5:$K$19,[1]装备数值!$N$5:$N$19),D268=3,_xlfn.XLOOKUP(E268,[1]装备数值!$K$5:$K$19,[1]装备数值!$R$5:$R$19),D268=5,_xlfn.XLOOKUP(E268,[1]装备数值!$K$5:$K$19,[1]装备数值!$V$5:$V$19),D268=2,_xlfn.XLOOKUP(E268,[1]装备数值!$K$5:$K$19,[1]装备数值!$N$24:$N$38),D268=4,_xlfn.XLOOKUP(E268,[1]装备数值!$K$5:$K$19,[1]装备数值!$R$24:$R$38),D268=6,_xlfn.XLOOKUP(E268,[1]装备数值!$K$5:$K$19,[1]装备数值!$V$24:$V$38)),_xlfn.IFS(D268=1,_xlfn.XLOOKUP(E268,[1]装备数值!$K$5:$K$19,[1]装备数值!$P$5:$P$19),D268=3,_xlfn.XLOOKUP(E268,[1]装备数值!$K$5:$K$19,[1]装备数值!$T$5:$T$19),D268=5,_xlfn.XLOOKUP(E268,[1]装备数值!$K$5:$K$19,[1]装备数值!$X$5:$X$19),D268=2,_xlfn.XLOOKUP(E268,[1]装备数值!$K$5:$K$19,[1]装备数值!$P$24:$P$38),D268=4,_xlfn.XLOOKUP(E268,[1]装备数值!$K$5:$K$19,[1]装备数值!$T$24:$T$38),D268=6,_xlfn.XLOOKUP(E268,[1]装备数值!$K$5:$K$19,[1]装备数值!$X$24:$X$38)))</f>
        <v>20</v>
      </c>
      <c r="I268" s="2" cm="1">
        <f t="array" ref="I268">G268+H268*(_xlfn.SINGLE(_xlfn.XLOOKUP(E268,'equip_quality|装备品质'!$A:$A,'equip_quality|装备品质'!$E:$E-1)))</f>
        <v>3408</v>
      </c>
      <c r="J268" s="3" t="str">
        <f t="shared" si="41"/>
        <v>3;433053|4;433054|5;433055|6;433056</v>
      </c>
      <c r="K268" s="3" t="str">
        <f t="shared" si="42"/>
        <v>433053;433054;433055;433056</v>
      </c>
      <c r="M268" s="2">
        <f>_xlfn.XLOOKUP(ROUNDDOWN(A268/100,0),[1]装备数值!$B:$B,[1]装备数值!$F:$F)</f>
        <v>0</v>
      </c>
      <c r="N268" s="3" t="str">
        <f t="shared" si="37"/>
        <v>equip_305_name</v>
      </c>
      <c r="O268" s="3" t="str">
        <f t="shared" si="38"/>
        <v>icon_equip_305_2</v>
      </c>
      <c r="P268" s="3" t="str">
        <f t="shared" si="39"/>
        <v>equip_305_desc</v>
      </c>
      <c r="Q268" s="3" t="str">
        <f t="shared" si="40"/>
        <v>spine_equip_305_2</v>
      </c>
    </row>
    <row r="269" spans="1:17">
      <c r="A269" s="2">
        <v>30513</v>
      </c>
      <c r="B269" s="3" t="str">
        <f>CONCATENATE(_xlfn.XLOOKUP(ROUNDDOWN(A269/100,0),[1]装备数值!$B:$B,[1]装备数值!$C:$C),"-",_xlfn.XLOOKUP(E269,[1]装备数值!$K$5:$K$19,[1]装备数值!$L$5:$L$19))</f>
        <v>隔热手套-SS阶-2</v>
      </c>
      <c r="C269" s="3">
        <f t="shared" si="36"/>
        <v>305</v>
      </c>
      <c r="D269" s="3">
        <f>_xlfn.XLOOKUP(ROUNDDOWN(A269/100,0),[1]装备数值!$B:$B,[1]装备数值!$E:$E)</f>
        <v>3</v>
      </c>
      <c r="E269" s="2">
        <v>13</v>
      </c>
      <c r="F269" s="2">
        <f>_xlfn.XLOOKUP(ROUNDDOWN(A269/100,0),[1]装备数值!$B:$B,[1]装备数值!$D:$D)</f>
        <v>103010</v>
      </c>
      <c r="G269" s="8">
        <f>IF(M269=0,_xlfn.IFS(D269=1,_xlfn.XLOOKUP(E269,[1]装备数值!$K$5:$K$19,[1]装备数值!$M$5:$M$19),D269=3,_xlfn.XLOOKUP(E269,[1]装备数值!$K$5:$K$19,[1]装备数值!$Q$5:$Q$19),D269=5,_xlfn.XLOOKUP(E269,[1]装备数值!$K$5:$K$19,[1]装备数值!$U$5:$U$19),D269=2,_xlfn.XLOOKUP(E269,[1]装备数值!$K$5:$K$19,[1]装备数值!$M$24:$M$38),D269=4,_xlfn.XLOOKUP(E269,[1]装备数值!$K$5:$K$19,[1]装备数值!$Q$24:$Q$38),D269=6,_xlfn.XLOOKUP(E269,[1]装备数值!$K$5:$K$19,[1]装备数值!$U$24:$U$38)),_xlfn.IFS(D269=1,_xlfn.XLOOKUP(E269,[1]装备数值!$K$5:$K$19,[1]装备数值!$O$5:$O$19),D269=3,_xlfn.XLOOKUP(E269,[1]装备数值!$K$5:$K$19,[1]装备数值!$S$5:$S$19),D269=5,_xlfn.XLOOKUP(E269,[1]装备数值!$K$5:$K$19,[1]装备数值!$W$5:$W$19),D269=2,_xlfn.XLOOKUP(E269,[1]装备数值!$K$5:$K$19,[1]装备数值!$O$24:$O$38),D269=4,_xlfn.XLOOKUP(E269,[1]装备数值!$K$5:$K$19,[1]装备数值!$S$24:$S$38),D269=6,_xlfn.XLOOKUP(E269,[1]装备数值!$K$5:$K$19,[1]装备数值!$W$24:$W$38)))</f>
        <v>264</v>
      </c>
      <c r="H269" s="2">
        <f>IF(M269=0,_xlfn.IFS(D269=1,_xlfn.XLOOKUP(E269,[1]装备数值!$K$5:$K$19,[1]装备数值!$N$5:$N$19),D269=3,_xlfn.XLOOKUP(E269,[1]装备数值!$K$5:$K$19,[1]装备数值!$R$5:$R$19),D269=5,_xlfn.XLOOKUP(E269,[1]装备数值!$K$5:$K$19,[1]装备数值!$V$5:$V$19),D269=2,_xlfn.XLOOKUP(E269,[1]装备数值!$K$5:$K$19,[1]装备数值!$N$24:$N$38),D269=4,_xlfn.XLOOKUP(E269,[1]装备数值!$K$5:$K$19,[1]装备数值!$R$24:$R$38),D269=6,_xlfn.XLOOKUP(E269,[1]装备数值!$K$5:$K$19,[1]装备数值!$V$24:$V$38)),_xlfn.IFS(D269=1,_xlfn.XLOOKUP(E269,[1]装备数值!$K$5:$K$19,[1]装备数值!$P$5:$P$19),D269=3,_xlfn.XLOOKUP(E269,[1]装备数值!$K$5:$K$19,[1]装备数值!$T$5:$T$19),D269=5,_xlfn.XLOOKUP(E269,[1]装备数值!$K$5:$K$19,[1]装备数值!$X$5:$X$19),D269=2,_xlfn.XLOOKUP(E269,[1]装备数值!$K$5:$K$19,[1]装备数值!$P$24:$P$38),D269=4,_xlfn.XLOOKUP(E269,[1]装备数值!$K$5:$K$19,[1]装备数值!$T$24:$T$38),D269=6,_xlfn.XLOOKUP(E269,[1]装备数值!$K$5:$K$19,[1]装备数值!$X$24:$X$38)))</f>
        <v>24</v>
      </c>
      <c r="I269" s="2" cm="1">
        <f t="array" ref="I269">G269+H269*(_xlfn.SINGLE(_xlfn.XLOOKUP(E269,'equip_quality|装备品质'!$A:$A,'equip_quality|装备品质'!$E:$E-1)))</f>
        <v>4080</v>
      </c>
      <c r="J269" s="3" t="str">
        <f t="shared" si="41"/>
        <v>3;433053|4;433054|5;433055|6;433056</v>
      </c>
      <c r="K269" s="3" t="str">
        <f t="shared" si="42"/>
        <v>433053;433054;433055;433056</v>
      </c>
      <c r="M269" s="2">
        <f>_xlfn.XLOOKUP(ROUNDDOWN(A269/100,0),[1]装备数值!$B:$B,[1]装备数值!$F:$F)</f>
        <v>0</v>
      </c>
      <c r="N269" s="3" t="str">
        <f t="shared" si="37"/>
        <v>equip_305_name</v>
      </c>
      <c r="O269" s="3" t="str">
        <f t="shared" si="38"/>
        <v>icon_equip_305_2</v>
      </c>
      <c r="P269" s="3" t="str">
        <f t="shared" si="39"/>
        <v>equip_305_desc</v>
      </c>
      <c r="Q269" s="3" t="str">
        <f t="shared" si="40"/>
        <v>spine_equip_305_2</v>
      </c>
    </row>
    <row r="270" spans="1:17">
      <c r="A270" s="2">
        <v>30514</v>
      </c>
      <c r="B270" s="3" t="str">
        <f>CONCATENATE(_xlfn.XLOOKUP(ROUNDDOWN(A270/100,0),[1]装备数值!$B:$B,[1]装备数值!$C:$C),"-",_xlfn.XLOOKUP(E270,[1]装备数值!$K$5:$K$19,[1]装备数值!$L$5:$L$19))</f>
        <v>隔热手套-SS阶-3</v>
      </c>
      <c r="C270" s="3">
        <f t="shared" si="36"/>
        <v>305</v>
      </c>
      <c r="D270" s="3">
        <f>_xlfn.XLOOKUP(ROUNDDOWN(A270/100,0),[1]装备数值!$B:$B,[1]装备数值!$E:$E)</f>
        <v>3</v>
      </c>
      <c r="E270" s="2">
        <v>14</v>
      </c>
      <c r="F270" s="2">
        <f>_xlfn.XLOOKUP(ROUNDDOWN(A270/100,0),[1]装备数值!$B:$B,[1]装备数值!$D:$D)</f>
        <v>103010</v>
      </c>
      <c r="G270" s="8">
        <f>IF(M270=0,_xlfn.IFS(D270=1,_xlfn.XLOOKUP(E270,[1]装备数值!$K$5:$K$19,[1]装备数值!$M$5:$M$19),D270=3,_xlfn.XLOOKUP(E270,[1]装备数值!$K$5:$K$19,[1]装备数值!$Q$5:$Q$19),D270=5,_xlfn.XLOOKUP(E270,[1]装备数值!$K$5:$K$19,[1]装备数值!$U$5:$U$19),D270=2,_xlfn.XLOOKUP(E270,[1]装备数值!$K$5:$K$19,[1]装备数值!$M$24:$M$38),D270=4,_xlfn.XLOOKUP(E270,[1]装备数值!$K$5:$K$19,[1]装备数值!$Q$24:$Q$38),D270=6,_xlfn.XLOOKUP(E270,[1]装备数值!$K$5:$K$19,[1]装备数值!$U$24:$U$38)),_xlfn.IFS(D270=1,_xlfn.XLOOKUP(E270,[1]装备数值!$K$5:$K$19,[1]装备数值!$O$5:$O$19),D270=3,_xlfn.XLOOKUP(E270,[1]装备数值!$K$5:$K$19,[1]装备数值!$S$5:$S$19),D270=5,_xlfn.XLOOKUP(E270,[1]装备数值!$K$5:$K$19,[1]装备数值!$W$5:$W$19),D270=2,_xlfn.XLOOKUP(E270,[1]装备数值!$K$5:$K$19,[1]装备数值!$O$24:$O$38),D270=4,_xlfn.XLOOKUP(E270,[1]装备数值!$K$5:$K$19,[1]装备数值!$S$24:$S$38),D270=6,_xlfn.XLOOKUP(E270,[1]装备数值!$K$5:$K$19,[1]装备数值!$W$24:$W$38)))</f>
        <v>304</v>
      </c>
      <c r="H270" s="2">
        <f>IF(M270=0,_xlfn.IFS(D270=1,_xlfn.XLOOKUP(E270,[1]装备数值!$K$5:$K$19,[1]装备数值!$N$5:$N$19),D270=3,_xlfn.XLOOKUP(E270,[1]装备数值!$K$5:$K$19,[1]装备数值!$R$5:$R$19),D270=5,_xlfn.XLOOKUP(E270,[1]装备数值!$K$5:$K$19,[1]装备数值!$V$5:$V$19),D270=2,_xlfn.XLOOKUP(E270,[1]装备数值!$K$5:$K$19,[1]装备数值!$N$24:$N$38),D270=4,_xlfn.XLOOKUP(E270,[1]装备数值!$K$5:$K$19,[1]装备数值!$R$24:$R$38),D270=6,_xlfn.XLOOKUP(E270,[1]装备数值!$K$5:$K$19,[1]装备数值!$V$24:$V$38)),_xlfn.IFS(D270=1,_xlfn.XLOOKUP(E270,[1]装备数值!$K$5:$K$19,[1]装备数值!$P$5:$P$19),D270=3,_xlfn.XLOOKUP(E270,[1]装备数值!$K$5:$K$19,[1]装备数值!$T$5:$T$19),D270=5,_xlfn.XLOOKUP(E270,[1]装备数值!$K$5:$K$19,[1]装备数值!$X$5:$X$19),D270=2,_xlfn.XLOOKUP(E270,[1]装备数值!$K$5:$K$19,[1]装备数值!$P$24:$P$38),D270=4,_xlfn.XLOOKUP(E270,[1]装备数值!$K$5:$K$19,[1]装备数值!$T$24:$T$38),D270=6,_xlfn.XLOOKUP(E270,[1]装备数值!$K$5:$K$19,[1]装备数值!$X$24:$X$38)))</f>
        <v>28</v>
      </c>
      <c r="I270" s="2" cm="1">
        <f t="array" ref="I270">G270+H270*(_xlfn.SINGLE(_xlfn.XLOOKUP(E270,'equip_quality|装备品质'!$A:$A,'equip_quality|装备品质'!$E:$E-1)))</f>
        <v>4756</v>
      </c>
      <c r="J270" s="3" t="str">
        <f t="shared" si="41"/>
        <v>3;433053|4;433054|5;433055|6;433056</v>
      </c>
      <c r="K270" s="3" t="str">
        <f t="shared" si="42"/>
        <v>433053;433054;433055;433056</v>
      </c>
      <c r="M270" s="2">
        <f>_xlfn.XLOOKUP(ROUNDDOWN(A270/100,0),[1]装备数值!$B:$B,[1]装备数值!$F:$F)</f>
        <v>0</v>
      </c>
      <c r="N270" s="3" t="str">
        <f t="shared" si="37"/>
        <v>equip_305_name</v>
      </c>
      <c r="O270" s="3" t="str">
        <f t="shared" si="38"/>
        <v>icon_equip_305_2</v>
      </c>
      <c r="P270" s="3" t="str">
        <f t="shared" si="39"/>
        <v>equip_305_desc</v>
      </c>
      <c r="Q270" s="3" t="str">
        <f t="shared" si="40"/>
        <v>spine_equip_305_2</v>
      </c>
    </row>
    <row r="271" spans="1:17">
      <c r="A271" s="2">
        <v>30515</v>
      </c>
      <c r="B271" s="3" t="str">
        <f>CONCATENATE(_xlfn.XLOOKUP(ROUNDDOWN(A271/100,0),[1]装备数值!$B:$B,[1]装备数值!$C:$C),"-",_xlfn.XLOOKUP(E271,[1]装备数值!$K$5:$K$19,[1]装备数值!$L$5:$L$19))</f>
        <v>隔热手套-SS阶-4</v>
      </c>
      <c r="C271" s="3">
        <f t="shared" si="36"/>
        <v>305</v>
      </c>
      <c r="D271" s="3">
        <f>_xlfn.XLOOKUP(ROUNDDOWN(A271/100,0),[1]装备数值!$B:$B,[1]装备数值!$E:$E)</f>
        <v>3</v>
      </c>
      <c r="E271" s="2">
        <v>15</v>
      </c>
      <c r="F271" s="2">
        <f>_xlfn.XLOOKUP(ROUNDDOWN(A271/100,0),[1]装备数值!$B:$B,[1]装备数值!$D:$D)</f>
        <v>103010</v>
      </c>
      <c r="G271" s="8">
        <f>IF(M271=0,_xlfn.IFS(D271=1,_xlfn.XLOOKUP(E271,[1]装备数值!$K$5:$K$19,[1]装备数值!$M$5:$M$19),D271=3,_xlfn.XLOOKUP(E271,[1]装备数值!$K$5:$K$19,[1]装备数值!$Q$5:$Q$19),D271=5,_xlfn.XLOOKUP(E271,[1]装备数值!$K$5:$K$19,[1]装备数值!$U$5:$U$19),D271=2,_xlfn.XLOOKUP(E271,[1]装备数值!$K$5:$K$19,[1]装备数值!$M$24:$M$38),D271=4,_xlfn.XLOOKUP(E271,[1]装备数值!$K$5:$K$19,[1]装备数值!$Q$24:$Q$38),D271=6,_xlfn.XLOOKUP(E271,[1]装备数值!$K$5:$K$19,[1]装备数值!$U$24:$U$38)),_xlfn.IFS(D271=1,_xlfn.XLOOKUP(E271,[1]装备数值!$K$5:$K$19,[1]装备数值!$O$5:$O$19),D271=3,_xlfn.XLOOKUP(E271,[1]装备数值!$K$5:$K$19,[1]装备数值!$S$5:$S$19),D271=5,_xlfn.XLOOKUP(E271,[1]装备数值!$K$5:$K$19,[1]装备数值!$W$5:$W$19),D271=2,_xlfn.XLOOKUP(E271,[1]装备数值!$K$5:$K$19,[1]装备数值!$O$24:$O$38),D271=4,_xlfn.XLOOKUP(E271,[1]装备数值!$K$5:$K$19,[1]装备数值!$S$24:$S$38),D271=6,_xlfn.XLOOKUP(E271,[1]装备数值!$K$5:$K$19,[1]装备数值!$W$24:$W$38)))</f>
        <v>360</v>
      </c>
      <c r="H271" s="2">
        <f>IF(M271=0,_xlfn.IFS(D271=1,_xlfn.XLOOKUP(E271,[1]装备数值!$K$5:$K$19,[1]装备数值!$N$5:$N$19),D271=3,_xlfn.XLOOKUP(E271,[1]装备数值!$K$5:$K$19,[1]装备数值!$R$5:$R$19),D271=5,_xlfn.XLOOKUP(E271,[1]装备数值!$K$5:$K$19,[1]装备数值!$V$5:$V$19),D271=2,_xlfn.XLOOKUP(E271,[1]装备数值!$K$5:$K$19,[1]装备数值!$N$24:$N$38),D271=4,_xlfn.XLOOKUP(E271,[1]装备数值!$K$5:$K$19,[1]装备数值!$R$24:$R$38),D271=6,_xlfn.XLOOKUP(E271,[1]装备数值!$K$5:$K$19,[1]装备数值!$V$24:$V$38)),_xlfn.IFS(D271=1,_xlfn.XLOOKUP(E271,[1]装备数值!$K$5:$K$19,[1]装备数值!$P$5:$P$19),D271=3,_xlfn.XLOOKUP(E271,[1]装备数值!$K$5:$K$19,[1]装备数值!$T$5:$T$19),D271=5,_xlfn.XLOOKUP(E271,[1]装备数值!$K$5:$K$19,[1]装备数值!$X$5:$X$19),D271=2,_xlfn.XLOOKUP(E271,[1]装备数值!$K$5:$K$19,[1]装备数值!$P$24:$P$38),D271=4,_xlfn.XLOOKUP(E271,[1]装备数值!$K$5:$K$19,[1]装备数值!$T$24:$T$38),D271=6,_xlfn.XLOOKUP(E271,[1]装备数值!$K$5:$K$19,[1]装备数值!$X$24:$X$38)))</f>
        <v>32</v>
      </c>
      <c r="I271" s="2" cm="1">
        <f t="array" ref="I271">G271+H271*(_xlfn.SINGLE(_xlfn.XLOOKUP(E271,'equip_quality|装备品质'!$A:$A,'equip_quality|装备品质'!$E:$E-1)))</f>
        <v>5448</v>
      </c>
      <c r="J271" s="3" t="str">
        <f t="shared" si="41"/>
        <v>3;433053|4;433054|5;433055|6;433056</v>
      </c>
      <c r="K271" s="3" t="str">
        <f t="shared" si="42"/>
        <v>433053;433054;433055;433056</v>
      </c>
      <c r="M271" s="2">
        <f>_xlfn.XLOOKUP(ROUNDDOWN(A271/100,0),[1]装备数值!$B:$B,[1]装备数值!$F:$F)</f>
        <v>0</v>
      </c>
      <c r="N271" s="3" t="str">
        <f t="shared" si="37"/>
        <v>equip_305_name</v>
      </c>
      <c r="O271" s="3" t="str">
        <f t="shared" si="38"/>
        <v>icon_equip_305_2</v>
      </c>
      <c r="P271" s="3" t="str">
        <f t="shared" si="39"/>
        <v>equip_305_desc</v>
      </c>
      <c r="Q271" s="3" t="str">
        <f t="shared" si="40"/>
        <v>spine_equip_305_2</v>
      </c>
    </row>
    <row r="272" spans="1:17">
      <c r="A272" s="2">
        <v>35104</v>
      </c>
      <c r="B272" s="3" t="str">
        <f>CONCATENATE(_xlfn.XLOOKUP(ROUNDDOWN(A272/100,0),[1]装备数值!$B:$B,[1]装备数值!$C:$C),"-",_xlfn.XLOOKUP(E272,[1]装备数值!$K$5:$K$19,[1]装备数值!$L$5:$L$19))</f>
        <v>夺命护手-A阶-0</v>
      </c>
      <c r="C272" s="3">
        <f t="shared" si="36"/>
        <v>351</v>
      </c>
      <c r="D272" s="3">
        <f>_xlfn.XLOOKUP(ROUNDDOWN(A272/100,0),[1]装备数值!$B:$B,[1]装备数值!$E:$E)</f>
        <v>3</v>
      </c>
      <c r="E272" s="2">
        <v>4</v>
      </c>
      <c r="F272" s="2">
        <f>_xlfn.XLOOKUP(ROUNDDOWN(A272/100,0),[1]装备数值!$B:$B,[1]装备数值!$D:$D)</f>
        <v>103010</v>
      </c>
      <c r="G272" s="8">
        <f>IF(M272=0,_xlfn.IFS(D272=1,_xlfn.XLOOKUP(E272,[1]装备数值!$K$5:$K$19,[1]装备数值!$M$5:$M$19),D272=3,_xlfn.XLOOKUP(E272,[1]装备数值!$K$5:$K$19,[1]装备数值!$Q$5:$Q$19),D272=5,_xlfn.XLOOKUP(E272,[1]装备数值!$K$5:$K$19,[1]装备数值!$U$5:$U$19),D272=2,_xlfn.XLOOKUP(E272,[1]装备数值!$K$5:$K$19,[1]装备数值!$M$24:$M$38),D272=4,_xlfn.XLOOKUP(E272,[1]装备数值!$K$5:$K$19,[1]装备数值!$Q$24:$Q$38),D272=6,_xlfn.XLOOKUP(E272,[1]装备数值!$K$5:$K$19,[1]装备数值!$U$24:$U$38)),_xlfn.IFS(D272=1,_xlfn.XLOOKUP(E272,[1]装备数值!$K$5:$K$19,[1]装备数值!$O$5:$O$19),D272=3,_xlfn.XLOOKUP(E272,[1]装备数值!$K$5:$K$19,[1]装备数值!$S$5:$S$19),D272=5,_xlfn.XLOOKUP(E272,[1]装备数值!$K$5:$K$19,[1]装备数值!$W$5:$W$19),D272=2,_xlfn.XLOOKUP(E272,[1]装备数值!$K$5:$K$19,[1]装备数值!$O$24:$O$38),D272=4,_xlfn.XLOOKUP(E272,[1]装备数值!$K$5:$K$19,[1]装备数值!$S$24:$S$38),D272=6,_xlfn.XLOOKUP(E272,[1]装备数值!$K$5:$K$19,[1]装备数值!$W$24:$W$38)))</f>
        <v>60</v>
      </c>
      <c r="H272" s="2">
        <f>IF(M272=0,_xlfn.IFS(D272=1,_xlfn.XLOOKUP(E272,[1]装备数值!$K$5:$K$19,[1]装备数值!$N$5:$N$19),D272=3,_xlfn.XLOOKUP(E272,[1]装备数值!$K$5:$K$19,[1]装备数值!$R$5:$R$19),D272=5,_xlfn.XLOOKUP(E272,[1]装备数值!$K$5:$K$19,[1]装备数值!$V$5:$V$19),D272=2,_xlfn.XLOOKUP(E272,[1]装备数值!$K$5:$K$19,[1]装备数值!$N$24:$N$38),D272=4,_xlfn.XLOOKUP(E272,[1]装备数值!$K$5:$K$19,[1]装备数值!$R$24:$R$38),D272=6,_xlfn.XLOOKUP(E272,[1]装备数值!$K$5:$K$19,[1]装备数值!$V$24:$V$38)),_xlfn.IFS(D272=1,_xlfn.XLOOKUP(E272,[1]装备数值!$K$5:$K$19,[1]装备数值!$P$5:$P$19),D272=3,_xlfn.XLOOKUP(E272,[1]装备数值!$K$5:$K$19,[1]装备数值!$T$5:$T$19),D272=5,_xlfn.XLOOKUP(E272,[1]装备数值!$K$5:$K$19,[1]装备数值!$X$5:$X$19),D272=2,_xlfn.XLOOKUP(E272,[1]装备数值!$K$5:$K$19,[1]装备数值!$P$24:$P$38),D272=4,_xlfn.XLOOKUP(E272,[1]装备数值!$K$5:$K$19,[1]装备数值!$T$24:$T$38),D272=6,_xlfn.XLOOKUP(E272,[1]装备数值!$K$5:$K$19,[1]装备数值!$X$24:$X$38)))</f>
        <v>7</v>
      </c>
      <c r="I272" s="2" cm="1">
        <f t="array" ref="I272">G272+H272*(_xlfn.SINGLE(_xlfn.XLOOKUP(E272,'equip_quality|装备品质'!$A:$A,'equip_quality|装备品质'!$E:$E-1)))</f>
        <v>1173</v>
      </c>
      <c r="J272" s="3" t="str">
        <f>CONCATENATE("2;",ROUNDDOWN(A272/100,0)*10+430002,"|3;",ROUNDDOWN(A272/100,0)*10+430003,"|4;",ROUNDDOWN(A272/100,0)*10+430004,"|5;",ROUNDDOWN(A272/100,0)*10+430005,"|6;",ROUNDDOWN(A272/100,0)*10+430006)</f>
        <v>2;433512|3;433513|4;433514|5;433515|6;433516</v>
      </c>
      <c r="K272" s="3" t="str">
        <f t="shared" ref="K272:K283" si="43">CONCATENATE(IF(L272,CONCATENATE(L272,";"),""),IF(E272&gt;=2,$C272*10+430002,""),IF(E272&gt;=3,CONCATENATE(";",$C272*10+430003),""),IF(E272&gt;=4,CONCATENATE(";",$C272*10+430004),""),IF(E272&gt;=7,CONCATENATE(";",$C272*10+430005),""),IF(E272&gt;=11,CONCATENATE(";",$C272*10+430006),""))</f>
        <v>433512;433513;433514</v>
      </c>
      <c r="M272" s="2">
        <f>_xlfn.XLOOKUP(ROUNDDOWN(A272/100,0),[1]装备数值!$B:$B,[1]装备数值!$F:$F)</f>
        <v>1</v>
      </c>
      <c r="N272" s="3" t="str">
        <f t="shared" si="37"/>
        <v>equip_351_name</v>
      </c>
      <c r="O272" s="3" t="str">
        <f t="shared" si="38"/>
        <v>icon_equip_351</v>
      </c>
      <c r="P272" s="3" t="str">
        <f t="shared" si="39"/>
        <v>equip_351_desc</v>
      </c>
      <c r="Q272" s="3" t="str">
        <f t="shared" si="40"/>
        <v>spine_equip_351</v>
      </c>
    </row>
    <row r="273" spans="1:17">
      <c r="A273" s="2">
        <v>35105</v>
      </c>
      <c r="B273" s="3" t="str">
        <f>CONCATENATE(_xlfn.XLOOKUP(ROUNDDOWN(A273/100,0),[1]装备数值!$B:$B,[1]装备数值!$C:$C),"-",_xlfn.XLOOKUP(E273,[1]装备数值!$K$5:$K$19,[1]装备数值!$L$5:$L$19))</f>
        <v>夺命护手-A阶-1</v>
      </c>
      <c r="C273" s="3">
        <f t="shared" si="36"/>
        <v>351</v>
      </c>
      <c r="D273" s="3">
        <f>_xlfn.XLOOKUP(ROUNDDOWN(A273/100,0),[1]装备数值!$B:$B,[1]装备数值!$E:$E)</f>
        <v>3</v>
      </c>
      <c r="E273" s="2">
        <v>5</v>
      </c>
      <c r="F273" s="2">
        <f>_xlfn.XLOOKUP(ROUNDDOWN(A273/100,0),[1]装备数值!$B:$B,[1]装备数值!$D:$D)</f>
        <v>103010</v>
      </c>
      <c r="G273" s="8">
        <f>IF(M273=0,_xlfn.IFS(D273=1,_xlfn.XLOOKUP(E273,[1]装备数值!$K$5:$K$19,[1]装备数值!$M$5:$M$19),D273=3,_xlfn.XLOOKUP(E273,[1]装备数值!$K$5:$K$19,[1]装备数值!$Q$5:$Q$19),D273=5,_xlfn.XLOOKUP(E273,[1]装备数值!$K$5:$K$19,[1]装备数值!$U$5:$U$19),D273=2,_xlfn.XLOOKUP(E273,[1]装备数值!$K$5:$K$19,[1]装备数值!$M$24:$M$38),D273=4,_xlfn.XLOOKUP(E273,[1]装备数值!$K$5:$K$19,[1]装备数值!$Q$24:$Q$38),D273=6,_xlfn.XLOOKUP(E273,[1]装备数值!$K$5:$K$19,[1]装备数值!$U$24:$U$38)),_xlfn.IFS(D273=1,_xlfn.XLOOKUP(E273,[1]装备数值!$K$5:$K$19,[1]装备数值!$O$5:$O$19),D273=3,_xlfn.XLOOKUP(E273,[1]装备数值!$K$5:$K$19,[1]装备数值!$S$5:$S$19),D273=5,_xlfn.XLOOKUP(E273,[1]装备数值!$K$5:$K$19,[1]装备数值!$W$5:$W$19),D273=2,_xlfn.XLOOKUP(E273,[1]装备数值!$K$5:$K$19,[1]装备数值!$O$24:$O$38),D273=4,_xlfn.XLOOKUP(E273,[1]装备数值!$K$5:$K$19,[1]装备数值!$S$24:$S$38),D273=6,_xlfn.XLOOKUP(E273,[1]装备数值!$K$5:$K$19,[1]装备数值!$W$24:$W$38)))</f>
        <v>72</v>
      </c>
      <c r="H273" s="2">
        <f>IF(M273=0,_xlfn.IFS(D273=1,_xlfn.XLOOKUP(E273,[1]装备数值!$K$5:$K$19,[1]装备数值!$N$5:$N$19),D273=3,_xlfn.XLOOKUP(E273,[1]装备数值!$K$5:$K$19,[1]装备数值!$R$5:$R$19),D273=5,_xlfn.XLOOKUP(E273,[1]装备数值!$K$5:$K$19,[1]装备数值!$V$5:$V$19),D273=2,_xlfn.XLOOKUP(E273,[1]装备数值!$K$5:$K$19,[1]装备数值!$N$24:$N$38),D273=4,_xlfn.XLOOKUP(E273,[1]装备数值!$K$5:$K$19,[1]装备数值!$R$24:$R$38),D273=6,_xlfn.XLOOKUP(E273,[1]装备数值!$K$5:$K$19,[1]装备数值!$V$24:$V$38)),_xlfn.IFS(D273=1,_xlfn.XLOOKUP(E273,[1]装备数值!$K$5:$K$19,[1]装备数值!$P$5:$P$19),D273=3,_xlfn.XLOOKUP(E273,[1]装备数值!$K$5:$K$19,[1]装备数值!$T$5:$T$19),D273=5,_xlfn.XLOOKUP(E273,[1]装备数值!$K$5:$K$19,[1]装备数值!$X$5:$X$19),D273=2,_xlfn.XLOOKUP(E273,[1]装备数值!$K$5:$K$19,[1]装备数值!$P$24:$P$38),D273=4,_xlfn.XLOOKUP(E273,[1]装备数值!$K$5:$K$19,[1]装备数值!$T$24:$T$38),D273=6,_xlfn.XLOOKUP(E273,[1]装备数值!$K$5:$K$19,[1]装备数值!$X$24:$X$38)))</f>
        <v>7</v>
      </c>
      <c r="I273" s="2" cm="1">
        <f t="array" ref="I273">G273+H273*(_xlfn.SINGLE(_xlfn.XLOOKUP(E273,'equip_quality|装备品质'!$A:$A,'equip_quality|装备品质'!$E:$E-1)))</f>
        <v>1185</v>
      </c>
      <c r="J273" s="3" t="str">
        <f t="shared" ref="J273:J283" si="44">CONCATENATE("2;",ROUNDDOWN(A273/100,0)*10+430002,"|3;",ROUNDDOWN(A273/100,0)*10+430003,"|4;",ROUNDDOWN(A273/100,0)*10+430004,"|5;",ROUNDDOWN(A273/100,0)*10+430005,"|6;",ROUNDDOWN(A273/100,0)*10+430006)</f>
        <v>2;433512|3;433513|4;433514|5;433515|6;433516</v>
      </c>
      <c r="K273" s="3" t="str">
        <f t="shared" si="43"/>
        <v>433512;433513;433514</v>
      </c>
      <c r="M273" s="2">
        <f>_xlfn.XLOOKUP(ROUNDDOWN(A273/100,0),[1]装备数值!$B:$B,[1]装备数值!$F:$F)</f>
        <v>1</v>
      </c>
      <c r="N273" s="3" t="str">
        <f t="shared" si="37"/>
        <v>equip_351_name</v>
      </c>
      <c r="O273" s="3" t="str">
        <f t="shared" si="38"/>
        <v>icon_equip_351</v>
      </c>
      <c r="P273" s="3" t="str">
        <f t="shared" si="39"/>
        <v>equip_351_desc</v>
      </c>
      <c r="Q273" s="3" t="str">
        <f t="shared" si="40"/>
        <v>spine_equip_351</v>
      </c>
    </row>
    <row r="274" spans="1:17">
      <c r="A274" s="2">
        <v>35106</v>
      </c>
      <c r="B274" s="3" t="str">
        <f>CONCATENATE(_xlfn.XLOOKUP(ROUNDDOWN(A274/100,0),[1]装备数值!$B:$B,[1]装备数值!$C:$C),"-",_xlfn.XLOOKUP(E274,[1]装备数值!$K$5:$K$19,[1]装备数值!$L$5:$L$19))</f>
        <v>夺命护手-A阶-2</v>
      </c>
      <c r="C274" s="3">
        <f t="shared" si="36"/>
        <v>351</v>
      </c>
      <c r="D274" s="3">
        <f>_xlfn.XLOOKUP(ROUNDDOWN(A274/100,0),[1]装备数值!$B:$B,[1]装备数值!$E:$E)</f>
        <v>3</v>
      </c>
      <c r="E274" s="2">
        <v>6</v>
      </c>
      <c r="F274" s="2">
        <f>_xlfn.XLOOKUP(ROUNDDOWN(A274/100,0),[1]装备数值!$B:$B,[1]装备数值!$D:$D)</f>
        <v>103010</v>
      </c>
      <c r="G274" s="8">
        <f>IF(M274=0,_xlfn.IFS(D274=1,_xlfn.XLOOKUP(E274,[1]装备数值!$K$5:$K$19,[1]装备数值!$M$5:$M$19),D274=3,_xlfn.XLOOKUP(E274,[1]装备数值!$K$5:$K$19,[1]装备数值!$Q$5:$Q$19),D274=5,_xlfn.XLOOKUP(E274,[1]装备数值!$K$5:$K$19,[1]装备数值!$U$5:$U$19),D274=2,_xlfn.XLOOKUP(E274,[1]装备数值!$K$5:$K$19,[1]装备数值!$M$24:$M$38),D274=4,_xlfn.XLOOKUP(E274,[1]装备数值!$K$5:$K$19,[1]装备数值!$Q$24:$Q$38),D274=6,_xlfn.XLOOKUP(E274,[1]装备数值!$K$5:$K$19,[1]装备数值!$U$24:$U$38)),_xlfn.IFS(D274=1,_xlfn.XLOOKUP(E274,[1]装备数值!$K$5:$K$19,[1]装备数值!$O$5:$O$19),D274=3,_xlfn.XLOOKUP(E274,[1]装备数值!$K$5:$K$19,[1]装备数值!$S$5:$S$19),D274=5,_xlfn.XLOOKUP(E274,[1]装备数值!$K$5:$K$19,[1]装备数值!$W$5:$W$19),D274=2,_xlfn.XLOOKUP(E274,[1]装备数值!$K$5:$K$19,[1]装备数值!$O$24:$O$38),D274=4,_xlfn.XLOOKUP(E274,[1]装备数值!$K$5:$K$19,[1]装备数值!$S$24:$S$38),D274=6,_xlfn.XLOOKUP(E274,[1]装备数值!$K$5:$K$19,[1]装备数值!$W$24:$W$38)))</f>
        <v>84</v>
      </c>
      <c r="H274" s="2">
        <f>IF(M274=0,_xlfn.IFS(D274=1,_xlfn.XLOOKUP(E274,[1]装备数值!$K$5:$K$19,[1]装备数值!$N$5:$N$19),D274=3,_xlfn.XLOOKUP(E274,[1]装备数值!$K$5:$K$19,[1]装备数值!$R$5:$R$19),D274=5,_xlfn.XLOOKUP(E274,[1]装备数值!$K$5:$K$19,[1]装备数值!$V$5:$V$19),D274=2,_xlfn.XLOOKUP(E274,[1]装备数值!$K$5:$K$19,[1]装备数值!$N$24:$N$38),D274=4,_xlfn.XLOOKUP(E274,[1]装备数值!$K$5:$K$19,[1]装备数值!$R$24:$R$38),D274=6,_xlfn.XLOOKUP(E274,[1]装备数值!$K$5:$K$19,[1]装备数值!$V$24:$V$38)),_xlfn.IFS(D274=1,_xlfn.XLOOKUP(E274,[1]装备数值!$K$5:$K$19,[1]装备数值!$P$5:$P$19),D274=3,_xlfn.XLOOKUP(E274,[1]装备数值!$K$5:$K$19,[1]装备数值!$T$5:$T$19),D274=5,_xlfn.XLOOKUP(E274,[1]装备数值!$K$5:$K$19,[1]装备数值!$X$5:$X$19),D274=2,_xlfn.XLOOKUP(E274,[1]装备数值!$K$5:$K$19,[1]装备数值!$P$24:$P$38),D274=4,_xlfn.XLOOKUP(E274,[1]装备数值!$K$5:$K$19,[1]装备数值!$T$24:$T$38),D274=6,_xlfn.XLOOKUP(E274,[1]装备数值!$K$5:$K$19,[1]装备数值!$X$24:$X$38)))</f>
        <v>8</v>
      </c>
      <c r="I274" s="2" cm="1">
        <f t="array" ref="I274">G274+H274*(_xlfn.SINGLE(_xlfn.XLOOKUP(E274,'equip_quality|装备品质'!$A:$A,'equip_quality|装备品质'!$E:$E-1)))</f>
        <v>1356</v>
      </c>
      <c r="J274" s="3" t="str">
        <f t="shared" si="44"/>
        <v>2;433512|3;433513|4;433514|5;433515|6;433516</v>
      </c>
      <c r="K274" s="3" t="str">
        <f t="shared" si="43"/>
        <v>433512;433513;433514</v>
      </c>
      <c r="M274" s="2">
        <f>_xlfn.XLOOKUP(ROUNDDOWN(A274/100,0),[1]装备数值!$B:$B,[1]装备数值!$F:$F)</f>
        <v>1</v>
      </c>
      <c r="N274" s="3" t="str">
        <f t="shared" si="37"/>
        <v>equip_351_name</v>
      </c>
      <c r="O274" s="3" t="str">
        <f t="shared" si="38"/>
        <v>icon_equip_351</v>
      </c>
      <c r="P274" s="3" t="str">
        <f t="shared" si="39"/>
        <v>equip_351_desc</v>
      </c>
      <c r="Q274" s="3" t="str">
        <f t="shared" si="40"/>
        <v>spine_equip_351</v>
      </c>
    </row>
    <row r="275" spans="1:17">
      <c r="A275" s="2">
        <v>35107</v>
      </c>
      <c r="B275" s="3" t="str">
        <f>CONCATENATE(_xlfn.XLOOKUP(ROUNDDOWN(A275/100,0),[1]装备数值!$B:$B,[1]装备数值!$C:$C),"-",_xlfn.XLOOKUP(E275,[1]装备数值!$K$5:$K$19,[1]装备数值!$L$5:$L$19))</f>
        <v>夺命护手-S阶-0</v>
      </c>
      <c r="C275" s="3">
        <f t="shared" si="36"/>
        <v>351</v>
      </c>
      <c r="D275" s="3">
        <f>_xlfn.XLOOKUP(ROUNDDOWN(A275/100,0),[1]装备数值!$B:$B,[1]装备数值!$E:$E)</f>
        <v>3</v>
      </c>
      <c r="E275" s="2">
        <v>7</v>
      </c>
      <c r="F275" s="2">
        <f>_xlfn.XLOOKUP(ROUNDDOWN(A275/100,0),[1]装备数值!$B:$B,[1]装备数值!$D:$D)</f>
        <v>103010</v>
      </c>
      <c r="G275" s="8">
        <f>IF(M275=0,_xlfn.IFS(D275=1,_xlfn.XLOOKUP(E275,[1]装备数值!$K$5:$K$19,[1]装备数值!$M$5:$M$19),D275=3,_xlfn.XLOOKUP(E275,[1]装备数值!$K$5:$K$19,[1]装备数值!$Q$5:$Q$19),D275=5,_xlfn.XLOOKUP(E275,[1]装备数值!$K$5:$K$19,[1]装备数值!$U$5:$U$19),D275=2,_xlfn.XLOOKUP(E275,[1]装备数值!$K$5:$K$19,[1]装备数值!$M$24:$M$38),D275=4,_xlfn.XLOOKUP(E275,[1]装备数值!$K$5:$K$19,[1]装备数值!$Q$24:$Q$38),D275=6,_xlfn.XLOOKUP(E275,[1]装备数值!$K$5:$K$19,[1]装备数值!$U$24:$U$38)),_xlfn.IFS(D275=1,_xlfn.XLOOKUP(E275,[1]装备数值!$K$5:$K$19,[1]装备数值!$O$5:$O$19),D275=3,_xlfn.XLOOKUP(E275,[1]装备数值!$K$5:$K$19,[1]装备数值!$S$5:$S$19),D275=5,_xlfn.XLOOKUP(E275,[1]装备数值!$K$5:$K$19,[1]装备数值!$W$5:$W$19),D275=2,_xlfn.XLOOKUP(E275,[1]装备数值!$K$5:$K$19,[1]装备数值!$O$24:$O$38),D275=4,_xlfn.XLOOKUP(E275,[1]装备数值!$K$5:$K$19,[1]装备数值!$S$24:$S$38),D275=6,_xlfn.XLOOKUP(E275,[1]装备数值!$K$5:$K$19,[1]装备数值!$W$24:$W$38)))</f>
        <v>159</v>
      </c>
      <c r="H275" s="2">
        <f>IF(M275=0,_xlfn.IFS(D275=1,_xlfn.XLOOKUP(E275,[1]装备数值!$K$5:$K$19,[1]装备数值!$N$5:$N$19),D275=3,_xlfn.XLOOKUP(E275,[1]装备数值!$K$5:$K$19,[1]装备数值!$R$5:$R$19),D275=5,_xlfn.XLOOKUP(E275,[1]装备数值!$K$5:$K$19,[1]装备数值!$V$5:$V$19),D275=2,_xlfn.XLOOKUP(E275,[1]装备数值!$K$5:$K$19,[1]装备数值!$N$24:$N$38),D275=4,_xlfn.XLOOKUP(E275,[1]装备数值!$K$5:$K$19,[1]装备数值!$R$24:$R$38),D275=6,_xlfn.XLOOKUP(E275,[1]装备数值!$K$5:$K$19,[1]装备数值!$V$24:$V$38)),_xlfn.IFS(D275=1,_xlfn.XLOOKUP(E275,[1]装备数值!$K$5:$K$19,[1]装备数值!$P$5:$P$19),D275=3,_xlfn.XLOOKUP(E275,[1]装备数值!$K$5:$K$19,[1]装备数值!$T$5:$T$19),D275=5,_xlfn.XLOOKUP(E275,[1]装备数值!$K$5:$K$19,[1]装备数值!$X$5:$X$19),D275=2,_xlfn.XLOOKUP(E275,[1]装备数值!$K$5:$K$19,[1]装备数值!$P$24:$P$38),D275=4,_xlfn.XLOOKUP(E275,[1]装备数值!$K$5:$K$19,[1]装备数值!$T$24:$T$38),D275=6,_xlfn.XLOOKUP(E275,[1]装备数值!$K$5:$K$19,[1]装备数值!$X$24:$X$38)))</f>
        <v>8</v>
      </c>
      <c r="I275" s="2" cm="1">
        <f t="array" ref="I275">G275+H275*(_xlfn.SINGLE(_xlfn.XLOOKUP(E275,'equip_quality|装备品质'!$A:$A,'equip_quality|装备品质'!$E:$E-1)))</f>
        <v>1431</v>
      </c>
      <c r="J275" s="3" t="str">
        <f t="shared" si="44"/>
        <v>2;433512|3;433513|4;433514|5;433515|6;433516</v>
      </c>
      <c r="K275" s="3" t="str">
        <f t="shared" si="43"/>
        <v>433512;433513;433514;433515</v>
      </c>
      <c r="M275" s="2">
        <f>_xlfn.XLOOKUP(ROUNDDOWN(A275/100,0),[1]装备数值!$B:$B,[1]装备数值!$F:$F)</f>
        <v>1</v>
      </c>
      <c r="N275" s="3" t="str">
        <f t="shared" si="37"/>
        <v>equip_351_name</v>
      </c>
      <c r="O275" s="3" t="str">
        <f t="shared" si="38"/>
        <v>icon_equip_351</v>
      </c>
      <c r="P275" s="3" t="str">
        <f t="shared" si="39"/>
        <v>equip_351_desc</v>
      </c>
      <c r="Q275" s="3" t="str">
        <f t="shared" si="40"/>
        <v>spine_equip_351</v>
      </c>
    </row>
    <row r="276" spans="1:17">
      <c r="A276" s="2">
        <v>35108</v>
      </c>
      <c r="B276" s="3" t="str">
        <f>CONCATENATE(_xlfn.XLOOKUP(ROUNDDOWN(A276/100,0),[1]装备数值!$B:$B,[1]装备数值!$C:$C),"-",_xlfn.XLOOKUP(E276,[1]装备数值!$K$5:$K$19,[1]装备数值!$L$5:$L$19))</f>
        <v>夺命护手-S阶-1</v>
      </c>
      <c r="C276" s="3">
        <f t="shared" si="36"/>
        <v>351</v>
      </c>
      <c r="D276" s="3">
        <f>_xlfn.XLOOKUP(ROUNDDOWN(A276/100,0),[1]装备数值!$B:$B,[1]装备数值!$E:$E)</f>
        <v>3</v>
      </c>
      <c r="E276" s="2">
        <v>8</v>
      </c>
      <c r="F276" s="2">
        <f>_xlfn.XLOOKUP(ROUNDDOWN(A276/100,0),[1]装备数值!$B:$B,[1]装备数值!$D:$D)</f>
        <v>103010</v>
      </c>
      <c r="G276" s="8">
        <f>IF(M276=0,_xlfn.IFS(D276=1,_xlfn.XLOOKUP(E276,[1]装备数值!$K$5:$K$19,[1]装备数值!$M$5:$M$19),D276=3,_xlfn.XLOOKUP(E276,[1]装备数值!$K$5:$K$19,[1]装备数值!$Q$5:$Q$19),D276=5,_xlfn.XLOOKUP(E276,[1]装备数值!$K$5:$K$19,[1]装备数值!$U$5:$U$19),D276=2,_xlfn.XLOOKUP(E276,[1]装备数值!$K$5:$K$19,[1]装备数值!$M$24:$M$38),D276=4,_xlfn.XLOOKUP(E276,[1]装备数值!$K$5:$K$19,[1]装备数值!$Q$24:$Q$38),D276=6,_xlfn.XLOOKUP(E276,[1]装备数值!$K$5:$K$19,[1]装备数值!$U$24:$U$38)),_xlfn.IFS(D276=1,_xlfn.XLOOKUP(E276,[1]装备数值!$K$5:$K$19,[1]装备数值!$O$5:$O$19),D276=3,_xlfn.XLOOKUP(E276,[1]装备数值!$K$5:$K$19,[1]装备数值!$S$5:$S$19),D276=5,_xlfn.XLOOKUP(E276,[1]装备数值!$K$5:$K$19,[1]装备数值!$W$5:$W$19),D276=2,_xlfn.XLOOKUP(E276,[1]装备数值!$K$5:$K$19,[1]装备数值!$O$24:$O$38),D276=4,_xlfn.XLOOKUP(E276,[1]装备数值!$K$5:$K$19,[1]装备数值!$S$24:$S$38),D276=6,_xlfn.XLOOKUP(E276,[1]装备数值!$K$5:$K$19,[1]装备数值!$W$24:$W$38)))</f>
        <v>185</v>
      </c>
      <c r="H276" s="2">
        <f>IF(M276=0,_xlfn.IFS(D276=1,_xlfn.XLOOKUP(E276,[1]装备数值!$K$5:$K$19,[1]装备数值!$N$5:$N$19),D276=3,_xlfn.XLOOKUP(E276,[1]装备数值!$K$5:$K$19,[1]装备数值!$R$5:$R$19),D276=5,_xlfn.XLOOKUP(E276,[1]装备数值!$K$5:$K$19,[1]装备数值!$V$5:$V$19),D276=2,_xlfn.XLOOKUP(E276,[1]装备数值!$K$5:$K$19,[1]装备数值!$N$24:$N$38),D276=4,_xlfn.XLOOKUP(E276,[1]装备数值!$K$5:$K$19,[1]装备数值!$R$24:$R$38),D276=6,_xlfn.XLOOKUP(E276,[1]装备数值!$K$5:$K$19,[1]装备数值!$V$24:$V$38)),_xlfn.IFS(D276=1,_xlfn.XLOOKUP(E276,[1]装备数值!$K$5:$K$19,[1]装备数值!$P$5:$P$19),D276=3,_xlfn.XLOOKUP(E276,[1]装备数值!$K$5:$K$19,[1]装备数值!$T$5:$T$19),D276=5,_xlfn.XLOOKUP(E276,[1]装备数值!$K$5:$K$19,[1]装备数值!$X$5:$X$19),D276=2,_xlfn.XLOOKUP(E276,[1]装备数值!$K$5:$K$19,[1]装备数值!$P$24:$P$38),D276=4,_xlfn.XLOOKUP(E276,[1]装备数值!$K$5:$K$19,[1]装备数值!$T$24:$T$38),D276=6,_xlfn.XLOOKUP(E276,[1]装备数值!$K$5:$K$19,[1]装备数值!$X$24:$X$38)))</f>
        <v>10</v>
      </c>
      <c r="I276" s="2" cm="1">
        <f t="array" ref="I276">G276+H276*(_xlfn.SINGLE(_xlfn.XLOOKUP(E276,'equip_quality|装备品质'!$A:$A,'equip_quality|装备品质'!$E:$E-1)))</f>
        <v>1775</v>
      </c>
      <c r="J276" s="3" t="str">
        <f t="shared" si="44"/>
        <v>2;433512|3;433513|4;433514|5;433515|6;433516</v>
      </c>
      <c r="K276" s="3" t="str">
        <f t="shared" si="43"/>
        <v>433512;433513;433514;433515</v>
      </c>
      <c r="M276" s="2">
        <f>_xlfn.XLOOKUP(ROUNDDOWN(A276/100,0),[1]装备数值!$B:$B,[1]装备数值!$F:$F)</f>
        <v>1</v>
      </c>
      <c r="N276" s="3" t="str">
        <f t="shared" si="37"/>
        <v>equip_351_name</v>
      </c>
      <c r="O276" s="3" t="str">
        <f t="shared" si="38"/>
        <v>icon_equip_351</v>
      </c>
      <c r="P276" s="3" t="str">
        <f t="shared" si="39"/>
        <v>equip_351_desc</v>
      </c>
      <c r="Q276" s="3" t="str">
        <f t="shared" si="40"/>
        <v>spine_equip_351</v>
      </c>
    </row>
    <row r="277" spans="1:17">
      <c r="A277" s="2">
        <v>35109</v>
      </c>
      <c r="B277" s="3" t="str">
        <f>CONCATENATE(_xlfn.XLOOKUP(ROUNDDOWN(A277/100,0),[1]装备数值!$B:$B,[1]装备数值!$C:$C),"-",_xlfn.XLOOKUP(E277,[1]装备数值!$K$5:$K$19,[1]装备数值!$L$5:$L$19))</f>
        <v>夺命护手-S阶-2</v>
      </c>
      <c r="C277" s="3">
        <f t="shared" si="36"/>
        <v>351</v>
      </c>
      <c r="D277" s="3">
        <f>_xlfn.XLOOKUP(ROUNDDOWN(A277/100,0),[1]装备数值!$B:$B,[1]装备数值!$E:$E)</f>
        <v>3</v>
      </c>
      <c r="E277" s="2">
        <v>9</v>
      </c>
      <c r="F277" s="2">
        <f>_xlfn.XLOOKUP(ROUNDDOWN(A277/100,0),[1]装备数值!$B:$B,[1]装备数值!$D:$D)</f>
        <v>103010</v>
      </c>
      <c r="G277" s="8">
        <f>IF(M277=0,_xlfn.IFS(D277=1,_xlfn.XLOOKUP(E277,[1]装备数值!$K$5:$K$19,[1]装备数值!$M$5:$M$19),D277=3,_xlfn.XLOOKUP(E277,[1]装备数值!$K$5:$K$19,[1]装备数值!$Q$5:$Q$19),D277=5,_xlfn.XLOOKUP(E277,[1]装备数值!$K$5:$K$19,[1]装备数值!$U$5:$U$19),D277=2,_xlfn.XLOOKUP(E277,[1]装备数值!$K$5:$K$19,[1]装备数值!$M$24:$M$38),D277=4,_xlfn.XLOOKUP(E277,[1]装备数值!$K$5:$K$19,[1]装备数值!$Q$24:$Q$38),D277=6,_xlfn.XLOOKUP(E277,[1]装备数值!$K$5:$K$19,[1]装备数值!$U$24:$U$38)),_xlfn.IFS(D277=1,_xlfn.XLOOKUP(E277,[1]装备数值!$K$5:$K$19,[1]装备数值!$O$5:$O$19),D277=3,_xlfn.XLOOKUP(E277,[1]装备数值!$K$5:$K$19,[1]装备数值!$S$5:$S$19),D277=5,_xlfn.XLOOKUP(E277,[1]装备数值!$K$5:$K$19,[1]装备数值!$W$5:$W$19),D277=2,_xlfn.XLOOKUP(E277,[1]装备数值!$K$5:$K$19,[1]装备数值!$O$24:$O$38),D277=4,_xlfn.XLOOKUP(E277,[1]装备数值!$K$5:$K$19,[1]装备数值!$S$24:$S$38),D277=6,_xlfn.XLOOKUP(E277,[1]装备数值!$K$5:$K$19,[1]装备数值!$W$24:$W$38)))</f>
        <v>212</v>
      </c>
      <c r="H277" s="2">
        <f>IF(M277=0,_xlfn.IFS(D277=1,_xlfn.XLOOKUP(E277,[1]装备数值!$K$5:$K$19,[1]装备数值!$N$5:$N$19),D277=3,_xlfn.XLOOKUP(E277,[1]装备数值!$K$5:$K$19,[1]装备数值!$R$5:$R$19),D277=5,_xlfn.XLOOKUP(E277,[1]装备数值!$K$5:$K$19,[1]装备数值!$V$5:$V$19),D277=2,_xlfn.XLOOKUP(E277,[1]装备数值!$K$5:$K$19,[1]装备数值!$N$24:$N$38),D277=4,_xlfn.XLOOKUP(E277,[1]装备数值!$K$5:$K$19,[1]装备数值!$R$24:$R$38),D277=6,_xlfn.XLOOKUP(E277,[1]装备数值!$K$5:$K$19,[1]装备数值!$V$24:$V$38)),_xlfn.IFS(D277=1,_xlfn.XLOOKUP(E277,[1]装备数值!$K$5:$K$19,[1]装备数值!$P$5:$P$19),D277=3,_xlfn.XLOOKUP(E277,[1]装备数值!$K$5:$K$19,[1]装备数值!$T$5:$T$19),D277=5,_xlfn.XLOOKUP(E277,[1]装备数值!$K$5:$K$19,[1]装备数值!$X$5:$X$19),D277=2,_xlfn.XLOOKUP(E277,[1]装备数值!$K$5:$K$19,[1]装备数值!$P$24:$P$38),D277=4,_xlfn.XLOOKUP(E277,[1]装备数值!$K$5:$K$19,[1]装备数值!$T$24:$T$38),D277=6,_xlfn.XLOOKUP(E277,[1]装备数值!$K$5:$K$19,[1]装备数值!$X$24:$X$38)))</f>
        <v>11</v>
      </c>
      <c r="I277" s="2" cm="1">
        <f t="array" ref="I277">G277+H277*(_xlfn.SINGLE(_xlfn.XLOOKUP(E277,'equip_quality|装备品质'!$A:$A,'equip_quality|装备品质'!$E:$E-1)))</f>
        <v>1961</v>
      </c>
      <c r="J277" s="3" t="str">
        <f t="shared" si="44"/>
        <v>2;433512|3;433513|4;433514|5;433515|6;433516</v>
      </c>
      <c r="K277" s="3" t="str">
        <f t="shared" si="43"/>
        <v>433512;433513;433514;433515</v>
      </c>
      <c r="M277" s="2">
        <f>_xlfn.XLOOKUP(ROUNDDOWN(A277/100,0),[1]装备数值!$B:$B,[1]装备数值!$F:$F)</f>
        <v>1</v>
      </c>
      <c r="N277" s="3" t="str">
        <f t="shared" si="37"/>
        <v>equip_351_name</v>
      </c>
      <c r="O277" s="3" t="str">
        <f t="shared" si="38"/>
        <v>icon_equip_351</v>
      </c>
      <c r="P277" s="3" t="str">
        <f t="shared" si="39"/>
        <v>equip_351_desc</v>
      </c>
      <c r="Q277" s="3" t="str">
        <f t="shared" si="40"/>
        <v>spine_equip_351</v>
      </c>
    </row>
    <row r="278" spans="1:17">
      <c r="A278" s="2">
        <v>35110</v>
      </c>
      <c r="B278" s="3" t="str">
        <f>CONCATENATE(_xlfn.XLOOKUP(ROUNDDOWN(A278/100,0),[1]装备数值!$B:$B,[1]装备数值!$C:$C),"-",_xlfn.XLOOKUP(E278,[1]装备数值!$K$5:$K$19,[1]装备数值!$L$5:$L$19))</f>
        <v>夺命护手-S阶-3</v>
      </c>
      <c r="C278" s="3">
        <f t="shared" si="36"/>
        <v>351</v>
      </c>
      <c r="D278" s="3">
        <f>_xlfn.XLOOKUP(ROUNDDOWN(A278/100,0),[1]装备数值!$B:$B,[1]装备数值!$E:$E)</f>
        <v>3</v>
      </c>
      <c r="E278" s="2">
        <v>10</v>
      </c>
      <c r="F278" s="2">
        <f>_xlfn.XLOOKUP(ROUNDDOWN(A278/100,0),[1]装备数值!$B:$B,[1]装备数值!$D:$D)</f>
        <v>103010</v>
      </c>
      <c r="G278" s="8">
        <f>IF(M278=0,_xlfn.IFS(D278=1,_xlfn.XLOOKUP(E278,[1]装备数值!$K$5:$K$19,[1]装备数值!$M$5:$M$19),D278=3,_xlfn.XLOOKUP(E278,[1]装备数值!$K$5:$K$19,[1]装备数值!$Q$5:$Q$19),D278=5,_xlfn.XLOOKUP(E278,[1]装备数值!$K$5:$K$19,[1]装备数值!$U$5:$U$19),D278=2,_xlfn.XLOOKUP(E278,[1]装备数值!$K$5:$K$19,[1]装备数值!$M$24:$M$38),D278=4,_xlfn.XLOOKUP(E278,[1]装备数值!$K$5:$K$19,[1]装备数值!$Q$24:$Q$38),D278=6,_xlfn.XLOOKUP(E278,[1]装备数值!$K$5:$K$19,[1]装备数值!$U$24:$U$38)),_xlfn.IFS(D278=1,_xlfn.XLOOKUP(E278,[1]装备数值!$K$5:$K$19,[1]装备数值!$O$5:$O$19),D278=3,_xlfn.XLOOKUP(E278,[1]装备数值!$K$5:$K$19,[1]装备数值!$S$5:$S$19),D278=5,_xlfn.XLOOKUP(E278,[1]装备数值!$K$5:$K$19,[1]装备数值!$W$5:$W$19),D278=2,_xlfn.XLOOKUP(E278,[1]装备数值!$K$5:$K$19,[1]装备数值!$O$24:$O$38),D278=4,_xlfn.XLOOKUP(E278,[1]装备数值!$K$5:$K$19,[1]装备数值!$S$24:$S$38),D278=6,_xlfn.XLOOKUP(E278,[1]装备数值!$K$5:$K$19,[1]装备数值!$W$24:$W$38)))</f>
        <v>237</v>
      </c>
      <c r="H278" s="2">
        <f>IF(M278=0,_xlfn.IFS(D278=1,_xlfn.XLOOKUP(E278,[1]装备数值!$K$5:$K$19,[1]装备数值!$N$5:$N$19),D278=3,_xlfn.XLOOKUP(E278,[1]装备数值!$K$5:$K$19,[1]装备数值!$R$5:$R$19),D278=5,_xlfn.XLOOKUP(E278,[1]装备数值!$K$5:$K$19,[1]装备数值!$V$5:$V$19),D278=2,_xlfn.XLOOKUP(E278,[1]装备数值!$K$5:$K$19,[1]装备数值!$N$24:$N$38),D278=4,_xlfn.XLOOKUP(E278,[1]装备数值!$K$5:$K$19,[1]装备数值!$R$24:$R$38),D278=6,_xlfn.XLOOKUP(E278,[1]装备数值!$K$5:$K$19,[1]装备数值!$V$24:$V$38)),_xlfn.IFS(D278=1,_xlfn.XLOOKUP(E278,[1]装备数值!$K$5:$K$19,[1]装备数值!$P$5:$P$19),D278=3,_xlfn.XLOOKUP(E278,[1]装备数值!$K$5:$K$19,[1]装备数值!$T$5:$T$19),D278=5,_xlfn.XLOOKUP(E278,[1]装备数值!$K$5:$K$19,[1]装备数值!$X$5:$X$19),D278=2,_xlfn.XLOOKUP(E278,[1]装备数值!$K$5:$K$19,[1]装备数值!$P$24:$P$38),D278=4,_xlfn.XLOOKUP(E278,[1]装备数值!$K$5:$K$19,[1]装备数值!$T$24:$T$38),D278=6,_xlfn.XLOOKUP(E278,[1]装备数值!$K$5:$K$19,[1]装备数值!$X$24:$X$38)))</f>
        <v>14</v>
      </c>
      <c r="I278" s="2" cm="1">
        <f t="array" ref="I278">G278+H278*(_xlfn.SINGLE(_xlfn.XLOOKUP(E278,'equip_quality|装备品质'!$A:$A,'equip_quality|装备品质'!$E:$E-1)))</f>
        <v>2463</v>
      </c>
      <c r="J278" s="3" t="str">
        <f t="shared" si="44"/>
        <v>2;433512|3;433513|4;433514|5;433515|6;433516</v>
      </c>
      <c r="K278" s="3" t="str">
        <f t="shared" si="43"/>
        <v>433512;433513;433514;433515</v>
      </c>
      <c r="M278" s="2">
        <f>_xlfn.XLOOKUP(ROUNDDOWN(A278/100,0),[1]装备数值!$B:$B,[1]装备数值!$F:$F)</f>
        <v>1</v>
      </c>
      <c r="N278" s="3" t="str">
        <f t="shared" si="37"/>
        <v>equip_351_name</v>
      </c>
      <c r="O278" s="3" t="str">
        <f t="shared" si="38"/>
        <v>icon_equip_351</v>
      </c>
      <c r="P278" s="3" t="str">
        <f t="shared" si="39"/>
        <v>equip_351_desc</v>
      </c>
      <c r="Q278" s="3" t="str">
        <f t="shared" si="40"/>
        <v>spine_equip_351</v>
      </c>
    </row>
    <row r="279" spans="1:17">
      <c r="A279" s="2">
        <v>35111</v>
      </c>
      <c r="B279" s="3" t="str">
        <f>CONCATENATE(_xlfn.XLOOKUP(ROUNDDOWN(A279/100,0),[1]装备数值!$B:$B,[1]装备数值!$C:$C),"-",_xlfn.XLOOKUP(E279,[1]装备数值!$K$5:$K$19,[1]装备数值!$L$5:$L$19))</f>
        <v>夺命护手-SS阶-0</v>
      </c>
      <c r="C279" s="3">
        <f t="shared" si="36"/>
        <v>351</v>
      </c>
      <c r="D279" s="3">
        <f>_xlfn.XLOOKUP(ROUNDDOWN(A279/100,0),[1]装备数值!$B:$B,[1]装备数值!$E:$E)</f>
        <v>3</v>
      </c>
      <c r="E279" s="2">
        <v>11</v>
      </c>
      <c r="F279" s="2">
        <f>_xlfn.XLOOKUP(ROUNDDOWN(A279/100,0),[1]装备数值!$B:$B,[1]装备数值!$D:$D)</f>
        <v>103010</v>
      </c>
      <c r="G279" s="8">
        <f>IF(M279=0,_xlfn.IFS(D279=1,_xlfn.XLOOKUP(E279,[1]装备数值!$K$5:$K$19,[1]装备数值!$M$5:$M$19),D279=3,_xlfn.XLOOKUP(E279,[1]装备数值!$K$5:$K$19,[1]装备数值!$Q$5:$Q$19),D279=5,_xlfn.XLOOKUP(E279,[1]装备数值!$K$5:$K$19,[1]装备数值!$U$5:$U$19),D279=2,_xlfn.XLOOKUP(E279,[1]装备数值!$K$5:$K$19,[1]装备数值!$M$24:$M$38),D279=4,_xlfn.XLOOKUP(E279,[1]装备数值!$K$5:$K$19,[1]装备数值!$Q$24:$Q$38),D279=6,_xlfn.XLOOKUP(E279,[1]装备数值!$K$5:$K$19,[1]装备数值!$U$24:$U$38)),_xlfn.IFS(D279=1,_xlfn.XLOOKUP(E279,[1]装备数值!$K$5:$K$19,[1]装备数值!$O$5:$O$19),D279=3,_xlfn.XLOOKUP(E279,[1]装备数值!$K$5:$K$19,[1]装备数值!$S$5:$S$19),D279=5,_xlfn.XLOOKUP(E279,[1]装备数值!$K$5:$K$19,[1]装备数值!$W$5:$W$19),D279=2,_xlfn.XLOOKUP(E279,[1]装备数值!$K$5:$K$19,[1]装备数值!$O$24:$O$38),D279=4,_xlfn.XLOOKUP(E279,[1]装备数值!$K$5:$K$19,[1]装备数值!$S$24:$S$38),D279=6,_xlfn.XLOOKUP(E279,[1]装备数值!$K$5:$K$19,[1]装备数值!$W$24:$W$38)))</f>
        <v>278</v>
      </c>
      <c r="H279" s="2">
        <f>IF(M279=0,_xlfn.IFS(D279=1,_xlfn.XLOOKUP(E279,[1]装备数值!$K$5:$K$19,[1]装备数值!$N$5:$N$19),D279=3,_xlfn.XLOOKUP(E279,[1]装备数值!$K$5:$K$19,[1]装备数值!$R$5:$R$19),D279=5,_xlfn.XLOOKUP(E279,[1]装备数值!$K$5:$K$19,[1]装备数值!$V$5:$V$19),D279=2,_xlfn.XLOOKUP(E279,[1]装备数值!$K$5:$K$19,[1]装备数值!$N$24:$N$38),D279=4,_xlfn.XLOOKUP(E279,[1]装备数值!$K$5:$K$19,[1]装备数值!$R$24:$R$38),D279=6,_xlfn.XLOOKUP(E279,[1]装备数值!$K$5:$K$19,[1]装备数值!$V$24:$V$38)),_xlfn.IFS(D279=1,_xlfn.XLOOKUP(E279,[1]装备数值!$K$5:$K$19,[1]装备数值!$P$5:$P$19),D279=3,_xlfn.XLOOKUP(E279,[1]装备数值!$K$5:$K$19,[1]装备数值!$T$5:$T$19),D279=5,_xlfn.XLOOKUP(E279,[1]装备数值!$K$5:$K$19,[1]装备数值!$X$5:$X$19),D279=2,_xlfn.XLOOKUP(E279,[1]装备数值!$K$5:$K$19,[1]装备数值!$P$24:$P$38),D279=4,_xlfn.XLOOKUP(E279,[1]装备数值!$K$5:$K$19,[1]装备数值!$T$24:$T$38),D279=6,_xlfn.XLOOKUP(E279,[1]装备数值!$K$5:$K$19,[1]装备数值!$X$24:$X$38)))</f>
        <v>17</v>
      </c>
      <c r="I279" s="2" cm="1">
        <f t="array" ref="I279">G279+H279*(_xlfn.SINGLE(_xlfn.XLOOKUP(E279,'equip_quality|装备品质'!$A:$A,'equip_quality|装备品质'!$E:$E-1)))</f>
        <v>2981</v>
      </c>
      <c r="J279" s="3" t="str">
        <f t="shared" si="44"/>
        <v>2;433512|3;433513|4;433514|5;433515|6;433516</v>
      </c>
      <c r="K279" s="3" t="str">
        <f t="shared" si="43"/>
        <v>433512;433513;433514;433515;433516</v>
      </c>
      <c r="M279" s="2">
        <f>_xlfn.XLOOKUP(ROUNDDOWN(A279/100,0),[1]装备数值!$B:$B,[1]装备数值!$F:$F)</f>
        <v>1</v>
      </c>
      <c r="N279" s="3" t="str">
        <f t="shared" si="37"/>
        <v>equip_351_name</v>
      </c>
      <c r="O279" s="3" t="str">
        <f t="shared" si="38"/>
        <v>icon_equip_351</v>
      </c>
      <c r="P279" s="3" t="str">
        <f t="shared" si="39"/>
        <v>equip_351_desc</v>
      </c>
      <c r="Q279" s="3" t="str">
        <f t="shared" si="40"/>
        <v>spine_equip_351</v>
      </c>
    </row>
    <row r="280" spans="1:17">
      <c r="A280" s="2">
        <v>35112</v>
      </c>
      <c r="B280" s="3" t="str">
        <f>CONCATENATE(_xlfn.XLOOKUP(ROUNDDOWN(A280/100,0),[1]装备数值!$B:$B,[1]装备数值!$C:$C),"-",_xlfn.XLOOKUP(E280,[1]装备数值!$K$5:$K$19,[1]装备数值!$L$5:$L$19))</f>
        <v>夺命护手-SS阶-1</v>
      </c>
      <c r="C280" s="3">
        <f t="shared" ref="C280:C343" si="45">ROUNDDOWN(A280/100,0)</f>
        <v>351</v>
      </c>
      <c r="D280" s="3">
        <f>_xlfn.XLOOKUP(ROUNDDOWN(A280/100,0),[1]装备数值!$B:$B,[1]装备数值!$E:$E)</f>
        <v>3</v>
      </c>
      <c r="E280" s="2">
        <v>12</v>
      </c>
      <c r="F280" s="2">
        <f>_xlfn.XLOOKUP(ROUNDDOWN(A280/100,0),[1]装备数值!$B:$B,[1]装备数值!$D:$D)</f>
        <v>103010</v>
      </c>
      <c r="G280" s="8">
        <f>IF(M280=0,_xlfn.IFS(D280=1,_xlfn.XLOOKUP(E280,[1]装备数值!$K$5:$K$19,[1]装备数值!$M$5:$M$19),D280=3,_xlfn.XLOOKUP(E280,[1]装备数值!$K$5:$K$19,[1]装备数值!$Q$5:$Q$19),D280=5,_xlfn.XLOOKUP(E280,[1]装备数值!$K$5:$K$19,[1]装备数值!$U$5:$U$19),D280=2,_xlfn.XLOOKUP(E280,[1]装备数值!$K$5:$K$19,[1]装备数值!$M$24:$M$38),D280=4,_xlfn.XLOOKUP(E280,[1]装备数值!$K$5:$K$19,[1]装备数值!$Q$24:$Q$38),D280=6,_xlfn.XLOOKUP(E280,[1]装备数值!$K$5:$K$19,[1]装备数值!$U$24:$U$38)),_xlfn.IFS(D280=1,_xlfn.XLOOKUP(E280,[1]装备数值!$K$5:$K$19,[1]装备数值!$O$5:$O$19),D280=3,_xlfn.XLOOKUP(E280,[1]装备数值!$K$5:$K$19,[1]装备数值!$S$5:$S$19),D280=5,_xlfn.XLOOKUP(E280,[1]装备数值!$K$5:$K$19,[1]装备数值!$W$5:$W$19),D280=2,_xlfn.XLOOKUP(E280,[1]装备数值!$K$5:$K$19,[1]装备数值!$O$24:$O$38),D280=4,_xlfn.XLOOKUP(E280,[1]装备数值!$K$5:$K$19,[1]装备数值!$S$24:$S$38),D280=6,_xlfn.XLOOKUP(E280,[1]装备数值!$K$5:$K$19,[1]装备数值!$W$24:$W$38)))</f>
        <v>342</v>
      </c>
      <c r="H280" s="2">
        <f>IF(M280=0,_xlfn.IFS(D280=1,_xlfn.XLOOKUP(E280,[1]装备数值!$K$5:$K$19,[1]装备数值!$N$5:$N$19),D280=3,_xlfn.XLOOKUP(E280,[1]装备数值!$K$5:$K$19,[1]装备数值!$R$5:$R$19),D280=5,_xlfn.XLOOKUP(E280,[1]装备数值!$K$5:$K$19,[1]装备数值!$V$5:$V$19),D280=2,_xlfn.XLOOKUP(E280,[1]装备数值!$K$5:$K$19,[1]装备数值!$N$24:$N$38),D280=4,_xlfn.XLOOKUP(E280,[1]装备数值!$K$5:$K$19,[1]装备数值!$R$24:$R$38),D280=6,_xlfn.XLOOKUP(E280,[1]装备数值!$K$5:$K$19,[1]装备数值!$V$24:$V$38)),_xlfn.IFS(D280=1,_xlfn.XLOOKUP(E280,[1]装备数值!$K$5:$K$19,[1]装备数值!$P$5:$P$19),D280=3,_xlfn.XLOOKUP(E280,[1]装备数值!$K$5:$K$19,[1]装备数值!$T$5:$T$19),D280=5,_xlfn.XLOOKUP(E280,[1]装备数值!$K$5:$K$19,[1]装备数值!$X$5:$X$19),D280=2,_xlfn.XLOOKUP(E280,[1]装备数值!$K$5:$K$19,[1]装备数值!$P$24:$P$38),D280=4,_xlfn.XLOOKUP(E280,[1]装备数值!$K$5:$K$19,[1]装备数值!$T$24:$T$38),D280=6,_xlfn.XLOOKUP(E280,[1]装备数值!$K$5:$K$19,[1]装备数值!$X$24:$X$38)))</f>
        <v>20</v>
      </c>
      <c r="I280" s="2" cm="1">
        <f t="array" ref="I280">G280+H280*(_xlfn.SINGLE(_xlfn.XLOOKUP(E280,'equip_quality|装备品质'!$A:$A,'equip_quality|装备品质'!$E:$E-1)))</f>
        <v>3522</v>
      </c>
      <c r="J280" s="3" t="str">
        <f t="shared" si="44"/>
        <v>2;433512|3;433513|4;433514|5;433515|6;433516</v>
      </c>
      <c r="K280" s="3" t="str">
        <f t="shared" si="43"/>
        <v>433512;433513;433514;433515;433516</v>
      </c>
      <c r="M280" s="2">
        <f>_xlfn.XLOOKUP(ROUNDDOWN(A280/100,0),[1]装备数值!$B:$B,[1]装备数值!$F:$F)</f>
        <v>1</v>
      </c>
      <c r="N280" s="3" t="str">
        <f t="shared" ref="N280:N343" si="46">CONCATENATE("equip_",ROUNDDOWN(A280/100,0),"_name")</f>
        <v>equip_351_name</v>
      </c>
      <c r="O280" s="3" t="str">
        <f t="shared" ref="O280:O343" si="47">CONCATENATE("icon_equip_",ROUNDDOWN(A280/100,0),IF(_xlfn.NUMBERVALUE(MID(ROUNDDOWN(A280/100,0),2,1))&lt;5,CONCATENATE(IF(E280&lt;4,"_1","_2")),""))</f>
        <v>icon_equip_351</v>
      </c>
      <c r="P280" s="3" t="str">
        <f t="shared" ref="P280:P343" si="48">CONCATENATE("equip_",ROUNDDOWN(A280/100,0),"_desc")</f>
        <v>equip_351_desc</v>
      </c>
      <c r="Q280" s="3" t="str">
        <f t="shared" ref="Q280:Q343" si="49">CONCATENATE("spine_equip_",ROUNDDOWN(A280/100,0),IF(_xlfn.NUMBERVALUE(MID(ROUNDDOWN(A280/100,0),2,1))&lt;5,CONCATENATE(IF(E280&lt;4,"_1","_2")),""))</f>
        <v>spine_equip_351</v>
      </c>
    </row>
    <row r="281" spans="1:17">
      <c r="A281" s="2">
        <v>35113</v>
      </c>
      <c r="B281" s="3" t="str">
        <f>CONCATENATE(_xlfn.XLOOKUP(ROUNDDOWN(A281/100,0),[1]装备数值!$B:$B,[1]装备数值!$C:$C),"-",_xlfn.XLOOKUP(E281,[1]装备数值!$K$5:$K$19,[1]装备数值!$L$5:$L$19))</f>
        <v>夺命护手-SS阶-2</v>
      </c>
      <c r="C281" s="3">
        <f t="shared" si="45"/>
        <v>351</v>
      </c>
      <c r="D281" s="3">
        <f>_xlfn.XLOOKUP(ROUNDDOWN(A281/100,0),[1]装备数值!$B:$B,[1]装备数值!$E:$E)</f>
        <v>3</v>
      </c>
      <c r="E281" s="2">
        <v>13</v>
      </c>
      <c r="F281" s="2">
        <f>_xlfn.XLOOKUP(ROUNDDOWN(A281/100,0),[1]装备数值!$B:$B,[1]装备数值!$D:$D)</f>
        <v>103010</v>
      </c>
      <c r="G281" s="8">
        <f>IF(M281=0,_xlfn.IFS(D281=1,_xlfn.XLOOKUP(E281,[1]装备数值!$K$5:$K$19,[1]装备数值!$M$5:$M$19),D281=3,_xlfn.XLOOKUP(E281,[1]装备数值!$K$5:$K$19,[1]装备数值!$Q$5:$Q$19),D281=5,_xlfn.XLOOKUP(E281,[1]装备数值!$K$5:$K$19,[1]装备数值!$U$5:$U$19),D281=2,_xlfn.XLOOKUP(E281,[1]装备数值!$K$5:$K$19,[1]装备数值!$M$24:$M$38),D281=4,_xlfn.XLOOKUP(E281,[1]装备数值!$K$5:$K$19,[1]装备数值!$Q$24:$Q$38),D281=6,_xlfn.XLOOKUP(E281,[1]装备数值!$K$5:$K$19,[1]装备数值!$U$24:$U$38)),_xlfn.IFS(D281=1,_xlfn.XLOOKUP(E281,[1]装备数值!$K$5:$K$19,[1]装备数值!$O$5:$O$19),D281=3,_xlfn.XLOOKUP(E281,[1]装备数值!$K$5:$K$19,[1]装备数值!$S$5:$S$19),D281=5,_xlfn.XLOOKUP(E281,[1]装备数值!$K$5:$K$19,[1]装备数值!$W$5:$W$19),D281=2,_xlfn.XLOOKUP(E281,[1]装备数值!$K$5:$K$19,[1]装备数值!$O$24:$O$38),D281=4,_xlfn.XLOOKUP(E281,[1]装备数值!$K$5:$K$19,[1]装备数值!$S$24:$S$38),D281=6,_xlfn.XLOOKUP(E281,[1]装备数值!$K$5:$K$19,[1]装备数值!$W$24:$W$38)))</f>
        <v>396</v>
      </c>
      <c r="H281" s="2">
        <f>IF(M281=0,_xlfn.IFS(D281=1,_xlfn.XLOOKUP(E281,[1]装备数值!$K$5:$K$19,[1]装备数值!$N$5:$N$19),D281=3,_xlfn.XLOOKUP(E281,[1]装备数值!$K$5:$K$19,[1]装备数值!$R$5:$R$19),D281=5,_xlfn.XLOOKUP(E281,[1]装备数值!$K$5:$K$19,[1]装备数值!$V$5:$V$19),D281=2,_xlfn.XLOOKUP(E281,[1]装备数值!$K$5:$K$19,[1]装备数值!$N$24:$N$38),D281=4,_xlfn.XLOOKUP(E281,[1]装备数值!$K$5:$K$19,[1]装备数值!$R$24:$R$38),D281=6,_xlfn.XLOOKUP(E281,[1]装备数值!$K$5:$K$19,[1]装备数值!$V$24:$V$38)),_xlfn.IFS(D281=1,_xlfn.XLOOKUP(E281,[1]装备数值!$K$5:$K$19,[1]装备数值!$P$5:$P$19),D281=3,_xlfn.XLOOKUP(E281,[1]装备数值!$K$5:$K$19,[1]装备数值!$T$5:$T$19),D281=5,_xlfn.XLOOKUP(E281,[1]装备数值!$K$5:$K$19,[1]装备数值!$X$5:$X$19),D281=2,_xlfn.XLOOKUP(E281,[1]装备数值!$K$5:$K$19,[1]装备数值!$P$24:$P$38),D281=4,_xlfn.XLOOKUP(E281,[1]装备数值!$K$5:$K$19,[1]装备数值!$T$24:$T$38),D281=6,_xlfn.XLOOKUP(E281,[1]装备数值!$K$5:$K$19,[1]装备数值!$X$24:$X$38)))</f>
        <v>24</v>
      </c>
      <c r="I281" s="2" cm="1">
        <f t="array" ref="I281">G281+H281*(_xlfn.SINGLE(_xlfn.XLOOKUP(E281,'equip_quality|装备品质'!$A:$A,'equip_quality|装备品质'!$E:$E-1)))</f>
        <v>4212</v>
      </c>
      <c r="J281" s="3" t="str">
        <f t="shared" si="44"/>
        <v>2;433512|3;433513|4;433514|5;433515|6;433516</v>
      </c>
      <c r="K281" s="3" t="str">
        <f t="shared" si="43"/>
        <v>433512;433513;433514;433515;433516</v>
      </c>
      <c r="M281" s="2">
        <f>_xlfn.XLOOKUP(ROUNDDOWN(A281/100,0),[1]装备数值!$B:$B,[1]装备数值!$F:$F)</f>
        <v>1</v>
      </c>
      <c r="N281" s="3" t="str">
        <f t="shared" si="46"/>
        <v>equip_351_name</v>
      </c>
      <c r="O281" s="3" t="str">
        <f t="shared" si="47"/>
        <v>icon_equip_351</v>
      </c>
      <c r="P281" s="3" t="str">
        <f t="shared" si="48"/>
        <v>equip_351_desc</v>
      </c>
      <c r="Q281" s="3" t="str">
        <f t="shared" si="49"/>
        <v>spine_equip_351</v>
      </c>
    </row>
    <row r="282" spans="1:17">
      <c r="A282" s="2">
        <v>35114</v>
      </c>
      <c r="B282" s="3" t="str">
        <f>CONCATENATE(_xlfn.XLOOKUP(ROUNDDOWN(A282/100,0),[1]装备数值!$B:$B,[1]装备数值!$C:$C),"-",_xlfn.XLOOKUP(E282,[1]装备数值!$K$5:$K$19,[1]装备数值!$L$5:$L$19))</f>
        <v>夺命护手-SS阶-3</v>
      </c>
      <c r="C282" s="3">
        <f t="shared" si="45"/>
        <v>351</v>
      </c>
      <c r="D282" s="3">
        <f>_xlfn.XLOOKUP(ROUNDDOWN(A282/100,0),[1]装备数值!$B:$B,[1]装备数值!$E:$E)</f>
        <v>3</v>
      </c>
      <c r="E282" s="2">
        <v>14</v>
      </c>
      <c r="F282" s="2">
        <f>_xlfn.XLOOKUP(ROUNDDOWN(A282/100,0),[1]装备数值!$B:$B,[1]装备数值!$D:$D)</f>
        <v>103010</v>
      </c>
      <c r="G282" s="8">
        <f>IF(M282=0,_xlfn.IFS(D282=1,_xlfn.XLOOKUP(E282,[1]装备数值!$K$5:$K$19,[1]装备数值!$M$5:$M$19),D282=3,_xlfn.XLOOKUP(E282,[1]装备数值!$K$5:$K$19,[1]装备数值!$Q$5:$Q$19),D282=5,_xlfn.XLOOKUP(E282,[1]装备数值!$K$5:$K$19,[1]装备数值!$U$5:$U$19),D282=2,_xlfn.XLOOKUP(E282,[1]装备数值!$K$5:$K$19,[1]装备数值!$M$24:$M$38),D282=4,_xlfn.XLOOKUP(E282,[1]装备数值!$K$5:$K$19,[1]装备数值!$Q$24:$Q$38),D282=6,_xlfn.XLOOKUP(E282,[1]装备数值!$K$5:$K$19,[1]装备数值!$U$24:$U$38)),_xlfn.IFS(D282=1,_xlfn.XLOOKUP(E282,[1]装备数值!$K$5:$K$19,[1]装备数值!$O$5:$O$19),D282=3,_xlfn.XLOOKUP(E282,[1]装备数值!$K$5:$K$19,[1]装备数值!$S$5:$S$19),D282=5,_xlfn.XLOOKUP(E282,[1]装备数值!$K$5:$K$19,[1]装备数值!$W$5:$W$19),D282=2,_xlfn.XLOOKUP(E282,[1]装备数值!$K$5:$K$19,[1]装备数值!$O$24:$O$38),D282=4,_xlfn.XLOOKUP(E282,[1]装备数值!$K$5:$K$19,[1]装备数值!$S$24:$S$38),D282=6,_xlfn.XLOOKUP(E282,[1]装备数值!$K$5:$K$19,[1]装备数值!$W$24:$W$38)))</f>
        <v>456</v>
      </c>
      <c r="H282" s="2">
        <f>IF(M282=0,_xlfn.IFS(D282=1,_xlfn.XLOOKUP(E282,[1]装备数值!$K$5:$K$19,[1]装备数值!$N$5:$N$19),D282=3,_xlfn.XLOOKUP(E282,[1]装备数值!$K$5:$K$19,[1]装备数值!$R$5:$R$19),D282=5,_xlfn.XLOOKUP(E282,[1]装备数值!$K$5:$K$19,[1]装备数值!$V$5:$V$19),D282=2,_xlfn.XLOOKUP(E282,[1]装备数值!$K$5:$K$19,[1]装备数值!$N$24:$N$38),D282=4,_xlfn.XLOOKUP(E282,[1]装备数值!$K$5:$K$19,[1]装备数值!$R$24:$R$38),D282=6,_xlfn.XLOOKUP(E282,[1]装备数值!$K$5:$K$19,[1]装备数值!$V$24:$V$38)),_xlfn.IFS(D282=1,_xlfn.XLOOKUP(E282,[1]装备数值!$K$5:$K$19,[1]装备数值!$P$5:$P$19),D282=3,_xlfn.XLOOKUP(E282,[1]装备数值!$K$5:$K$19,[1]装备数值!$T$5:$T$19),D282=5,_xlfn.XLOOKUP(E282,[1]装备数值!$K$5:$K$19,[1]装备数值!$X$5:$X$19),D282=2,_xlfn.XLOOKUP(E282,[1]装备数值!$K$5:$K$19,[1]装备数值!$P$24:$P$38),D282=4,_xlfn.XLOOKUP(E282,[1]装备数值!$K$5:$K$19,[1]装备数值!$T$24:$T$38),D282=6,_xlfn.XLOOKUP(E282,[1]装备数值!$K$5:$K$19,[1]装备数值!$X$24:$X$38)))</f>
        <v>28</v>
      </c>
      <c r="I282" s="2" cm="1">
        <f t="array" ref="I282">G282+H282*(_xlfn.SINGLE(_xlfn.XLOOKUP(E282,'equip_quality|装备品质'!$A:$A,'equip_quality|装备品质'!$E:$E-1)))</f>
        <v>4908</v>
      </c>
      <c r="J282" s="3" t="str">
        <f t="shared" si="44"/>
        <v>2;433512|3;433513|4;433514|5;433515|6;433516</v>
      </c>
      <c r="K282" s="3" t="str">
        <f t="shared" si="43"/>
        <v>433512;433513;433514;433515;433516</v>
      </c>
      <c r="M282" s="2">
        <f>_xlfn.XLOOKUP(ROUNDDOWN(A282/100,0),[1]装备数值!$B:$B,[1]装备数值!$F:$F)</f>
        <v>1</v>
      </c>
      <c r="N282" s="3" t="str">
        <f t="shared" si="46"/>
        <v>equip_351_name</v>
      </c>
      <c r="O282" s="3" t="str">
        <f t="shared" si="47"/>
        <v>icon_equip_351</v>
      </c>
      <c r="P282" s="3" t="str">
        <f t="shared" si="48"/>
        <v>equip_351_desc</v>
      </c>
      <c r="Q282" s="3" t="str">
        <f t="shared" si="49"/>
        <v>spine_equip_351</v>
      </c>
    </row>
    <row r="283" spans="1:17">
      <c r="A283" s="2">
        <v>35115</v>
      </c>
      <c r="B283" s="3" t="str">
        <f>CONCATENATE(_xlfn.XLOOKUP(ROUNDDOWN(A283/100,0),[1]装备数值!$B:$B,[1]装备数值!$C:$C),"-",_xlfn.XLOOKUP(E283,[1]装备数值!$K$5:$K$19,[1]装备数值!$L$5:$L$19))</f>
        <v>夺命护手-SS阶-4</v>
      </c>
      <c r="C283" s="3">
        <f t="shared" si="45"/>
        <v>351</v>
      </c>
      <c r="D283" s="3">
        <f>_xlfn.XLOOKUP(ROUNDDOWN(A283/100,0),[1]装备数值!$B:$B,[1]装备数值!$E:$E)</f>
        <v>3</v>
      </c>
      <c r="E283" s="2">
        <v>15</v>
      </c>
      <c r="F283" s="2">
        <f>_xlfn.XLOOKUP(ROUNDDOWN(A283/100,0),[1]装备数值!$B:$B,[1]装备数值!$D:$D)</f>
        <v>103010</v>
      </c>
      <c r="G283" s="8">
        <f>IF(M283=0,_xlfn.IFS(D283=1,_xlfn.XLOOKUP(E283,[1]装备数值!$K$5:$K$19,[1]装备数值!$M$5:$M$19),D283=3,_xlfn.XLOOKUP(E283,[1]装备数值!$K$5:$K$19,[1]装备数值!$Q$5:$Q$19),D283=5,_xlfn.XLOOKUP(E283,[1]装备数值!$K$5:$K$19,[1]装备数值!$U$5:$U$19),D283=2,_xlfn.XLOOKUP(E283,[1]装备数值!$K$5:$K$19,[1]装备数值!$M$24:$M$38),D283=4,_xlfn.XLOOKUP(E283,[1]装备数值!$K$5:$K$19,[1]装备数值!$Q$24:$Q$38),D283=6,_xlfn.XLOOKUP(E283,[1]装备数值!$K$5:$K$19,[1]装备数值!$U$24:$U$38)),_xlfn.IFS(D283=1,_xlfn.XLOOKUP(E283,[1]装备数值!$K$5:$K$19,[1]装备数值!$O$5:$O$19),D283=3,_xlfn.XLOOKUP(E283,[1]装备数值!$K$5:$K$19,[1]装备数值!$S$5:$S$19),D283=5,_xlfn.XLOOKUP(E283,[1]装备数值!$K$5:$K$19,[1]装备数值!$W$5:$W$19),D283=2,_xlfn.XLOOKUP(E283,[1]装备数值!$K$5:$K$19,[1]装备数值!$O$24:$O$38),D283=4,_xlfn.XLOOKUP(E283,[1]装备数值!$K$5:$K$19,[1]装备数值!$S$24:$S$38),D283=6,_xlfn.XLOOKUP(E283,[1]装备数值!$K$5:$K$19,[1]装备数值!$W$24:$W$38)))</f>
        <v>540</v>
      </c>
      <c r="H283" s="2">
        <f>IF(M283=0,_xlfn.IFS(D283=1,_xlfn.XLOOKUP(E283,[1]装备数值!$K$5:$K$19,[1]装备数值!$N$5:$N$19),D283=3,_xlfn.XLOOKUP(E283,[1]装备数值!$K$5:$K$19,[1]装备数值!$R$5:$R$19),D283=5,_xlfn.XLOOKUP(E283,[1]装备数值!$K$5:$K$19,[1]装备数值!$V$5:$V$19),D283=2,_xlfn.XLOOKUP(E283,[1]装备数值!$K$5:$K$19,[1]装备数值!$N$24:$N$38),D283=4,_xlfn.XLOOKUP(E283,[1]装备数值!$K$5:$K$19,[1]装备数值!$R$24:$R$38),D283=6,_xlfn.XLOOKUP(E283,[1]装备数值!$K$5:$K$19,[1]装备数值!$V$24:$V$38)),_xlfn.IFS(D283=1,_xlfn.XLOOKUP(E283,[1]装备数值!$K$5:$K$19,[1]装备数值!$P$5:$P$19),D283=3,_xlfn.XLOOKUP(E283,[1]装备数值!$K$5:$K$19,[1]装备数值!$T$5:$T$19),D283=5,_xlfn.XLOOKUP(E283,[1]装备数值!$K$5:$K$19,[1]装备数值!$X$5:$X$19),D283=2,_xlfn.XLOOKUP(E283,[1]装备数值!$K$5:$K$19,[1]装备数值!$P$24:$P$38),D283=4,_xlfn.XLOOKUP(E283,[1]装备数值!$K$5:$K$19,[1]装备数值!$T$24:$T$38),D283=6,_xlfn.XLOOKUP(E283,[1]装备数值!$K$5:$K$19,[1]装备数值!$X$24:$X$38)))</f>
        <v>32</v>
      </c>
      <c r="I283" s="2" cm="1">
        <f t="array" ref="I283">G283+H283*(_xlfn.SINGLE(_xlfn.XLOOKUP(E283,'equip_quality|装备品质'!$A:$A,'equip_quality|装备品质'!$E:$E-1)))</f>
        <v>5628</v>
      </c>
      <c r="J283" s="3" t="str">
        <f t="shared" si="44"/>
        <v>2;433512|3;433513|4;433514|5;433515|6;433516</v>
      </c>
      <c r="K283" s="3" t="str">
        <f t="shared" si="43"/>
        <v>433512;433513;433514;433515;433516</v>
      </c>
      <c r="M283" s="2">
        <f>_xlfn.XLOOKUP(ROUNDDOWN(A283/100,0),[1]装备数值!$B:$B,[1]装备数值!$F:$F)</f>
        <v>1</v>
      </c>
      <c r="N283" s="3" t="str">
        <f t="shared" si="46"/>
        <v>equip_351_name</v>
      </c>
      <c r="O283" s="3" t="str">
        <f t="shared" si="47"/>
        <v>icon_equip_351</v>
      </c>
      <c r="P283" s="3" t="str">
        <f t="shared" si="48"/>
        <v>equip_351_desc</v>
      </c>
      <c r="Q283" s="3" t="str">
        <f t="shared" si="49"/>
        <v>spine_equip_351</v>
      </c>
    </row>
    <row r="284" spans="1:17">
      <c r="A284" s="2">
        <v>40101</v>
      </c>
      <c r="B284" s="3" t="str">
        <f>CONCATENATE(_xlfn.XLOOKUP(ROUNDDOWN(A284/100,0),[1]装备数值!$B:$B,[1]装备数值!$C:$C),"-",_xlfn.XLOOKUP(E284,[1]装备数值!$K$5:$K$19,[1]装备数值!$L$5:$L$19))</f>
        <v>牛仔裤-D阶</v>
      </c>
      <c r="C284" s="3">
        <f t="shared" si="45"/>
        <v>401</v>
      </c>
      <c r="D284" s="3">
        <f>_xlfn.XLOOKUP(ROUNDDOWN(A284/100,0),[1]装备数值!$B:$B,[1]装备数值!$E:$E)</f>
        <v>4</v>
      </c>
      <c r="E284" s="2">
        <v>1</v>
      </c>
      <c r="F284" s="2">
        <f>_xlfn.XLOOKUP(ROUNDDOWN(A284/100,0),[1]装备数值!$B:$B,[1]装备数值!$D:$D)</f>
        <v>102010</v>
      </c>
      <c r="G284" s="8">
        <f>IF(M284=0,_xlfn.IFS(D284=1,_xlfn.XLOOKUP(E284,[1]装备数值!$K$5:$K$19,[1]装备数值!$M$5:$M$19),D284=3,_xlfn.XLOOKUP(E284,[1]装备数值!$K$5:$K$19,[1]装备数值!$Q$5:$Q$19),D284=5,_xlfn.XLOOKUP(E284,[1]装备数值!$K$5:$K$19,[1]装备数值!$U$5:$U$19),D284=2,_xlfn.XLOOKUP(E284,[1]装备数值!$K$5:$K$19,[1]装备数值!$M$24:$M$38),D284=4,_xlfn.XLOOKUP(E284,[1]装备数值!$K$5:$K$19,[1]装备数值!$Q$24:$Q$38),D284=6,_xlfn.XLOOKUP(E284,[1]装备数值!$K$5:$K$19,[1]装备数值!$U$24:$U$38)),_xlfn.IFS(D284=1,_xlfn.XLOOKUP(E284,[1]装备数值!$K$5:$K$19,[1]装备数值!$O$5:$O$19),D284=3,_xlfn.XLOOKUP(E284,[1]装备数值!$K$5:$K$19,[1]装备数值!$S$5:$S$19),D284=5,_xlfn.XLOOKUP(E284,[1]装备数值!$K$5:$K$19,[1]装备数值!$W$5:$W$19),D284=2,_xlfn.XLOOKUP(E284,[1]装备数值!$K$5:$K$19,[1]装备数值!$O$24:$O$38),D284=4,_xlfn.XLOOKUP(E284,[1]装备数值!$K$5:$K$19,[1]装备数值!$S$24:$S$38),D284=6,_xlfn.XLOOKUP(E284,[1]装备数值!$K$5:$K$19,[1]装备数值!$W$24:$W$38)))</f>
        <v>38</v>
      </c>
      <c r="H284" s="2">
        <f>IF(M284=0,_xlfn.IFS(D284=1,_xlfn.XLOOKUP(E284,[1]装备数值!$K$5:$K$19,[1]装备数值!$N$5:$N$19),D284=3,_xlfn.XLOOKUP(E284,[1]装备数值!$K$5:$K$19,[1]装备数值!$R$5:$R$19),D284=5,_xlfn.XLOOKUP(E284,[1]装备数值!$K$5:$K$19,[1]装备数值!$V$5:$V$19),D284=2,_xlfn.XLOOKUP(E284,[1]装备数值!$K$5:$K$19,[1]装备数值!$N$24:$N$38),D284=4,_xlfn.XLOOKUP(E284,[1]装备数值!$K$5:$K$19,[1]装备数值!$R$24:$R$38),D284=6,_xlfn.XLOOKUP(E284,[1]装备数值!$K$5:$K$19,[1]装备数值!$V$24:$V$38)),_xlfn.IFS(D284=1,_xlfn.XLOOKUP(E284,[1]装备数值!$K$5:$K$19,[1]装备数值!$P$5:$P$19),D284=3,_xlfn.XLOOKUP(E284,[1]装备数值!$K$5:$K$19,[1]装备数值!$T$5:$T$19),D284=5,_xlfn.XLOOKUP(E284,[1]装备数值!$K$5:$K$19,[1]装备数值!$X$5:$X$19),D284=2,_xlfn.XLOOKUP(E284,[1]装备数值!$K$5:$K$19,[1]装备数值!$P$24:$P$38),D284=4,_xlfn.XLOOKUP(E284,[1]装备数值!$K$5:$K$19,[1]装备数值!$T$24:$T$38),D284=6,_xlfn.XLOOKUP(E284,[1]装备数值!$K$5:$K$19,[1]装备数值!$X$24:$X$38)))</f>
        <v>4</v>
      </c>
      <c r="I284" s="2" cm="1">
        <f t="array" ref="I284">G284+H284*(_xlfn.SINGLE(_xlfn.XLOOKUP(E284,'equip_quality|装备品质'!$A:$A,'equip_quality|装备品质'!$E:$E-1)))</f>
        <v>674</v>
      </c>
      <c r="J284" s="3" t="str">
        <f>CONCATENATE("3;",ROUNDDOWN($A284/100,0)*10+430003,"|4;",ROUNDDOWN($A284/100,0)*10+430004,"|5;",ROUNDDOWN($A284/100,0)*10+430005,"|6;",ROUNDDOWN($A284/100,0)*10+430006)</f>
        <v>3;434013|4;434014|5;434015|6;434016</v>
      </c>
      <c r="K284" s="3" t="str">
        <f t="shared" ref="K284:K347" si="50">CONCATENATE(IF(L284,CONCATENATE(L284,";"),""),IF(E284&gt;=3,CONCATENATE("",$C284*10+430003),""),IF(E284&gt;=4,CONCATENATE(";",$C284*10+430004),""),IF(E284&gt;=7,CONCATENATE(";",$C284*10+430005),""),IF(E284&gt;=11,CONCATENATE(";",$C284*10+430006),""))</f>
        <v/>
      </c>
      <c r="M284" s="2">
        <f>_xlfn.XLOOKUP(ROUNDDOWN(A284/100,0),[1]装备数值!$B:$B,[1]装备数值!$F:$F)</f>
        <v>0</v>
      </c>
      <c r="N284" s="3" t="str">
        <f t="shared" si="46"/>
        <v>equip_401_name</v>
      </c>
      <c r="O284" s="3" t="str">
        <f t="shared" si="47"/>
        <v>icon_equip_401_1</v>
      </c>
      <c r="P284" s="3" t="str">
        <f t="shared" si="48"/>
        <v>equip_401_desc</v>
      </c>
      <c r="Q284" s="3" t="str">
        <f t="shared" si="49"/>
        <v>spine_equip_401_1</v>
      </c>
    </row>
    <row r="285" spans="1:17">
      <c r="A285" s="2">
        <v>40102</v>
      </c>
      <c r="B285" s="3" t="str">
        <f>CONCATENATE(_xlfn.XLOOKUP(ROUNDDOWN(A285/100,0),[1]装备数值!$B:$B,[1]装备数值!$C:$C),"-",_xlfn.XLOOKUP(E285,[1]装备数值!$K$5:$K$19,[1]装备数值!$L$5:$L$19))</f>
        <v>牛仔裤-C阶</v>
      </c>
      <c r="C285" s="3">
        <f t="shared" si="45"/>
        <v>401</v>
      </c>
      <c r="D285" s="3">
        <f>_xlfn.XLOOKUP(ROUNDDOWN(A285/100,0),[1]装备数值!$B:$B,[1]装备数值!$E:$E)</f>
        <v>4</v>
      </c>
      <c r="E285" s="2">
        <v>2</v>
      </c>
      <c r="F285" s="2">
        <f>_xlfn.XLOOKUP(ROUNDDOWN(A285/100,0),[1]装备数值!$B:$B,[1]装备数值!$D:$D)</f>
        <v>102010</v>
      </c>
      <c r="G285" s="8">
        <f>IF(M285=0,_xlfn.IFS(D285=1,_xlfn.XLOOKUP(E285,[1]装备数值!$K$5:$K$19,[1]装备数值!$M$5:$M$19),D285=3,_xlfn.XLOOKUP(E285,[1]装备数值!$K$5:$K$19,[1]装备数值!$Q$5:$Q$19),D285=5,_xlfn.XLOOKUP(E285,[1]装备数值!$K$5:$K$19,[1]装备数值!$U$5:$U$19),D285=2,_xlfn.XLOOKUP(E285,[1]装备数值!$K$5:$K$19,[1]装备数值!$M$24:$M$38),D285=4,_xlfn.XLOOKUP(E285,[1]装备数值!$K$5:$K$19,[1]装备数值!$Q$24:$Q$38),D285=6,_xlfn.XLOOKUP(E285,[1]装备数值!$K$5:$K$19,[1]装备数值!$U$24:$U$38)),_xlfn.IFS(D285=1,_xlfn.XLOOKUP(E285,[1]装备数值!$K$5:$K$19,[1]装备数值!$O$5:$O$19),D285=3,_xlfn.XLOOKUP(E285,[1]装备数值!$K$5:$K$19,[1]装备数值!$S$5:$S$19),D285=5,_xlfn.XLOOKUP(E285,[1]装备数值!$K$5:$K$19,[1]装备数值!$W$5:$W$19),D285=2,_xlfn.XLOOKUP(E285,[1]装备数值!$K$5:$K$19,[1]装备数值!$O$24:$O$38),D285=4,_xlfn.XLOOKUP(E285,[1]装备数值!$K$5:$K$19,[1]装备数值!$S$24:$S$38),D285=6,_xlfn.XLOOKUP(E285,[1]装备数值!$K$5:$K$19,[1]装备数值!$W$24:$W$38)))</f>
        <v>53</v>
      </c>
      <c r="H285" s="2">
        <f>IF(M285=0,_xlfn.IFS(D285=1,_xlfn.XLOOKUP(E285,[1]装备数值!$K$5:$K$19,[1]装备数值!$N$5:$N$19),D285=3,_xlfn.XLOOKUP(E285,[1]装备数值!$K$5:$K$19,[1]装备数值!$R$5:$R$19),D285=5,_xlfn.XLOOKUP(E285,[1]装备数值!$K$5:$K$19,[1]装备数值!$V$5:$V$19),D285=2,_xlfn.XLOOKUP(E285,[1]装备数值!$K$5:$K$19,[1]装备数值!$N$24:$N$38),D285=4,_xlfn.XLOOKUP(E285,[1]装备数值!$K$5:$K$19,[1]装备数值!$R$24:$R$38),D285=6,_xlfn.XLOOKUP(E285,[1]装备数值!$K$5:$K$19,[1]装备数值!$V$24:$V$38)),_xlfn.IFS(D285=1,_xlfn.XLOOKUP(E285,[1]装备数值!$K$5:$K$19,[1]装备数值!$P$5:$P$19),D285=3,_xlfn.XLOOKUP(E285,[1]装备数值!$K$5:$K$19,[1]装备数值!$T$5:$T$19),D285=5,_xlfn.XLOOKUP(E285,[1]装备数值!$K$5:$K$19,[1]装备数值!$X$5:$X$19),D285=2,_xlfn.XLOOKUP(E285,[1]装备数值!$K$5:$K$19,[1]装备数值!$P$24:$P$38),D285=4,_xlfn.XLOOKUP(E285,[1]装备数值!$K$5:$K$19,[1]装备数值!$T$24:$T$38),D285=6,_xlfn.XLOOKUP(E285,[1]装备数值!$K$5:$K$19,[1]装备数值!$X$24:$X$38)))</f>
        <v>6</v>
      </c>
      <c r="I285" s="2" cm="1">
        <f t="array" ref="I285">G285+H285*(_xlfn.SINGLE(_xlfn.XLOOKUP(E285,'equip_quality|装备品质'!$A:$A,'equip_quality|装备品质'!$E:$E-1)))</f>
        <v>1007</v>
      </c>
      <c r="J285" s="3" t="str">
        <f t="shared" ref="J285:J316" si="51">CONCATENATE("3;",ROUNDDOWN($A285/100,0)*10+430003,"|4;",ROUNDDOWN($A285/100,0)*10+430004,"|5;",ROUNDDOWN($A285/100,0)*10+430005,"|6;",ROUNDDOWN($A285/100,0)*10+430006)</f>
        <v>3;434013|4;434014|5;434015|6;434016</v>
      </c>
      <c r="K285" s="3" t="str">
        <f t="shared" si="50"/>
        <v/>
      </c>
      <c r="M285" s="2">
        <f>_xlfn.XLOOKUP(ROUNDDOWN(A285/100,0),[1]装备数值!$B:$B,[1]装备数值!$F:$F)</f>
        <v>0</v>
      </c>
      <c r="N285" s="3" t="str">
        <f t="shared" si="46"/>
        <v>equip_401_name</v>
      </c>
      <c r="O285" s="3" t="str">
        <f t="shared" si="47"/>
        <v>icon_equip_401_1</v>
      </c>
      <c r="P285" s="3" t="str">
        <f t="shared" si="48"/>
        <v>equip_401_desc</v>
      </c>
      <c r="Q285" s="3" t="str">
        <f t="shared" si="49"/>
        <v>spine_equip_401_1</v>
      </c>
    </row>
    <row r="286" spans="1:17">
      <c r="A286" s="2">
        <v>40103</v>
      </c>
      <c r="B286" s="3" t="str">
        <f>CONCATENATE(_xlfn.XLOOKUP(ROUNDDOWN(A286/100,0),[1]装备数值!$B:$B,[1]装备数值!$C:$C),"-",_xlfn.XLOOKUP(E286,[1]装备数值!$K$5:$K$19,[1]装备数值!$L$5:$L$19))</f>
        <v>牛仔裤-B阶</v>
      </c>
      <c r="C286" s="3">
        <f t="shared" si="45"/>
        <v>401</v>
      </c>
      <c r="D286" s="3">
        <f>_xlfn.XLOOKUP(ROUNDDOWN(A286/100,0),[1]装备数值!$B:$B,[1]装备数值!$E:$E)</f>
        <v>4</v>
      </c>
      <c r="E286" s="2">
        <v>3</v>
      </c>
      <c r="F286" s="2">
        <f>_xlfn.XLOOKUP(ROUNDDOWN(A286/100,0),[1]装备数值!$B:$B,[1]装备数值!$D:$D)</f>
        <v>102010</v>
      </c>
      <c r="G286" s="8">
        <f>IF(M286=0,_xlfn.IFS(D286=1,_xlfn.XLOOKUP(E286,[1]装备数值!$K$5:$K$19,[1]装备数值!$M$5:$M$19),D286=3,_xlfn.XLOOKUP(E286,[1]装备数值!$K$5:$K$19,[1]装备数值!$Q$5:$Q$19),D286=5,_xlfn.XLOOKUP(E286,[1]装备数值!$K$5:$K$19,[1]装备数值!$U$5:$U$19),D286=2,_xlfn.XLOOKUP(E286,[1]装备数值!$K$5:$K$19,[1]装备数值!$M$24:$M$38),D286=4,_xlfn.XLOOKUP(E286,[1]装备数值!$K$5:$K$19,[1]装备数值!$Q$24:$Q$38),D286=6,_xlfn.XLOOKUP(E286,[1]装备数值!$K$5:$K$19,[1]装备数值!$U$24:$U$38)),_xlfn.IFS(D286=1,_xlfn.XLOOKUP(E286,[1]装备数值!$K$5:$K$19,[1]装备数值!$O$5:$O$19),D286=3,_xlfn.XLOOKUP(E286,[1]装备数值!$K$5:$K$19,[1]装备数值!$S$5:$S$19),D286=5,_xlfn.XLOOKUP(E286,[1]装备数值!$K$5:$K$19,[1]装备数值!$W$5:$W$19),D286=2,_xlfn.XLOOKUP(E286,[1]装备数值!$K$5:$K$19,[1]装备数值!$O$24:$O$38),D286=4,_xlfn.XLOOKUP(E286,[1]装备数值!$K$5:$K$19,[1]装备数值!$S$24:$S$38),D286=6,_xlfn.XLOOKUP(E286,[1]装备数值!$K$5:$K$19,[1]装备数值!$W$24:$W$38)))</f>
        <v>75</v>
      </c>
      <c r="H286" s="2">
        <f>IF(M286=0,_xlfn.IFS(D286=1,_xlfn.XLOOKUP(E286,[1]装备数值!$K$5:$K$19,[1]装备数值!$N$5:$N$19),D286=3,_xlfn.XLOOKUP(E286,[1]装备数值!$K$5:$K$19,[1]装备数值!$R$5:$R$19),D286=5,_xlfn.XLOOKUP(E286,[1]装备数值!$K$5:$K$19,[1]装备数值!$V$5:$V$19),D286=2,_xlfn.XLOOKUP(E286,[1]装备数值!$K$5:$K$19,[1]装备数值!$N$24:$N$38),D286=4,_xlfn.XLOOKUP(E286,[1]装备数值!$K$5:$K$19,[1]装备数值!$R$24:$R$38),D286=6,_xlfn.XLOOKUP(E286,[1]装备数值!$K$5:$K$19,[1]装备数值!$V$24:$V$38)),_xlfn.IFS(D286=1,_xlfn.XLOOKUP(E286,[1]装备数值!$K$5:$K$19,[1]装备数值!$P$5:$P$19),D286=3,_xlfn.XLOOKUP(E286,[1]装备数值!$K$5:$K$19,[1]装备数值!$T$5:$T$19),D286=5,_xlfn.XLOOKUP(E286,[1]装备数值!$K$5:$K$19,[1]装备数值!$X$5:$X$19),D286=2,_xlfn.XLOOKUP(E286,[1]装备数值!$K$5:$K$19,[1]装备数值!$P$24:$P$38),D286=4,_xlfn.XLOOKUP(E286,[1]装备数值!$K$5:$K$19,[1]装备数值!$T$24:$T$38),D286=6,_xlfn.XLOOKUP(E286,[1]装备数值!$K$5:$K$19,[1]装备数值!$X$24:$X$38)))</f>
        <v>8</v>
      </c>
      <c r="I286" s="2" cm="1">
        <f t="array" ref="I286">G286+H286*(_xlfn.SINGLE(_xlfn.XLOOKUP(E286,'equip_quality|装备品质'!$A:$A,'equip_quality|装备品质'!$E:$E-1)))</f>
        <v>1347</v>
      </c>
      <c r="J286" s="3" t="str">
        <f t="shared" si="51"/>
        <v>3;434013|4;434014|5;434015|6;434016</v>
      </c>
      <c r="K286" s="3" t="str">
        <f t="shared" si="50"/>
        <v>434013</v>
      </c>
      <c r="M286" s="2">
        <f>_xlfn.XLOOKUP(ROUNDDOWN(A286/100,0),[1]装备数值!$B:$B,[1]装备数值!$F:$F)</f>
        <v>0</v>
      </c>
      <c r="N286" s="3" t="str">
        <f t="shared" si="46"/>
        <v>equip_401_name</v>
      </c>
      <c r="O286" s="3" t="str">
        <f t="shared" si="47"/>
        <v>icon_equip_401_1</v>
      </c>
      <c r="P286" s="3" t="str">
        <f t="shared" si="48"/>
        <v>equip_401_desc</v>
      </c>
      <c r="Q286" s="3" t="str">
        <f t="shared" si="49"/>
        <v>spine_equip_401_1</v>
      </c>
    </row>
    <row r="287" spans="1:17">
      <c r="A287" s="2">
        <v>40104</v>
      </c>
      <c r="B287" s="3" t="str">
        <f>CONCATENATE(_xlfn.XLOOKUP(ROUNDDOWN(A287/100,0),[1]装备数值!$B:$B,[1]装备数值!$C:$C),"-",_xlfn.XLOOKUP(E287,[1]装备数值!$K$5:$K$19,[1]装备数值!$L$5:$L$19))</f>
        <v>牛仔裤-A阶-0</v>
      </c>
      <c r="C287" s="3">
        <f t="shared" si="45"/>
        <v>401</v>
      </c>
      <c r="D287" s="3">
        <f>_xlfn.XLOOKUP(ROUNDDOWN(A287/100,0),[1]装备数值!$B:$B,[1]装备数值!$E:$E)</f>
        <v>4</v>
      </c>
      <c r="E287" s="2">
        <v>4</v>
      </c>
      <c r="F287" s="2">
        <f>_xlfn.XLOOKUP(ROUNDDOWN(A287/100,0),[1]装备数值!$B:$B,[1]装备数值!$D:$D)</f>
        <v>102010</v>
      </c>
      <c r="G287" s="8">
        <f>IF(M287=0,_xlfn.IFS(D287=1,_xlfn.XLOOKUP(E287,[1]装备数值!$K$5:$K$19,[1]装备数值!$M$5:$M$19),D287=3,_xlfn.XLOOKUP(E287,[1]装备数值!$K$5:$K$19,[1]装备数值!$Q$5:$Q$19),D287=5,_xlfn.XLOOKUP(E287,[1]装备数值!$K$5:$K$19,[1]装备数值!$U$5:$U$19),D287=2,_xlfn.XLOOKUP(E287,[1]装备数值!$K$5:$K$19,[1]装备数值!$M$24:$M$38),D287=4,_xlfn.XLOOKUP(E287,[1]装备数值!$K$5:$K$19,[1]装备数值!$Q$24:$Q$38),D287=6,_xlfn.XLOOKUP(E287,[1]装备数值!$K$5:$K$19,[1]装备数值!$U$24:$U$38)),_xlfn.IFS(D287=1,_xlfn.XLOOKUP(E287,[1]装备数值!$K$5:$K$19,[1]装备数值!$O$5:$O$19),D287=3,_xlfn.XLOOKUP(E287,[1]装备数值!$K$5:$K$19,[1]装备数值!$S$5:$S$19),D287=5,_xlfn.XLOOKUP(E287,[1]装备数值!$K$5:$K$19,[1]装备数值!$W$5:$W$19),D287=2,_xlfn.XLOOKUP(E287,[1]装备数值!$K$5:$K$19,[1]装备数值!$O$24:$O$38),D287=4,_xlfn.XLOOKUP(E287,[1]装备数值!$K$5:$K$19,[1]装备数值!$S$24:$S$38),D287=6,_xlfn.XLOOKUP(E287,[1]装备数值!$K$5:$K$19,[1]装备数值!$W$24:$W$38)))</f>
        <v>150</v>
      </c>
      <c r="H287" s="2">
        <f>IF(M287=0,_xlfn.IFS(D287=1,_xlfn.XLOOKUP(E287,[1]装备数值!$K$5:$K$19,[1]装备数值!$N$5:$N$19),D287=3,_xlfn.XLOOKUP(E287,[1]装备数值!$K$5:$K$19,[1]装备数值!$R$5:$R$19),D287=5,_xlfn.XLOOKUP(E287,[1]装备数值!$K$5:$K$19,[1]装备数值!$V$5:$V$19),D287=2,_xlfn.XLOOKUP(E287,[1]装备数值!$K$5:$K$19,[1]装备数值!$N$24:$N$38),D287=4,_xlfn.XLOOKUP(E287,[1]装备数值!$K$5:$K$19,[1]装备数值!$R$24:$R$38),D287=6,_xlfn.XLOOKUP(E287,[1]装备数值!$K$5:$K$19,[1]装备数值!$V$24:$V$38)),_xlfn.IFS(D287=1,_xlfn.XLOOKUP(E287,[1]装备数值!$K$5:$K$19,[1]装备数值!$P$5:$P$19),D287=3,_xlfn.XLOOKUP(E287,[1]装备数值!$K$5:$K$19,[1]装备数值!$T$5:$T$19),D287=5,_xlfn.XLOOKUP(E287,[1]装备数值!$K$5:$K$19,[1]装备数值!$X$5:$X$19),D287=2,_xlfn.XLOOKUP(E287,[1]装备数值!$K$5:$K$19,[1]装备数值!$P$24:$P$38),D287=4,_xlfn.XLOOKUP(E287,[1]装备数值!$K$5:$K$19,[1]装备数值!$T$24:$T$38),D287=6,_xlfn.XLOOKUP(E287,[1]装备数值!$K$5:$K$19,[1]装备数值!$X$24:$X$38)))</f>
        <v>11</v>
      </c>
      <c r="I287" s="2" cm="1">
        <f t="array" ref="I287">G287+H287*(_xlfn.SINGLE(_xlfn.XLOOKUP(E287,'equip_quality|装备品质'!$A:$A,'equip_quality|装备品质'!$E:$E-1)))</f>
        <v>1899</v>
      </c>
      <c r="J287" s="3" t="str">
        <f t="shared" si="51"/>
        <v>3;434013|4;434014|5;434015|6;434016</v>
      </c>
      <c r="K287" s="3" t="str">
        <f t="shared" si="50"/>
        <v>434013;434014</v>
      </c>
      <c r="M287" s="2">
        <f>_xlfn.XLOOKUP(ROUNDDOWN(A287/100,0),[1]装备数值!$B:$B,[1]装备数值!$F:$F)</f>
        <v>0</v>
      </c>
      <c r="N287" s="3" t="str">
        <f t="shared" si="46"/>
        <v>equip_401_name</v>
      </c>
      <c r="O287" s="3" t="str">
        <f t="shared" si="47"/>
        <v>icon_equip_401_2</v>
      </c>
      <c r="P287" s="3" t="str">
        <f t="shared" si="48"/>
        <v>equip_401_desc</v>
      </c>
      <c r="Q287" s="3" t="str">
        <f t="shared" si="49"/>
        <v>spine_equip_401_2</v>
      </c>
    </row>
    <row r="288" spans="1:17">
      <c r="A288" s="2">
        <v>40105</v>
      </c>
      <c r="B288" s="3" t="str">
        <f>CONCATENATE(_xlfn.XLOOKUP(ROUNDDOWN(A288/100,0),[1]装备数值!$B:$B,[1]装备数值!$C:$C),"-",_xlfn.XLOOKUP(E288,[1]装备数值!$K$5:$K$19,[1]装备数值!$L$5:$L$19))</f>
        <v>牛仔裤-A阶-1</v>
      </c>
      <c r="C288" s="3">
        <f t="shared" si="45"/>
        <v>401</v>
      </c>
      <c r="D288" s="3">
        <f>_xlfn.XLOOKUP(ROUNDDOWN(A288/100,0),[1]装备数值!$B:$B,[1]装备数值!$E:$E)</f>
        <v>4</v>
      </c>
      <c r="E288" s="2">
        <v>5</v>
      </c>
      <c r="F288" s="2">
        <f>_xlfn.XLOOKUP(ROUNDDOWN(A288/100,0),[1]装备数值!$B:$B,[1]装备数值!$D:$D)</f>
        <v>102010</v>
      </c>
      <c r="G288" s="8">
        <f>IF(M288=0,_xlfn.IFS(D288=1,_xlfn.XLOOKUP(E288,[1]装备数值!$K$5:$K$19,[1]装备数值!$M$5:$M$19),D288=3,_xlfn.XLOOKUP(E288,[1]装备数值!$K$5:$K$19,[1]装备数值!$Q$5:$Q$19),D288=5,_xlfn.XLOOKUP(E288,[1]装备数值!$K$5:$K$19,[1]装备数值!$U$5:$U$19),D288=2,_xlfn.XLOOKUP(E288,[1]装备数值!$K$5:$K$19,[1]装备数值!$M$24:$M$38),D288=4,_xlfn.XLOOKUP(E288,[1]装备数值!$K$5:$K$19,[1]装备数值!$Q$24:$Q$38),D288=6,_xlfn.XLOOKUP(E288,[1]装备数值!$K$5:$K$19,[1]装备数值!$U$24:$U$38)),_xlfn.IFS(D288=1,_xlfn.XLOOKUP(E288,[1]装备数值!$K$5:$K$19,[1]装备数值!$O$5:$O$19),D288=3,_xlfn.XLOOKUP(E288,[1]装备数值!$K$5:$K$19,[1]装备数值!$S$5:$S$19),D288=5,_xlfn.XLOOKUP(E288,[1]装备数值!$K$5:$K$19,[1]装备数值!$W$5:$W$19),D288=2,_xlfn.XLOOKUP(E288,[1]装备数值!$K$5:$K$19,[1]装备数值!$O$24:$O$38),D288=4,_xlfn.XLOOKUP(E288,[1]装备数值!$K$5:$K$19,[1]装备数值!$S$24:$S$38),D288=6,_xlfn.XLOOKUP(E288,[1]装备数值!$K$5:$K$19,[1]装备数值!$W$24:$W$38)))</f>
        <v>165</v>
      </c>
      <c r="H288" s="2">
        <f>IF(M288=0,_xlfn.IFS(D288=1,_xlfn.XLOOKUP(E288,[1]装备数值!$K$5:$K$19,[1]装备数值!$N$5:$N$19),D288=3,_xlfn.XLOOKUP(E288,[1]装备数值!$K$5:$K$19,[1]装备数值!$R$5:$R$19),D288=5,_xlfn.XLOOKUP(E288,[1]装备数值!$K$5:$K$19,[1]装备数值!$V$5:$V$19),D288=2,_xlfn.XLOOKUP(E288,[1]装备数值!$K$5:$K$19,[1]装备数值!$N$24:$N$38),D288=4,_xlfn.XLOOKUP(E288,[1]装备数值!$K$5:$K$19,[1]装备数值!$R$24:$R$38),D288=6,_xlfn.XLOOKUP(E288,[1]装备数值!$K$5:$K$19,[1]装备数值!$V$24:$V$38)),_xlfn.IFS(D288=1,_xlfn.XLOOKUP(E288,[1]装备数值!$K$5:$K$19,[1]装备数值!$P$5:$P$19),D288=3,_xlfn.XLOOKUP(E288,[1]装备数值!$K$5:$K$19,[1]装备数值!$T$5:$T$19),D288=5,_xlfn.XLOOKUP(E288,[1]装备数值!$K$5:$K$19,[1]装备数值!$X$5:$X$19),D288=2,_xlfn.XLOOKUP(E288,[1]装备数值!$K$5:$K$19,[1]装备数值!$P$24:$P$38),D288=4,_xlfn.XLOOKUP(E288,[1]装备数值!$K$5:$K$19,[1]装备数值!$T$24:$T$38),D288=6,_xlfn.XLOOKUP(E288,[1]装备数值!$K$5:$K$19,[1]装备数值!$X$24:$X$38)))</f>
        <v>15</v>
      </c>
      <c r="I288" s="2" cm="1">
        <f t="array" ref="I288">G288+H288*(_xlfn.SINGLE(_xlfn.XLOOKUP(E288,'equip_quality|装备品质'!$A:$A,'equip_quality|装备品质'!$E:$E-1)))</f>
        <v>2550</v>
      </c>
      <c r="J288" s="3" t="str">
        <f t="shared" si="51"/>
        <v>3;434013|4;434014|5;434015|6;434016</v>
      </c>
      <c r="K288" s="3" t="str">
        <f t="shared" si="50"/>
        <v>434013;434014</v>
      </c>
      <c r="M288" s="2">
        <f>_xlfn.XLOOKUP(ROUNDDOWN(A288/100,0),[1]装备数值!$B:$B,[1]装备数值!$F:$F)</f>
        <v>0</v>
      </c>
      <c r="N288" s="3" t="str">
        <f t="shared" si="46"/>
        <v>equip_401_name</v>
      </c>
      <c r="O288" s="3" t="str">
        <f t="shared" si="47"/>
        <v>icon_equip_401_2</v>
      </c>
      <c r="P288" s="3" t="str">
        <f t="shared" si="48"/>
        <v>equip_401_desc</v>
      </c>
      <c r="Q288" s="3" t="str">
        <f t="shared" si="49"/>
        <v>spine_equip_401_2</v>
      </c>
    </row>
    <row r="289" spans="1:17">
      <c r="A289" s="2">
        <v>40106</v>
      </c>
      <c r="B289" s="3" t="str">
        <f>CONCATENATE(_xlfn.XLOOKUP(ROUNDDOWN(A289/100,0),[1]装备数值!$B:$B,[1]装备数值!$C:$C),"-",_xlfn.XLOOKUP(E289,[1]装备数值!$K$5:$K$19,[1]装备数值!$L$5:$L$19))</f>
        <v>牛仔裤-A阶-2</v>
      </c>
      <c r="C289" s="3">
        <f t="shared" si="45"/>
        <v>401</v>
      </c>
      <c r="D289" s="3">
        <f>_xlfn.XLOOKUP(ROUNDDOWN(A289/100,0),[1]装备数值!$B:$B,[1]装备数值!$E:$E)</f>
        <v>4</v>
      </c>
      <c r="E289" s="2">
        <v>6</v>
      </c>
      <c r="F289" s="2">
        <f>_xlfn.XLOOKUP(ROUNDDOWN(A289/100,0),[1]装备数值!$B:$B,[1]装备数值!$D:$D)</f>
        <v>102010</v>
      </c>
      <c r="G289" s="8">
        <f>IF(M289=0,_xlfn.IFS(D289=1,_xlfn.XLOOKUP(E289,[1]装备数值!$K$5:$K$19,[1]装备数值!$M$5:$M$19),D289=3,_xlfn.XLOOKUP(E289,[1]装备数值!$K$5:$K$19,[1]装备数值!$Q$5:$Q$19),D289=5,_xlfn.XLOOKUP(E289,[1]装备数值!$K$5:$K$19,[1]装备数值!$U$5:$U$19),D289=2,_xlfn.XLOOKUP(E289,[1]装备数值!$K$5:$K$19,[1]装备数值!$M$24:$M$38),D289=4,_xlfn.XLOOKUP(E289,[1]装备数值!$K$5:$K$19,[1]装备数值!$Q$24:$Q$38),D289=6,_xlfn.XLOOKUP(E289,[1]装备数值!$K$5:$K$19,[1]装备数值!$U$24:$U$38)),_xlfn.IFS(D289=1,_xlfn.XLOOKUP(E289,[1]装备数值!$K$5:$K$19,[1]装备数值!$O$5:$O$19),D289=3,_xlfn.XLOOKUP(E289,[1]装备数值!$K$5:$K$19,[1]装备数值!$S$5:$S$19),D289=5,_xlfn.XLOOKUP(E289,[1]装备数值!$K$5:$K$19,[1]装备数值!$W$5:$W$19),D289=2,_xlfn.XLOOKUP(E289,[1]装备数值!$K$5:$K$19,[1]装备数值!$O$24:$O$38),D289=4,_xlfn.XLOOKUP(E289,[1]装备数值!$K$5:$K$19,[1]装备数值!$S$24:$S$38),D289=6,_xlfn.XLOOKUP(E289,[1]装备数值!$K$5:$K$19,[1]装备数值!$W$24:$W$38)))</f>
        <v>206</v>
      </c>
      <c r="H289" s="2">
        <f>IF(M289=0,_xlfn.IFS(D289=1,_xlfn.XLOOKUP(E289,[1]装备数值!$K$5:$K$19,[1]装备数值!$N$5:$N$19),D289=3,_xlfn.XLOOKUP(E289,[1]装备数值!$K$5:$K$19,[1]装备数值!$R$5:$R$19),D289=5,_xlfn.XLOOKUP(E289,[1]装备数值!$K$5:$K$19,[1]装备数值!$V$5:$V$19),D289=2,_xlfn.XLOOKUP(E289,[1]装备数值!$K$5:$K$19,[1]装备数值!$N$24:$N$38),D289=4,_xlfn.XLOOKUP(E289,[1]装备数值!$K$5:$K$19,[1]装备数值!$R$24:$R$38),D289=6,_xlfn.XLOOKUP(E289,[1]装备数值!$K$5:$K$19,[1]装备数值!$V$24:$V$38)),_xlfn.IFS(D289=1,_xlfn.XLOOKUP(E289,[1]装备数值!$K$5:$K$19,[1]装备数值!$P$5:$P$19),D289=3,_xlfn.XLOOKUP(E289,[1]装备数值!$K$5:$K$19,[1]装备数值!$T$5:$T$19),D289=5,_xlfn.XLOOKUP(E289,[1]装备数值!$K$5:$K$19,[1]装备数值!$X$5:$X$19),D289=2,_xlfn.XLOOKUP(E289,[1]装备数值!$K$5:$K$19,[1]装备数值!$P$24:$P$38),D289=4,_xlfn.XLOOKUP(E289,[1]装备数值!$K$5:$K$19,[1]装备数值!$T$24:$T$38),D289=6,_xlfn.XLOOKUP(E289,[1]装备数值!$K$5:$K$19,[1]装备数值!$X$24:$X$38)))</f>
        <v>19</v>
      </c>
      <c r="I289" s="2" cm="1">
        <f t="array" ref="I289">G289+H289*(_xlfn.SINGLE(_xlfn.XLOOKUP(E289,'equip_quality|装备品质'!$A:$A,'equip_quality|装备品质'!$E:$E-1)))</f>
        <v>3227</v>
      </c>
      <c r="J289" s="3" t="str">
        <f t="shared" si="51"/>
        <v>3;434013|4;434014|5;434015|6;434016</v>
      </c>
      <c r="K289" s="3" t="str">
        <f t="shared" si="50"/>
        <v>434013;434014</v>
      </c>
      <c r="M289" s="2">
        <f>_xlfn.XLOOKUP(ROUNDDOWN(A289/100,0),[1]装备数值!$B:$B,[1]装备数值!$F:$F)</f>
        <v>0</v>
      </c>
      <c r="N289" s="3" t="str">
        <f t="shared" si="46"/>
        <v>equip_401_name</v>
      </c>
      <c r="O289" s="3" t="str">
        <f t="shared" si="47"/>
        <v>icon_equip_401_2</v>
      </c>
      <c r="P289" s="3" t="str">
        <f t="shared" si="48"/>
        <v>equip_401_desc</v>
      </c>
      <c r="Q289" s="3" t="str">
        <f t="shared" si="49"/>
        <v>spine_equip_401_2</v>
      </c>
    </row>
    <row r="290" spans="1:17">
      <c r="A290" s="2">
        <v>40107</v>
      </c>
      <c r="B290" s="3" t="str">
        <f>CONCATENATE(_xlfn.XLOOKUP(ROUNDDOWN(A290/100,0),[1]装备数值!$B:$B,[1]装备数值!$C:$C),"-",_xlfn.XLOOKUP(E290,[1]装备数值!$K$5:$K$19,[1]装备数值!$L$5:$L$19))</f>
        <v>牛仔裤-S阶-0</v>
      </c>
      <c r="C290" s="3">
        <f t="shared" si="45"/>
        <v>401</v>
      </c>
      <c r="D290" s="3">
        <f>_xlfn.XLOOKUP(ROUNDDOWN(A290/100,0),[1]装备数值!$B:$B,[1]装备数值!$E:$E)</f>
        <v>4</v>
      </c>
      <c r="E290" s="2">
        <v>7</v>
      </c>
      <c r="F290" s="2">
        <f>_xlfn.XLOOKUP(ROUNDDOWN(A290/100,0),[1]装备数值!$B:$B,[1]装备数值!$D:$D)</f>
        <v>102010</v>
      </c>
      <c r="G290" s="8">
        <f>IF(M290=0,_xlfn.IFS(D290=1,_xlfn.XLOOKUP(E290,[1]装备数值!$K$5:$K$19,[1]装备数值!$M$5:$M$19),D290=3,_xlfn.XLOOKUP(E290,[1]装备数值!$K$5:$K$19,[1]装备数值!$Q$5:$Q$19),D290=5,_xlfn.XLOOKUP(E290,[1]装备数值!$K$5:$K$19,[1]装备数值!$U$5:$U$19),D290=2,_xlfn.XLOOKUP(E290,[1]装备数值!$K$5:$K$19,[1]装备数值!$M$24:$M$38),D290=4,_xlfn.XLOOKUP(E290,[1]装备数值!$K$5:$K$19,[1]装备数值!$Q$24:$Q$38),D290=6,_xlfn.XLOOKUP(E290,[1]装备数值!$K$5:$K$19,[1]装备数值!$U$24:$U$38)),_xlfn.IFS(D290=1,_xlfn.XLOOKUP(E290,[1]装备数值!$K$5:$K$19,[1]装备数值!$O$5:$O$19),D290=3,_xlfn.XLOOKUP(E290,[1]装备数值!$K$5:$K$19,[1]装备数值!$S$5:$S$19),D290=5,_xlfn.XLOOKUP(E290,[1]装备数值!$K$5:$K$19,[1]装备数值!$W$5:$W$19),D290=2,_xlfn.XLOOKUP(E290,[1]装备数值!$K$5:$K$19,[1]装备数值!$O$24:$O$38),D290=4,_xlfn.XLOOKUP(E290,[1]装备数值!$K$5:$K$19,[1]装备数值!$S$24:$S$38),D290=6,_xlfn.XLOOKUP(E290,[1]装备数值!$K$5:$K$19,[1]装备数值!$W$24:$W$38)))</f>
        <v>248</v>
      </c>
      <c r="H290" s="2">
        <f>IF(M290=0,_xlfn.IFS(D290=1,_xlfn.XLOOKUP(E290,[1]装备数值!$K$5:$K$19,[1]装备数值!$N$5:$N$19),D290=3,_xlfn.XLOOKUP(E290,[1]装备数值!$K$5:$K$19,[1]装备数值!$R$5:$R$19),D290=5,_xlfn.XLOOKUP(E290,[1]装备数值!$K$5:$K$19,[1]装备数值!$V$5:$V$19),D290=2,_xlfn.XLOOKUP(E290,[1]装备数值!$K$5:$K$19,[1]装备数值!$N$24:$N$38),D290=4,_xlfn.XLOOKUP(E290,[1]装备数值!$K$5:$K$19,[1]装备数值!$R$24:$R$38),D290=6,_xlfn.XLOOKUP(E290,[1]装备数值!$K$5:$K$19,[1]装备数值!$V$24:$V$38)),_xlfn.IFS(D290=1,_xlfn.XLOOKUP(E290,[1]装备数值!$K$5:$K$19,[1]装备数值!$P$5:$P$19),D290=3,_xlfn.XLOOKUP(E290,[1]装备数值!$K$5:$K$19,[1]装备数值!$T$5:$T$19),D290=5,_xlfn.XLOOKUP(E290,[1]装备数值!$K$5:$K$19,[1]装备数值!$X$5:$X$19),D290=2,_xlfn.XLOOKUP(E290,[1]装备数值!$K$5:$K$19,[1]装备数值!$P$24:$P$38),D290=4,_xlfn.XLOOKUP(E290,[1]装备数值!$K$5:$K$19,[1]装备数值!$T$24:$T$38),D290=6,_xlfn.XLOOKUP(E290,[1]装备数值!$K$5:$K$19,[1]装备数值!$X$24:$X$38)))</f>
        <v>24</v>
      </c>
      <c r="I290" s="2" cm="1">
        <f t="array" ref="I290">G290+H290*(_xlfn.SINGLE(_xlfn.XLOOKUP(E290,'equip_quality|装备品质'!$A:$A,'equip_quality|装备品质'!$E:$E-1)))</f>
        <v>4064</v>
      </c>
      <c r="J290" s="3" t="str">
        <f t="shared" si="51"/>
        <v>3;434013|4;434014|5;434015|6;434016</v>
      </c>
      <c r="K290" s="3" t="str">
        <f t="shared" si="50"/>
        <v>434013;434014;434015</v>
      </c>
      <c r="M290" s="2">
        <f>_xlfn.XLOOKUP(ROUNDDOWN(A290/100,0),[1]装备数值!$B:$B,[1]装备数值!$F:$F)</f>
        <v>0</v>
      </c>
      <c r="N290" s="3" t="str">
        <f t="shared" si="46"/>
        <v>equip_401_name</v>
      </c>
      <c r="O290" s="3" t="str">
        <f t="shared" si="47"/>
        <v>icon_equip_401_2</v>
      </c>
      <c r="P290" s="3" t="str">
        <f t="shared" si="48"/>
        <v>equip_401_desc</v>
      </c>
      <c r="Q290" s="3" t="str">
        <f t="shared" si="49"/>
        <v>spine_equip_401_2</v>
      </c>
    </row>
    <row r="291" spans="1:17">
      <c r="A291" s="2">
        <v>40108</v>
      </c>
      <c r="B291" s="3" t="str">
        <f>CONCATENATE(_xlfn.XLOOKUP(ROUNDDOWN(A291/100,0),[1]装备数值!$B:$B,[1]装备数值!$C:$C),"-",_xlfn.XLOOKUP(E291,[1]装备数值!$K$5:$K$19,[1]装备数值!$L$5:$L$19))</f>
        <v>牛仔裤-S阶-1</v>
      </c>
      <c r="C291" s="3">
        <f t="shared" si="45"/>
        <v>401</v>
      </c>
      <c r="D291" s="3">
        <f>_xlfn.XLOOKUP(ROUNDDOWN(A291/100,0),[1]装备数值!$B:$B,[1]装备数值!$E:$E)</f>
        <v>4</v>
      </c>
      <c r="E291" s="2">
        <v>8</v>
      </c>
      <c r="F291" s="2">
        <f>_xlfn.XLOOKUP(ROUNDDOWN(A291/100,0),[1]装备数值!$B:$B,[1]装备数值!$D:$D)</f>
        <v>102010</v>
      </c>
      <c r="G291" s="8">
        <f>IF(M291=0,_xlfn.IFS(D291=1,_xlfn.XLOOKUP(E291,[1]装备数值!$K$5:$K$19,[1]装备数值!$M$5:$M$19),D291=3,_xlfn.XLOOKUP(E291,[1]装备数值!$K$5:$K$19,[1]装备数值!$Q$5:$Q$19),D291=5,_xlfn.XLOOKUP(E291,[1]装备数值!$K$5:$K$19,[1]装备数值!$U$5:$U$19),D291=2,_xlfn.XLOOKUP(E291,[1]装备数值!$K$5:$K$19,[1]装备数值!$M$24:$M$38),D291=4,_xlfn.XLOOKUP(E291,[1]装备数值!$K$5:$K$19,[1]装备数值!$Q$24:$Q$38),D291=6,_xlfn.XLOOKUP(E291,[1]装备数值!$K$5:$K$19,[1]装备数值!$U$24:$U$38)),_xlfn.IFS(D291=1,_xlfn.XLOOKUP(E291,[1]装备数值!$K$5:$K$19,[1]装备数值!$O$5:$O$19),D291=3,_xlfn.XLOOKUP(E291,[1]装备数值!$K$5:$K$19,[1]装备数值!$S$5:$S$19),D291=5,_xlfn.XLOOKUP(E291,[1]装备数值!$K$5:$K$19,[1]装备数值!$W$5:$W$19),D291=2,_xlfn.XLOOKUP(E291,[1]装备数值!$K$5:$K$19,[1]装备数值!$O$24:$O$38),D291=4,_xlfn.XLOOKUP(E291,[1]装备数值!$K$5:$K$19,[1]装备数值!$S$24:$S$38),D291=6,_xlfn.XLOOKUP(E291,[1]装备数值!$K$5:$K$19,[1]装备数值!$W$24:$W$38)))</f>
        <v>289</v>
      </c>
      <c r="H291" s="2">
        <f>IF(M291=0,_xlfn.IFS(D291=1,_xlfn.XLOOKUP(E291,[1]装备数值!$K$5:$K$19,[1]装备数值!$N$5:$N$19),D291=3,_xlfn.XLOOKUP(E291,[1]装备数值!$K$5:$K$19,[1]装备数值!$R$5:$R$19),D291=5,_xlfn.XLOOKUP(E291,[1]装备数值!$K$5:$K$19,[1]装备数值!$V$5:$V$19),D291=2,_xlfn.XLOOKUP(E291,[1]装备数值!$K$5:$K$19,[1]装备数值!$N$24:$N$38),D291=4,_xlfn.XLOOKUP(E291,[1]装备数值!$K$5:$K$19,[1]装备数值!$R$24:$R$38),D291=6,_xlfn.XLOOKUP(E291,[1]装备数值!$K$5:$K$19,[1]装备数值!$V$24:$V$38)),_xlfn.IFS(D291=1,_xlfn.XLOOKUP(E291,[1]装备数值!$K$5:$K$19,[1]装备数值!$P$5:$P$19),D291=3,_xlfn.XLOOKUP(E291,[1]装备数值!$K$5:$K$19,[1]装备数值!$T$5:$T$19),D291=5,_xlfn.XLOOKUP(E291,[1]装备数值!$K$5:$K$19,[1]装备数值!$X$5:$X$19),D291=2,_xlfn.XLOOKUP(E291,[1]装备数值!$K$5:$K$19,[1]装备数值!$P$24:$P$38),D291=4,_xlfn.XLOOKUP(E291,[1]装备数值!$K$5:$K$19,[1]装备数值!$T$24:$T$38),D291=6,_xlfn.XLOOKUP(E291,[1]装备数值!$K$5:$K$19,[1]装备数值!$X$24:$X$38)))</f>
        <v>26</v>
      </c>
      <c r="I291" s="2" cm="1">
        <f t="array" ref="I291">G291+H291*(_xlfn.SINGLE(_xlfn.XLOOKUP(E291,'equip_quality|装备品质'!$A:$A,'equip_quality|装备品质'!$E:$E-1)))</f>
        <v>4423</v>
      </c>
      <c r="J291" s="3" t="str">
        <f t="shared" si="51"/>
        <v>3;434013|4;434014|5;434015|6;434016</v>
      </c>
      <c r="K291" s="3" t="str">
        <f t="shared" si="50"/>
        <v>434013;434014;434015</v>
      </c>
      <c r="M291" s="2">
        <f>_xlfn.XLOOKUP(ROUNDDOWN(A291/100,0),[1]装备数值!$B:$B,[1]装备数值!$F:$F)</f>
        <v>0</v>
      </c>
      <c r="N291" s="3" t="str">
        <f t="shared" si="46"/>
        <v>equip_401_name</v>
      </c>
      <c r="O291" s="3" t="str">
        <f t="shared" si="47"/>
        <v>icon_equip_401_2</v>
      </c>
      <c r="P291" s="3" t="str">
        <f t="shared" si="48"/>
        <v>equip_401_desc</v>
      </c>
      <c r="Q291" s="3" t="str">
        <f t="shared" si="49"/>
        <v>spine_equip_401_2</v>
      </c>
    </row>
    <row r="292" spans="1:17">
      <c r="A292" s="2">
        <v>40109</v>
      </c>
      <c r="B292" s="3" t="str">
        <f>CONCATENATE(_xlfn.XLOOKUP(ROUNDDOWN(A292/100,0),[1]装备数值!$B:$B,[1]装备数值!$C:$C),"-",_xlfn.XLOOKUP(E292,[1]装备数值!$K$5:$K$19,[1]装备数值!$L$5:$L$19))</f>
        <v>牛仔裤-S阶-2</v>
      </c>
      <c r="C292" s="3">
        <f t="shared" si="45"/>
        <v>401</v>
      </c>
      <c r="D292" s="3">
        <f>_xlfn.XLOOKUP(ROUNDDOWN(A292/100,0),[1]装备数值!$B:$B,[1]装备数值!$E:$E)</f>
        <v>4</v>
      </c>
      <c r="E292" s="2">
        <v>9</v>
      </c>
      <c r="F292" s="2">
        <f>_xlfn.XLOOKUP(ROUNDDOWN(A292/100,0),[1]装备数值!$B:$B,[1]装备数值!$D:$D)</f>
        <v>102010</v>
      </c>
      <c r="G292" s="8">
        <f>IF(M292=0,_xlfn.IFS(D292=1,_xlfn.XLOOKUP(E292,[1]装备数值!$K$5:$K$19,[1]装备数值!$M$5:$M$19),D292=3,_xlfn.XLOOKUP(E292,[1]装备数值!$K$5:$K$19,[1]装备数值!$Q$5:$Q$19),D292=5,_xlfn.XLOOKUP(E292,[1]装备数值!$K$5:$K$19,[1]装备数值!$U$5:$U$19),D292=2,_xlfn.XLOOKUP(E292,[1]装备数值!$K$5:$K$19,[1]装备数值!$M$24:$M$38),D292=4,_xlfn.XLOOKUP(E292,[1]装备数值!$K$5:$K$19,[1]装备数值!$Q$24:$Q$38),D292=6,_xlfn.XLOOKUP(E292,[1]装备数值!$K$5:$K$19,[1]装备数值!$U$24:$U$38)),_xlfn.IFS(D292=1,_xlfn.XLOOKUP(E292,[1]装备数值!$K$5:$K$19,[1]装备数值!$O$5:$O$19),D292=3,_xlfn.XLOOKUP(E292,[1]装备数值!$K$5:$K$19,[1]装备数值!$S$5:$S$19),D292=5,_xlfn.XLOOKUP(E292,[1]装备数值!$K$5:$K$19,[1]装备数值!$W$5:$W$19),D292=2,_xlfn.XLOOKUP(E292,[1]装备数值!$K$5:$K$19,[1]装备数值!$O$24:$O$38),D292=4,_xlfn.XLOOKUP(E292,[1]装备数值!$K$5:$K$19,[1]装备数值!$S$24:$S$38),D292=6,_xlfn.XLOOKUP(E292,[1]装备数值!$K$5:$K$19,[1]装备数值!$W$24:$W$38)))</f>
        <v>330</v>
      </c>
      <c r="H292" s="2">
        <f>IF(M292=0,_xlfn.IFS(D292=1,_xlfn.XLOOKUP(E292,[1]装备数值!$K$5:$K$19,[1]装备数值!$N$5:$N$19),D292=3,_xlfn.XLOOKUP(E292,[1]装备数值!$K$5:$K$19,[1]装备数值!$R$5:$R$19),D292=5,_xlfn.XLOOKUP(E292,[1]装备数值!$K$5:$K$19,[1]装备数值!$V$5:$V$19),D292=2,_xlfn.XLOOKUP(E292,[1]装备数值!$K$5:$K$19,[1]装备数值!$N$24:$N$38),D292=4,_xlfn.XLOOKUP(E292,[1]装备数值!$K$5:$K$19,[1]装备数值!$R$24:$R$38),D292=6,_xlfn.XLOOKUP(E292,[1]装备数值!$K$5:$K$19,[1]装备数值!$V$24:$V$38)),_xlfn.IFS(D292=1,_xlfn.XLOOKUP(E292,[1]装备数值!$K$5:$K$19,[1]装备数值!$P$5:$P$19),D292=3,_xlfn.XLOOKUP(E292,[1]装备数值!$K$5:$K$19,[1]装备数值!$T$5:$T$19),D292=5,_xlfn.XLOOKUP(E292,[1]装备数值!$K$5:$K$19,[1]装备数值!$X$5:$X$19),D292=2,_xlfn.XLOOKUP(E292,[1]装备数值!$K$5:$K$19,[1]装备数值!$P$24:$P$38),D292=4,_xlfn.XLOOKUP(E292,[1]装备数值!$K$5:$K$19,[1]装备数值!$T$24:$T$38),D292=6,_xlfn.XLOOKUP(E292,[1]装备数值!$K$5:$K$19,[1]装备数值!$X$24:$X$38)))</f>
        <v>30</v>
      </c>
      <c r="I292" s="2" cm="1">
        <f t="array" ref="I292">G292+H292*(_xlfn.SINGLE(_xlfn.XLOOKUP(E292,'equip_quality|装备品质'!$A:$A,'equip_quality|装备品质'!$E:$E-1)))</f>
        <v>5100</v>
      </c>
      <c r="J292" s="3" t="str">
        <f t="shared" si="51"/>
        <v>3;434013|4;434014|5;434015|6;434016</v>
      </c>
      <c r="K292" s="3" t="str">
        <f t="shared" si="50"/>
        <v>434013;434014;434015</v>
      </c>
      <c r="M292" s="2">
        <f>_xlfn.XLOOKUP(ROUNDDOWN(A292/100,0),[1]装备数值!$B:$B,[1]装备数值!$F:$F)</f>
        <v>0</v>
      </c>
      <c r="N292" s="3" t="str">
        <f t="shared" si="46"/>
        <v>equip_401_name</v>
      </c>
      <c r="O292" s="3" t="str">
        <f t="shared" si="47"/>
        <v>icon_equip_401_2</v>
      </c>
      <c r="P292" s="3" t="str">
        <f t="shared" si="48"/>
        <v>equip_401_desc</v>
      </c>
      <c r="Q292" s="3" t="str">
        <f t="shared" si="49"/>
        <v>spine_equip_401_2</v>
      </c>
    </row>
    <row r="293" spans="1:17">
      <c r="A293" s="2">
        <v>40110</v>
      </c>
      <c r="B293" s="3" t="str">
        <f>CONCATENATE(_xlfn.XLOOKUP(ROUNDDOWN(A293/100,0),[1]装备数值!$B:$B,[1]装备数值!$C:$C),"-",_xlfn.XLOOKUP(E293,[1]装备数值!$K$5:$K$19,[1]装备数值!$L$5:$L$19))</f>
        <v>牛仔裤-S阶-3</v>
      </c>
      <c r="C293" s="3">
        <f t="shared" si="45"/>
        <v>401</v>
      </c>
      <c r="D293" s="3">
        <f>_xlfn.XLOOKUP(ROUNDDOWN(A293/100,0),[1]装备数值!$B:$B,[1]装备数值!$E:$E)</f>
        <v>4</v>
      </c>
      <c r="E293" s="2">
        <v>10</v>
      </c>
      <c r="F293" s="2">
        <f>_xlfn.XLOOKUP(ROUNDDOWN(A293/100,0),[1]装备数值!$B:$B,[1]装备数值!$D:$D)</f>
        <v>102010</v>
      </c>
      <c r="G293" s="8">
        <f>IF(M293=0,_xlfn.IFS(D293=1,_xlfn.XLOOKUP(E293,[1]装备数值!$K$5:$K$19,[1]装备数值!$M$5:$M$19),D293=3,_xlfn.XLOOKUP(E293,[1]装备数值!$K$5:$K$19,[1]装备数值!$Q$5:$Q$19),D293=5,_xlfn.XLOOKUP(E293,[1]装备数值!$K$5:$K$19,[1]装备数值!$U$5:$U$19),D293=2,_xlfn.XLOOKUP(E293,[1]装备数值!$K$5:$K$19,[1]装备数值!$M$24:$M$38),D293=4,_xlfn.XLOOKUP(E293,[1]装备数值!$K$5:$K$19,[1]装备数值!$Q$24:$Q$38),D293=6,_xlfn.XLOOKUP(E293,[1]装备数值!$K$5:$K$19,[1]装备数值!$U$24:$U$38)),_xlfn.IFS(D293=1,_xlfn.XLOOKUP(E293,[1]装备数值!$K$5:$K$19,[1]装备数值!$O$5:$O$19),D293=3,_xlfn.XLOOKUP(E293,[1]装备数值!$K$5:$K$19,[1]装备数值!$S$5:$S$19),D293=5,_xlfn.XLOOKUP(E293,[1]装备数值!$K$5:$K$19,[1]装备数值!$W$5:$W$19),D293=2,_xlfn.XLOOKUP(E293,[1]装备数值!$K$5:$K$19,[1]装备数值!$O$24:$O$38),D293=4,_xlfn.XLOOKUP(E293,[1]装备数值!$K$5:$K$19,[1]装备数值!$S$24:$S$38),D293=6,_xlfn.XLOOKUP(E293,[1]装备数值!$K$5:$K$19,[1]装备数值!$W$24:$W$38)))</f>
        <v>371</v>
      </c>
      <c r="H293" s="2">
        <f>IF(M293=0,_xlfn.IFS(D293=1,_xlfn.XLOOKUP(E293,[1]装备数值!$K$5:$K$19,[1]装备数值!$N$5:$N$19),D293=3,_xlfn.XLOOKUP(E293,[1]装备数值!$K$5:$K$19,[1]装备数值!$R$5:$R$19),D293=5,_xlfn.XLOOKUP(E293,[1]装备数值!$K$5:$K$19,[1]装备数值!$V$5:$V$19),D293=2,_xlfn.XLOOKUP(E293,[1]装备数值!$K$5:$K$19,[1]装备数值!$N$24:$N$38),D293=4,_xlfn.XLOOKUP(E293,[1]装备数值!$K$5:$K$19,[1]装备数值!$R$24:$R$38),D293=6,_xlfn.XLOOKUP(E293,[1]装备数值!$K$5:$K$19,[1]装备数值!$V$24:$V$38)),_xlfn.IFS(D293=1,_xlfn.XLOOKUP(E293,[1]装备数值!$K$5:$K$19,[1]装备数值!$P$5:$P$19),D293=3,_xlfn.XLOOKUP(E293,[1]装备数值!$K$5:$K$19,[1]装备数值!$T$5:$T$19),D293=5,_xlfn.XLOOKUP(E293,[1]装备数值!$K$5:$K$19,[1]装备数值!$X$5:$X$19),D293=2,_xlfn.XLOOKUP(E293,[1]装备数值!$K$5:$K$19,[1]装备数值!$P$24:$P$38),D293=4,_xlfn.XLOOKUP(E293,[1]装备数值!$K$5:$K$19,[1]装备数值!$T$24:$T$38),D293=6,_xlfn.XLOOKUP(E293,[1]装备数值!$K$5:$K$19,[1]装备数值!$X$24:$X$38)))</f>
        <v>34</v>
      </c>
      <c r="I293" s="2" cm="1">
        <f t="array" ref="I293">G293+H293*(_xlfn.SINGLE(_xlfn.XLOOKUP(E293,'equip_quality|装备品质'!$A:$A,'equip_quality|装备品质'!$E:$E-1)))</f>
        <v>5777</v>
      </c>
      <c r="J293" s="3" t="str">
        <f t="shared" si="51"/>
        <v>3;434013|4;434014|5;434015|6;434016</v>
      </c>
      <c r="K293" s="3" t="str">
        <f t="shared" si="50"/>
        <v>434013;434014;434015</v>
      </c>
      <c r="M293" s="2">
        <f>_xlfn.XLOOKUP(ROUNDDOWN(A293/100,0),[1]装备数值!$B:$B,[1]装备数值!$F:$F)</f>
        <v>0</v>
      </c>
      <c r="N293" s="3" t="str">
        <f t="shared" si="46"/>
        <v>equip_401_name</v>
      </c>
      <c r="O293" s="3" t="str">
        <f t="shared" si="47"/>
        <v>icon_equip_401_2</v>
      </c>
      <c r="P293" s="3" t="str">
        <f t="shared" si="48"/>
        <v>equip_401_desc</v>
      </c>
      <c r="Q293" s="3" t="str">
        <f t="shared" si="49"/>
        <v>spine_equip_401_2</v>
      </c>
    </row>
    <row r="294" spans="1:17">
      <c r="A294" s="2">
        <v>40111</v>
      </c>
      <c r="B294" s="3" t="str">
        <f>CONCATENATE(_xlfn.XLOOKUP(ROUNDDOWN(A294/100,0),[1]装备数值!$B:$B,[1]装备数值!$C:$C),"-",_xlfn.XLOOKUP(E294,[1]装备数值!$K$5:$K$19,[1]装备数值!$L$5:$L$19))</f>
        <v>牛仔裤-SS阶-0</v>
      </c>
      <c r="C294" s="3">
        <f t="shared" si="45"/>
        <v>401</v>
      </c>
      <c r="D294" s="3">
        <f>_xlfn.XLOOKUP(ROUNDDOWN(A294/100,0),[1]装备数值!$B:$B,[1]装备数值!$E:$E)</f>
        <v>4</v>
      </c>
      <c r="E294" s="2">
        <v>11</v>
      </c>
      <c r="F294" s="2">
        <f>_xlfn.XLOOKUP(ROUNDDOWN(A294/100,0),[1]装备数值!$B:$B,[1]装备数值!$D:$D)</f>
        <v>102010</v>
      </c>
      <c r="G294" s="8">
        <f>IF(M294=0,_xlfn.IFS(D294=1,_xlfn.XLOOKUP(E294,[1]装备数值!$K$5:$K$19,[1]装备数值!$M$5:$M$19),D294=3,_xlfn.XLOOKUP(E294,[1]装备数值!$K$5:$K$19,[1]装备数值!$Q$5:$Q$19),D294=5,_xlfn.XLOOKUP(E294,[1]装备数值!$K$5:$K$19,[1]装备数值!$U$5:$U$19),D294=2,_xlfn.XLOOKUP(E294,[1]装备数值!$K$5:$K$19,[1]装备数值!$M$24:$M$38),D294=4,_xlfn.XLOOKUP(E294,[1]装备数值!$K$5:$K$19,[1]装备数值!$Q$24:$Q$38),D294=6,_xlfn.XLOOKUP(E294,[1]装备数值!$K$5:$K$19,[1]装备数值!$U$24:$U$38)),_xlfn.IFS(D294=1,_xlfn.XLOOKUP(E294,[1]装备数值!$K$5:$K$19,[1]装备数值!$O$5:$O$19),D294=3,_xlfn.XLOOKUP(E294,[1]装备数值!$K$5:$K$19,[1]装备数值!$S$5:$S$19),D294=5,_xlfn.XLOOKUP(E294,[1]装备数值!$K$5:$K$19,[1]装备数值!$W$5:$W$19),D294=2,_xlfn.XLOOKUP(E294,[1]装备数值!$K$5:$K$19,[1]装备数值!$O$24:$O$38),D294=4,_xlfn.XLOOKUP(E294,[1]装备数值!$K$5:$K$19,[1]装备数值!$S$24:$S$38),D294=6,_xlfn.XLOOKUP(E294,[1]装备数值!$K$5:$K$19,[1]装备数值!$W$24:$W$38)))</f>
        <v>414</v>
      </c>
      <c r="H294" s="2">
        <f>IF(M294=0,_xlfn.IFS(D294=1,_xlfn.XLOOKUP(E294,[1]装备数值!$K$5:$K$19,[1]装备数值!$N$5:$N$19),D294=3,_xlfn.XLOOKUP(E294,[1]装备数值!$K$5:$K$19,[1]装备数值!$R$5:$R$19),D294=5,_xlfn.XLOOKUP(E294,[1]装备数值!$K$5:$K$19,[1]装备数值!$V$5:$V$19),D294=2,_xlfn.XLOOKUP(E294,[1]装备数值!$K$5:$K$19,[1]装备数值!$N$24:$N$38),D294=4,_xlfn.XLOOKUP(E294,[1]装备数值!$K$5:$K$19,[1]装备数值!$R$24:$R$38),D294=6,_xlfn.XLOOKUP(E294,[1]装备数值!$K$5:$K$19,[1]装备数值!$V$24:$V$38)),_xlfn.IFS(D294=1,_xlfn.XLOOKUP(E294,[1]装备数值!$K$5:$K$19,[1]装备数值!$P$5:$P$19),D294=3,_xlfn.XLOOKUP(E294,[1]装备数值!$K$5:$K$19,[1]装备数值!$T$5:$T$19),D294=5,_xlfn.XLOOKUP(E294,[1]装备数值!$K$5:$K$19,[1]装备数值!$X$5:$X$19),D294=2,_xlfn.XLOOKUP(E294,[1]装备数值!$K$5:$K$19,[1]装备数值!$P$24:$P$38),D294=4,_xlfn.XLOOKUP(E294,[1]装备数值!$K$5:$K$19,[1]装备数值!$T$24:$T$38),D294=6,_xlfn.XLOOKUP(E294,[1]装备数值!$K$5:$K$19,[1]装备数值!$X$24:$X$38)))</f>
        <v>38</v>
      </c>
      <c r="I294" s="2" cm="1">
        <f t="array" ref="I294">G294+H294*(_xlfn.SINGLE(_xlfn.XLOOKUP(E294,'equip_quality|装备品质'!$A:$A,'equip_quality|装备品质'!$E:$E-1)))</f>
        <v>6456</v>
      </c>
      <c r="J294" s="3" t="str">
        <f t="shared" si="51"/>
        <v>3;434013|4;434014|5;434015|6;434016</v>
      </c>
      <c r="K294" s="3" t="str">
        <f t="shared" si="50"/>
        <v>434013;434014;434015;434016</v>
      </c>
      <c r="M294" s="2">
        <f>_xlfn.XLOOKUP(ROUNDDOWN(A294/100,0),[1]装备数值!$B:$B,[1]装备数值!$F:$F)</f>
        <v>0</v>
      </c>
      <c r="N294" s="3" t="str">
        <f t="shared" si="46"/>
        <v>equip_401_name</v>
      </c>
      <c r="O294" s="3" t="str">
        <f t="shared" si="47"/>
        <v>icon_equip_401_2</v>
      </c>
      <c r="P294" s="3" t="str">
        <f t="shared" si="48"/>
        <v>equip_401_desc</v>
      </c>
      <c r="Q294" s="3" t="str">
        <f t="shared" si="49"/>
        <v>spine_equip_401_2</v>
      </c>
    </row>
    <row r="295" spans="1:17">
      <c r="A295" s="2">
        <v>40112</v>
      </c>
      <c r="B295" s="3" t="str">
        <f>CONCATENATE(_xlfn.XLOOKUP(ROUNDDOWN(A295/100,0),[1]装备数值!$B:$B,[1]装备数值!$C:$C),"-",_xlfn.XLOOKUP(E295,[1]装备数值!$K$5:$K$19,[1]装备数值!$L$5:$L$19))</f>
        <v>牛仔裤-SS阶-1</v>
      </c>
      <c r="C295" s="3">
        <f t="shared" si="45"/>
        <v>401</v>
      </c>
      <c r="D295" s="3">
        <f>_xlfn.XLOOKUP(ROUNDDOWN(A295/100,0),[1]装备数值!$B:$B,[1]装备数值!$E:$E)</f>
        <v>4</v>
      </c>
      <c r="E295" s="2">
        <v>12</v>
      </c>
      <c r="F295" s="2">
        <f>_xlfn.XLOOKUP(ROUNDDOWN(A295/100,0),[1]装备数值!$B:$B,[1]装备数值!$D:$D)</f>
        <v>102010</v>
      </c>
      <c r="G295" s="8">
        <f>IF(M295=0,_xlfn.IFS(D295=1,_xlfn.XLOOKUP(E295,[1]装备数值!$K$5:$K$19,[1]装备数值!$M$5:$M$19),D295=3,_xlfn.XLOOKUP(E295,[1]装备数值!$K$5:$K$19,[1]装备数值!$Q$5:$Q$19),D295=5,_xlfn.XLOOKUP(E295,[1]装备数值!$K$5:$K$19,[1]装备数值!$U$5:$U$19),D295=2,_xlfn.XLOOKUP(E295,[1]装备数值!$K$5:$K$19,[1]装备数值!$M$24:$M$38),D295=4,_xlfn.XLOOKUP(E295,[1]装备数值!$K$5:$K$19,[1]装备数值!$Q$24:$Q$38),D295=6,_xlfn.XLOOKUP(E295,[1]装备数值!$K$5:$K$19,[1]装备数值!$U$24:$U$38)),_xlfn.IFS(D295=1,_xlfn.XLOOKUP(E295,[1]装备数值!$K$5:$K$19,[1]装备数值!$O$5:$O$19),D295=3,_xlfn.XLOOKUP(E295,[1]装备数值!$K$5:$K$19,[1]装备数值!$S$5:$S$19),D295=5,_xlfn.XLOOKUP(E295,[1]装备数值!$K$5:$K$19,[1]装备数值!$W$5:$W$19),D295=2,_xlfn.XLOOKUP(E295,[1]装备数值!$K$5:$K$19,[1]装备数值!$O$24:$O$38),D295=4,_xlfn.XLOOKUP(E295,[1]装备数值!$K$5:$K$19,[1]装备数值!$S$24:$S$38),D295=6,_xlfn.XLOOKUP(E295,[1]装备数值!$K$5:$K$19,[1]装备数值!$W$24:$W$38)))</f>
        <v>564</v>
      </c>
      <c r="H295" s="2">
        <f>IF(M295=0,_xlfn.IFS(D295=1,_xlfn.XLOOKUP(E295,[1]装备数值!$K$5:$K$19,[1]装备数值!$N$5:$N$19),D295=3,_xlfn.XLOOKUP(E295,[1]装备数值!$K$5:$K$19,[1]装备数值!$R$5:$R$19),D295=5,_xlfn.XLOOKUP(E295,[1]装备数值!$K$5:$K$19,[1]装备数值!$V$5:$V$19),D295=2,_xlfn.XLOOKUP(E295,[1]装备数值!$K$5:$K$19,[1]装备数值!$N$24:$N$38),D295=4,_xlfn.XLOOKUP(E295,[1]装备数值!$K$5:$K$19,[1]装备数值!$R$24:$R$38),D295=6,_xlfn.XLOOKUP(E295,[1]装备数值!$K$5:$K$19,[1]装备数值!$V$24:$V$38)),_xlfn.IFS(D295=1,_xlfn.XLOOKUP(E295,[1]装备数值!$K$5:$K$19,[1]装备数值!$P$5:$P$19),D295=3,_xlfn.XLOOKUP(E295,[1]装备数值!$K$5:$K$19,[1]装备数值!$T$5:$T$19),D295=5,_xlfn.XLOOKUP(E295,[1]装备数值!$K$5:$K$19,[1]装备数值!$X$5:$X$19),D295=2,_xlfn.XLOOKUP(E295,[1]装备数值!$K$5:$K$19,[1]装备数值!$P$24:$P$38),D295=4,_xlfn.XLOOKUP(E295,[1]装备数值!$K$5:$K$19,[1]装备数值!$T$24:$T$38),D295=6,_xlfn.XLOOKUP(E295,[1]装备数值!$K$5:$K$19,[1]装备数值!$X$24:$X$38)))</f>
        <v>53</v>
      </c>
      <c r="I295" s="2" cm="1">
        <f t="array" ref="I295">G295+H295*(_xlfn.SINGLE(_xlfn.XLOOKUP(E295,'equip_quality|装备品质'!$A:$A,'equip_quality|装备品质'!$E:$E-1)))</f>
        <v>8991</v>
      </c>
      <c r="J295" s="3" t="str">
        <f t="shared" si="51"/>
        <v>3;434013|4;434014|5;434015|6;434016</v>
      </c>
      <c r="K295" s="3" t="str">
        <f t="shared" si="50"/>
        <v>434013;434014;434015;434016</v>
      </c>
      <c r="M295" s="2">
        <f>_xlfn.XLOOKUP(ROUNDDOWN(A295/100,0),[1]装备数值!$B:$B,[1]装备数值!$F:$F)</f>
        <v>0</v>
      </c>
      <c r="N295" s="3" t="str">
        <f t="shared" si="46"/>
        <v>equip_401_name</v>
      </c>
      <c r="O295" s="3" t="str">
        <f t="shared" si="47"/>
        <v>icon_equip_401_2</v>
      </c>
      <c r="P295" s="3" t="str">
        <f t="shared" si="48"/>
        <v>equip_401_desc</v>
      </c>
      <c r="Q295" s="3" t="str">
        <f t="shared" si="49"/>
        <v>spine_equip_401_2</v>
      </c>
    </row>
    <row r="296" spans="1:17">
      <c r="A296" s="2">
        <v>40113</v>
      </c>
      <c r="B296" s="3" t="str">
        <f>CONCATENATE(_xlfn.XLOOKUP(ROUNDDOWN(A296/100,0),[1]装备数值!$B:$B,[1]装备数值!$C:$C),"-",_xlfn.XLOOKUP(E296,[1]装备数值!$K$5:$K$19,[1]装备数值!$L$5:$L$19))</f>
        <v>牛仔裤-SS阶-2</v>
      </c>
      <c r="C296" s="3">
        <f t="shared" si="45"/>
        <v>401</v>
      </c>
      <c r="D296" s="3">
        <f>_xlfn.XLOOKUP(ROUNDDOWN(A296/100,0),[1]装备数值!$B:$B,[1]装备数值!$E:$E)</f>
        <v>4</v>
      </c>
      <c r="E296" s="2">
        <v>13</v>
      </c>
      <c r="F296" s="2">
        <f>_xlfn.XLOOKUP(ROUNDDOWN(A296/100,0),[1]装备数值!$B:$B,[1]装备数值!$D:$D)</f>
        <v>102010</v>
      </c>
      <c r="G296" s="8">
        <f>IF(M296=0,_xlfn.IFS(D296=1,_xlfn.XLOOKUP(E296,[1]装备数值!$K$5:$K$19,[1]装备数值!$M$5:$M$19),D296=3,_xlfn.XLOOKUP(E296,[1]装备数值!$K$5:$K$19,[1]装备数值!$Q$5:$Q$19),D296=5,_xlfn.XLOOKUP(E296,[1]装备数值!$K$5:$K$19,[1]装备数值!$U$5:$U$19),D296=2,_xlfn.XLOOKUP(E296,[1]装备数值!$K$5:$K$19,[1]装备数值!$M$24:$M$38),D296=4,_xlfn.XLOOKUP(E296,[1]装备数值!$K$5:$K$19,[1]装备数值!$Q$24:$Q$38),D296=6,_xlfn.XLOOKUP(E296,[1]装备数值!$K$5:$K$19,[1]装备数值!$U$24:$U$38)),_xlfn.IFS(D296=1,_xlfn.XLOOKUP(E296,[1]装备数值!$K$5:$K$19,[1]装备数值!$O$5:$O$19),D296=3,_xlfn.XLOOKUP(E296,[1]装备数值!$K$5:$K$19,[1]装备数值!$S$5:$S$19),D296=5,_xlfn.XLOOKUP(E296,[1]装备数值!$K$5:$K$19,[1]装备数值!$W$5:$W$19),D296=2,_xlfn.XLOOKUP(E296,[1]装备数值!$K$5:$K$19,[1]装备数值!$O$24:$O$38),D296=4,_xlfn.XLOOKUP(E296,[1]装备数值!$K$5:$K$19,[1]装备数值!$S$24:$S$38),D296=6,_xlfn.XLOOKUP(E296,[1]装备数值!$K$5:$K$19,[1]装备数值!$W$24:$W$38)))</f>
        <v>752</v>
      </c>
      <c r="H296" s="2">
        <f>IF(M296=0,_xlfn.IFS(D296=1,_xlfn.XLOOKUP(E296,[1]装备数值!$K$5:$K$19,[1]装备数值!$N$5:$N$19),D296=3,_xlfn.XLOOKUP(E296,[1]装备数值!$K$5:$K$19,[1]装备数值!$R$5:$R$19),D296=5,_xlfn.XLOOKUP(E296,[1]装备数值!$K$5:$K$19,[1]装备数值!$V$5:$V$19),D296=2,_xlfn.XLOOKUP(E296,[1]装备数值!$K$5:$K$19,[1]装备数值!$N$24:$N$38),D296=4,_xlfn.XLOOKUP(E296,[1]装备数值!$K$5:$K$19,[1]装备数值!$R$24:$R$38),D296=6,_xlfn.XLOOKUP(E296,[1]装备数值!$K$5:$K$19,[1]装备数值!$V$24:$V$38)),_xlfn.IFS(D296=1,_xlfn.XLOOKUP(E296,[1]装备数值!$K$5:$K$19,[1]装备数值!$P$5:$P$19),D296=3,_xlfn.XLOOKUP(E296,[1]装备数值!$K$5:$K$19,[1]装备数值!$T$5:$T$19),D296=5,_xlfn.XLOOKUP(E296,[1]装备数值!$K$5:$K$19,[1]装备数值!$X$5:$X$19),D296=2,_xlfn.XLOOKUP(E296,[1]装备数值!$K$5:$K$19,[1]装备数值!$P$24:$P$38),D296=4,_xlfn.XLOOKUP(E296,[1]装备数值!$K$5:$K$19,[1]装备数值!$T$24:$T$38),D296=6,_xlfn.XLOOKUP(E296,[1]装备数值!$K$5:$K$19,[1]装备数值!$X$24:$X$38)))</f>
        <v>74</v>
      </c>
      <c r="I296" s="2" cm="1">
        <f t="array" ref="I296">G296+H296*(_xlfn.SINGLE(_xlfn.XLOOKUP(E296,'equip_quality|装备品质'!$A:$A,'equip_quality|装备品质'!$E:$E-1)))</f>
        <v>12518</v>
      </c>
      <c r="J296" s="3" t="str">
        <f t="shared" si="51"/>
        <v>3;434013|4;434014|5;434015|6;434016</v>
      </c>
      <c r="K296" s="3" t="str">
        <f t="shared" si="50"/>
        <v>434013;434014;434015;434016</v>
      </c>
      <c r="M296" s="2">
        <f>_xlfn.XLOOKUP(ROUNDDOWN(A296/100,0),[1]装备数值!$B:$B,[1]装备数值!$F:$F)</f>
        <v>0</v>
      </c>
      <c r="N296" s="3" t="str">
        <f t="shared" si="46"/>
        <v>equip_401_name</v>
      </c>
      <c r="O296" s="3" t="str">
        <f t="shared" si="47"/>
        <v>icon_equip_401_2</v>
      </c>
      <c r="P296" s="3" t="str">
        <f t="shared" si="48"/>
        <v>equip_401_desc</v>
      </c>
      <c r="Q296" s="3" t="str">
        <f t="shared" si="49"/>
        <v>spine_equip_401_2</v>
      </c>
    </row>
    <row r="297" spans="1:17">
      <c r="A297" s="2">
        <v>40114</v>
      </c>
      <c r="B297" s="3" t="str">
        <f>CONCATENATE(_xlfn.XLOOKUP(ROUNDDOWN(A297/100,0),[1]装备数值!$B:$B,[1]装备数值!$C:$C),"-",_xlfn.XLOOKUP(E297,[1]装备数值!$K$5:$K$19,[1]装备数值!$L$5:$L$19))</f>
        <v>牛仔裤-SS阶-3</v>
      </c>
      <c r="C297" s="3">
        <f t="shared" si="45"/>
        <v>401</v>
      </c>
      <c r="D297" s="3">
        <f>_xlfn.XLOOKUP(ROUNDDOWN(A297/100,0),[1]装备数值!$B:$B,[1]装备数值!$E:$E)</f>
        <v>4</v>
      </c>
      <c r="E297" s="2">
        <v>14</v>
      </c>
      <c r="F297" s="2">
        <f>_xlfn.XLOOKUP(ROUNDDOWN(A297/100,0),[1]装备数值!$B:$B,[1]装备数值!$D:$D)</f>
        <v>102010</v>
      </c>
      <c r="G297" s="8">
        <f>IF(M297=0,_xlfn.IFS(D297=1,_xlfn.XLOOKUP(E297,[1]装备数值!$K$5:$K$19,[1]装备数值!$M$5:$M$19),D297=3,_xlfn.XLOOKUP(E297,[1]装备数值!$K$5:$K$19,[1]装备数值!$Q$5:$Q$19),D297=5,_xlfn.XLOOKUP(E297,[1]装备数值!$K$5:$K$19,[1]装备数值!$U$5:$U$19),D297=2,_xlfn.XLOOKUP(E297,[1]装备数值!$K$5:$K$19,[1]装备数值!$M$24:$M$38),D297=4,_xlfn.XLOOKUP(E297,[1]装备数值!$K$5:$K$19,[1]装备数值!$Q$24:$Q$38),D297=6,_xlfn.XLOOKUP(E297,[1]装备数值!$K$5:$K$19,[1]装备数值!$U$24:$U$38)),_xlfn.IFS(D297=1,_xlfn.XLOOKUP(E297,[1]装备数值!$K$5:$K$19,[1]装备数值!$O$5:$O$19),D297=3,_xlfn.XLOOKUP(E297,[1]装备数值!$K$5:$K$19,[1]装备数值!$S$5:$S$19),D297=5,_xlfn.XLOOKUP(E297,[1]装备数值!$K$5:$K$19,[1]装备数值!$W$5:$W$19),D297=2,_xlfn.XLOOKUP(E297,[1]装备数值!$K$5:$K$19,[1]装备数值!$O$24:$O$38),D297=4,_xlfn.XLOOKUP(E297,[1]装备数值!$K$5:$K$19,[1]装备数值!$S$24:$S$38),D297=6,_xlfn.XLOOKUP(E297,[1]装备数值!$K$5:$K$19,[1]装备数值!$W$24:$W$38)))</f>
        <v>940</v>
      </c>
      <c r="H297" s="2">
        <f>IF(M297=0,_xlfn.IFS(D297=1,_xlfn.XLOOKUP(E297,[1]装备数值!$K$5:$K$19,[1]装备数值!$N$5:$N$19),D297=3,_xlfn.XLOOKUP(E297,[1]装备数值!$K$5:$K$19,[1]装备数值!$R$5:$R$19),D297=5,_xlfn.XLOOKUP(E297,[1]装备数值!$K$5:$K$19,[1]装备数值!$V$5:$V$19),D297=2,_xlfn.XLOOKUP(E297,[1]装备数值!$K$5:$K$19,[1]装备数值!$N$24:$N$38),D297=4,_xlfn.XLOOKUP(E297,[1]装备数值!$K$5:$K$19,[1]装备数值!$R$24:$R$38),D297=6,_xlfn.XLOOKUP(E297,[1]装备数值!$K$5:$K$19,[1]装备数值!$V$24:$V$38)),_xlfn.IFS(D297=1,_xlfn.XLOOKUP(E297,[1]装备数值!$K$5:$K$19,[1]装备数值!$P$5:$P$19),D297=3,_xlfn.XLOOKUP(E297,[1]装备数值!$K$5:$K$19,[1]装备数值!$T$5:$T$19),D297=5,_xlfn.XLOOKUP(E297,[1]装备数值!$K$5:$K$19,[1]装备数值!$X$5:$X$19),D297=2,_xlfn.XLOOKUP(E297,[1]装备数值!$K$5:$K$19,[1]装备数值!$P$24:$P$38),D297=4,_xlfn.XLOOKUP(E297,[1]装备数值!$K$5:$K$19,[1]装备数值!$T$24:$T$38),D297=6,_xlfn.XLOOKUP(E297,[1]装备数值!$K$5:$K$19,[1]装备数值!$X$24:$X$38)))</f>
        <v>90</v>
      </c>
      <c r="I297" s="2" cm="1">
        <f t="array" ref="I297">G297+H297*(_xlfn.SINGLE(_xlfn.XLOOKUP(E297,'equip_quality|装备品质'!$A:$A,'equip_quality|装备品质'!$E:$E-1)))</f>
        <v>15250</v>
      </c>
      <c r="J297" s="3" t="str">
        <f t="shared" si="51"/>
        <v>3;434013|4;434014|5;434015|6;434016</v>
      </c>
      <c r="K297" s="3" t="str">
        <f t="shared" si="50"/>
        <v>434013;434014;434015;434016</v>
      </c>
      <c r="M297" s="2">
        <f>_xlfn.XLOOKUP(ROUNDDOWN(A297/100,0),[1]装备数值!$B:$B,[1]装备数值!$F:$F)</f>
        <v>0</v>
      </c>
      <c r="N297" s="3" t="str">
        <f t="shared" si="46"/>
        <v>equip_401_name</v>
      </c>
      <c r="O297" s="3" t="str">
        <f t="shared" si="47"/>
        <v>icon_equip_401_2</v>
      </c>
      <c r="P297" s="3" t="str">
        <f t="shared" si="48"/>
        <v>equip_401_desc</v>
      </c>
      <c r="Q297" s="3" t="str">
        <f t="shared" si="49"/>
        <v>spine_equip_401_2</v>
      </c>
    </row>
    <row r="298" spans="1:17">
      <c r="A298" s="2">
        <v>40115</v>
      </c>
      <c r="B298" s="3" t="str">
        <f>CONCATENATE(_xlfn.XLOOKUP(ROUNDDOWN(A298/100,0),[1]装备数值!$B:$B,[1]装备数值!$C:$C),"-",_xlfn.XLOOKUP(E298,[1]装备数值!$K$5:$K$19,[1]装备数值!$L$5:$L$19))</f>
        <v>牛仔裤-SS阶-4</v>
      </c>
      <c r="C298" s="3">
        <f t="shared" si="45"/>
        <v>401</v>
      </c>
      <c r="D298" s="3">
        <f>_xlfn.XLOOKUP(ROUNDDOWN(A298/100,0),[1]装备数值!$B:$B,[1]装备数值!$E:$E)</f>
        <v>4</v>
      </c>
      <c r="E298" s="2">
        <v>15</v>
      </c>
      <c r="F298" s="2">
        <f>_xlfn.XLOOKUP(ROUNDDOWN(A298/100,0),[1]装备数值!$B:$B,[1]装备数值!$D:$D)</f>
        <v>102010</v>
      </c>
      <c r="G298" s="8">
        <f>IF(M298=0,_xlfn.IFS(D298=1,_xlfn.XLOOKUP(E298,[1]装备数值!$K$5:$K$19,[1]装备数值!$M$5:$M$19),D298=3,_xlfn.XLOOKUP(E298,[1]装备数值!$K$5:$K$19,[1]装备数值!$Q$5:$Q$19),D298=5,_xlfn.XLOOKUP(E298,[1]装备数值!$K$5:$K$19,[1]装备数值!$U$5:$U$19),D298=2,_xlfn.XLOOKUP(E298,[1]装备数值!$K$5:$K$19,[1]装备数值!$M$24:$M$38),D298=4,_xlfn.XLOOKUP(E298,[1]装备数值!$K$5:$K$19,[1]装备数值!$Q$24:$Q$38),D298=6,_xlfn.XLOOKUP(E298,[1]装备数值!$K$5:$K$19,[1]装备数值!$U$24:$U$38)),_xlfn.IFS(D298=1,_xlfn.XLOOKUP(E298,[1]装备数值!$K$5:$K$19,[1]装备数值!$O$5:$O$19),D298=3,_xlfn.XLOOKUP(E298,[1]装备数值!$K$5:$K$19,[1]装备数值!$S$5:$S$19),D298=5,_xlfn.XLOOKUP(E298,[1]装备数值!$K$5:$K$19,[1]装备数值!$W$5:$W$19),D298=2,_xlfn.XLOOKUP(E298,[1]装备数值!$K$5:$K$19,[1]装备数值!$O$24:$O$38),D298=4,_xlfn.XLOOKUP(E298,[1]装备数值!$K$5:$K$19,[1]装备数值!$S$24:$S$38),D298=6,_xlfn.XLOOKUP(E298,[1]装备数值!$K$5:$K$19,[1]装备数值!$W$24:$W$38)))</f>
        <v>1126</v>
      </c>
      <c r="H298" s="2">
        <f>IF(M298=0,_xlfn.IFS(D298=1,_xlfn.XLOOKUP(E298,[1]装备数值!$K$5:$K$19,[1]装备数值!$N$5:$N$19),D298=3,_xlfn.XLOOKUP(E298,[1]装备数值!$K$5:$K$19,[1]装备数值!$R$5:$R$19),D298=5,_xlfn.XLOOKUP(E298,[1]装备数值!$K$5:$K$19,[1]装备数值!$V$5:$V$19),D298=2,_xlfn.XLOOKUP(E298,[1]装备数值!$K$5:$K$19,[1]装备数值!$N$24:$N$38),D298=4,_xlfn.XLOOKUP(E298,[1]装备数值!$K$5:$K$19,[1]装备数值!$R$24:$R$38),D298=6,_xlfn.XLOOKUP(E298,[1]装备数值!$K$5:$K$19,[1]装备数值!$V$24:$V$38)),_xlfn.IFS(D298=1,_xlfn.XLOOKUP(E298,[1]装备数值!$K$5:$K$19,[1]装备数值!$P$5:$P$19),D298=3,_xlfn.XLOOKUP(E298,[1]装备数值!$K$5:$K$19,[1]装备数值!$T$5:$T$19),D298=5,_xlfn.XLOOKUP(E298,[1]装备数值!$K$5:$K$19,[1]装备数值!$X$5:$X$19),D298=2,_xlfn.XLOOKUP(E298,[1]装备数值!$K$5:$K$19,[1]装备数值!$P$24:$P$38),D298=4,_xlfn.XLOOKUP(E298,[1]装备数值!$K$5:$K$19,[1]装备数值!$T$24:$T$38),D298=6,_xlfn.XLOOKUP(E298,[1]装备数值!$K$5:$K$19,[1]装备数值!$X$24:$X$38)))</f>
        <v>114</v>
      </c>
      <c r="I298" s="2" cm="1">
        <f t="array" ref="I298">G298+H298*(_xlfn.SINGLE(_xlfn.XLOOKUP(E298,'equip_quality|装备品质'!$A:$A,'equip_quality|装备品质'!$E:$E-1)))</f>
        <v>19252</v>
      </c>
      <c r="J298" s="3" t="str">
        <f t="shared" si="51"/>
        <v>3;434013|4;434014|5;434015|6;434016</v>
      </c>
      <c r="K298" s="3" t="str">
        <f t="shared" si="50"/>
        <v>434013;434014;434015;434016</v>
      </c>
      <c r="M298" s="2">
        <f>_xlfn.XLOOKUP(ROUNDDOWN(A298/100,0),[1]装备数值!$B:$B,[1]装备数值!$F:$F)</f>
        <v>0</v>
      </c>
      <c r="N298" s="3" t="str">
        <f t="shared" si="46"/>
        <v>equip_401_name</v>
      </c>
      <c r="O298" s="3" t="str">
        <f t="shared" si="47"/>
        <v>icon_equip_401_2</v>
      </c>
      <c r="P298" s="3" t="str">
        <f t="shared" si="48"/>
        <v>equip_401_desc</v>
      </c>
      <c r="Q298" s="3" t="str">
        <f t="shared" si="49"/>
        <v>spine_equip_401_2</v>
      </c>
    </row>
    <row r="299" spans="1:17">
      <c r="A299" s="2">
        <v>40201</v>
      </c>
      <c r="B299" s="3" t="str">
        <f>CONCATENATE(_xlfn.XLOOKUP(ROUNDDOWN(A299/100,0),[1]装备数值!$B:$B,[1]装备数值!$C:$C),"-",_xlfn.XLOOKUP(E299,[1]装备数值!$K$5:$K$19,[1]装备数值!$L$5:$L$19))</f>
        <v>沙滩裤-D阶</v>
      </c>
      <c r="C299" s="3">
        <f t="shared" si="45"/>
        <v>402</v>
      </c>
      <c r="D299" s="3">
        <f>_xlfn.XLOOKUP(ROUNDDOWN(A299/100,0),[1]装备数值!$B:$B,[1]装备数值!$E:$E)</f>
        <v>4</v>
      </c>
      <c r="E299" s="2">
        <v>1</v>
      </c>
      <c r="F299" s="2">
        <f>_xlfn.XLOOKUP(ROUNDDOWN(A299/100,0),[1]装备数值!$B:$B,[1]装备数值!$D:$D)</f>
        <v>102010</v>
      </c>
      <c r="G299" s="8">
        <f>IF(M299=0,_xlfn.IFS(D299=1,_xlfn.XLOOKUP(E299,[1]装备数值!$K$5:$K$19,[1]装备数值!$M$5:$M$19),D299=3,_xlfn.XLOOKUP(E299,[1]装备数值!$K$5:$K$19,[1]装备数值!$Q$5:$Q$19),D299=5,_xlfn.XLOOKUP(E299,[1]装备数值!$K$5:$K$19,[1]装备数值!$U$5:$U$19),D299=2,_xlfn.XLOOKUP(E299,[1]装备数值!$K$5:$K$19,[1]装备数值!$M$24:$M$38),D299=4,_xlfn.XLOOKUP(E299,[1]装备数值!$K$5:$K$19,[1]装备数值!$Q$24:$Q$38),D299=6,_xlfn.XLOOKUP(E299,[1]装备数值!$K$5:$K$19,[1]装备数值!$U$24:$U$38)),_xlfn.IFS(D299=1,_xlfn.XLOOKUP(E299,[1]装备数值!$K$5:$K$19,[1]装备数值!$O$5:$O$19),D299=3,_xlfn.XLOOKUP(E299,[1]装备数值!$K$5:$K$19,[1]装备数值!$S$5:$S$19),D299=5,_xlfn.XLOOKUP(E299,[1]装备数值!$K$5:$K$19,[1]装备数值!$W$5:$W$19),D299=2,_xlfn.XLOOKUP(E299,[1]装备数值!$K$5:$K$19,[1]装备数值!$O$24:$O$38),D299=4,_xlfn.XLOOKUP(E299,[1]装备数值!$K$5:$K$19,[1]装备数值!$S$24:$S$38),D299=6,_xlfn.XLOOKUP(E299,[1]装备数值!$K$5:$K$19,[1]装备数值!$W$24:$W$38)))</f>
        <v>38</v>
      </c>
      <c r="H299" s="2">
        <f>IF(M299=0,_xlfn.IFS(D299=1,_xlfn.XLOOKUP(E299,[1]装备数值!$K$5:$K$19,[1]装备数值!$N$5:$N$19),D299=3,_xlfn.XLOOKUP(E299,[1]装备数值!$K$5:$K$19,[1]装备数值!$R$5:$R$19),D299=5,_xlfn.XLOOKUP(E299,[1]装备数值!$K$5:$K$19,[1]装备数值!$V$5:$V$19),D299=2,_xlfn.XLOOKUP(E299,[1]装备数值!$K$5:$K$19,[1]装备数值!$N$24:$N$38),D299=4,_xlfn.XLOOKUP(E299,[1]装备数值!$K$5:$K$19,[1]装备数值!$R$24:$R$38),D299=6,_xlfn.XLOOKUP(E299,[1]装备数值!$K$5:$K$19,[1]装备数值!$V$24:$V$38)),_xlfn.IFS(D299=1,_xlfn.XLOOKUP(E299,[1]装备数值!$K$5:$K$19,[1]装备数值!$P$5:$P$19),D299=3,_xlfn.XLOOKUP(E299,[1]装备数值!$K$5:$K$19,[1]装备数值!$T$5:$T$19),D299=5,_xlfn.XLOOKUP(E299,[1]装备数值!$K$5:$K$19,[1]装备数值!$X$5:$X$19),D299=2,_xlfn.XLOOKUP(E299,[1]装备数值!$K$5:$K$19,[1]装备数值!$P$24:$P$38),D299=4,_xlfn.XLOOKUP(E299,[1]装备数值!$K$5:$K$19,[1]装备数值!$T$24:$T$38),D299=6,_xlfn.XLOOKUP(E299,[1]装备数值!$K$5:$K$19,[1]装备数值!$X$24:$X$38)))</f>
        <v>4</v>
      </c>
      <c r="I299" s="2" cm="1">
        <f t="array" ref="I299">G299+H299*(_xlfn.SINGLE(_xlfn.XLOOKUP(E299,'equip_quality|装备品质'!$A:$A,'equip_quality|装备品质'!$E:$E-1)))</f>
        <v>674</v>
      </c>
      <c r="J299" s="3" t="str">
        <f t="shared" si="51"/>
        <v>3;434023|4;434024|5;434025|6;434026</v>
      </c>
      <c r="K299" s="3" t="str">
        <f t="shared" si="50"/>
        <v/>
      </c>
      <c r="M299" s="2">
        <f>_xlfn.XLOOKUP(ROUNDDOWN(A299/100,0),[1]装备数值!$B:$B,[1]装备数值!$F:$F)</f>
        <v>0</v>
      </c>
      <c r="N299" s="3" t="str">
        <f t="shared" si="46"/>
        <v>equip_402_name</v>
      </c>
      <c r="O299" s="3" t="str">
        <f t="shared" si="47"/>
        <v>icon_equip_402_1</v>
      </c>
      <c r="P299" s="3" t="str">
        <f t="shared" si="48"/>
        <v>equip_402_desc</v>
      </c>
      <c r="Q299" s="3" t="str">
        <f t="shared" si="49"/>
        <v>spine_equip_402_1</v>
      </c>
    </row>
    <row r="300" spans="1:17">
      <c r="A300" s="2">
        <v>40202</v>
      </c>
      <c r="B300" s="3" t="str">
        <f>CONCATENATE(_xlfn.XLOOKUP(ROUNDDOWN(A300/100,0),[1]装备数值!$B:$B,[1]装备数值!$C:$C),"-",_xlfn.XLOOKUP(E300,[1]装备数值!$K$5:$K$19,[1]装备数值!$L$5:$L$19))</f>
        <v>沙滩裤-C阶</v>
      </c>
      <c r="C300" s="3">
        <f t="shared" si="45"/>
        <v>402</v>
      </c>
      <c r="D300" s="3">
        <f>_xlfn.XLOOKUP(ROUNDDOWN(A300/100,0),[1]装备数值!$B:$B,[1]装备数值!$E:$E)</f>
        <v>4</v>
      </c>
      <c r="E300" s="2">
        <v>2</v>
      </c>
      <c r="F300" s="2">
        <f>_xlfn.XLOOKUP(ROUNDDOWN(A300/100,0),[1]装备数值!$B:$B,[1]装备数值!$D:$D)</f>
        <v>102010</v>
      </c>
      <c r="G300" s="8">
        <f>IF(M300=0,_xlfn.IFS(D300=1,_xlfn.XLOOKUP(E300,[1]装备数值!$K$5:$K$19,[1]装备数值!$M$5:$M$19),D300=3,_xlfn.XLOOKUP(E300,[1]装备数值!$K$5:$K$19,[1]装备数值!$Q$5:$Q$19),D300=5,_xlfn.XLOOKUP(E300,[1]装备数值!$K$5:$K$19,[1]装备数值!$U$5:$U$19),D300=2,_xlfn.XLOOKUP(E300,[1]装备数值!$K$5:$K$19,[1]装备数值!$M$24:$M$38),D300=4,_xlfn.XLOOKUP(E300,[1]装备数值!$K$5:$K$19,[1]装备数值!$Q$24:$Q$38),D300=6,_xlfn.XLOOKUP(E300,[1]装备数值!$K$5:$K$19,[1]装备数值!$U$24:$U$38)),_xlfn.IFS(D300=1,_xlfn.XLOOKUP(E300,[1]装备数值!$K$5:$K$19,[1]装备数值!$O$5:$O$19),D300=3,_xlfn.XLOOKUP(E300,[1]装备数值!$K$5:$K$19,[1]装备数值!$S$5:$S$19),D300=5,_xlfn.XLOOKUP(E300,[1]装备数值!$K$5:$K$19,[1]装备数值!$W$5:$W$19),D300=2,_xlfn.XLOOKUP(E300,[1]装备数值!$K$5:$K$19,[1]装备数值!$O$24:$O$38),D300=4,_xlfn.XLOOKUP(E300,[1]装备数值!$K$5:$K$19,[1]装备数值!$S$24:$S$38),D300=6,_xlfn.XLOOKUP(E300,[1]装备数值!$K$5:$K$19,[1]装备数值!$W$24:$W$38)))</f>
        <v>53</v>
      </c>
      <c r="H300" s="2">
        <f>IF(M300=0,_xlfn.IFS(D300=1,_xlfn.XLOOKUP(E300,[1]装备数值!$K$5:$K$19,[1]装备数值!$N$5:$N$19),D300=3,_xlfn.XLOOKUP(E300,[1]装备数值!$K$5:$K$19,[1]装备数值!$R$5:$R$19),D300=5,_xlfn.XLOOKUP(E300,[1]装备数值!$K$5:$K$19,[1]装备数值!$V$5:$V$19),D300=2,_xlfn.XLOOKUP(E300,[1]装备数值!$K$5:$K$19,[1]装备数值!$N$24:$N$38),D300=4,_xlfn.XLOOKUP(E300,[1]装备数值!$K$5:$K$19,[1]装备数值!$R$24:$R$38),D300=6,_xlfn.XLOOKUP(E300,[1]装备数值!$K$5:$K$19,[1]装备数值!$V$24:$V$38)),_xlfn.IFS(D300=1,_xlfn.XLOOKUP(E300,[1]装备数值!$K$5:$K$19,[1]装备数值!$P$5:$P$19),D300=3,_xlfn.XLOOKUP(E300,[1]装备数值!$K$5:$K$19,[1]装备数值!$T$5:$T$19),D300=5,_xlfn.XLOOKUP(E300,[1]装备数值!$K$5:$K$19,[1]装备数值!$X$5:$X$19),D300=2,_xlfn.XLOOKUP(E300,[1]装备数值!$K$5:$K$19,[1]装备数值!$P$24:$P$38),D300=4,_xlfn.XLOOKUP(E300,[1]装备数值!$K$5:$K$19,[1]装备数值!$T$24:$T$38),D300=6,_xlfn.XLOOKUP(E300,[1]装备数值!$K$5:$K$19,[1]装备数值!$X$24:$X$38)))</f>
        <v>6</v>
      </c>
      <c r="I300" s="2" cm="1">
        <f t="array" ref="I300">G300+H300*(_xlfn.SINGLE(_xlfn.XLOOKUP(E300,'equip_quality|装备品质'!$A:$A,'equip_quality|装备品质'!$E:$E-1)))</f>
        <v>1007</v>
      </c>
      <c r="J300" s="3" t="str">
        <f t="shared" si="51"/>
        <v>3;434023|4;434024|5;434025|6;434026</v>
      </c>
      <c r="K300" s="3" t="str">
        <f t="shared" si="50"/>
        <v/>
      </c>
      <c r="M300" s="2">
        <f>_xlfn.XLOOKUP(ROUNDDOWN(A300/100,0),[1]装备数值!$B:$B,[1]装备数值!$F:$F)</f>
        <v>0</v>
      </c>
      <c r="N300" s="3" t="str">
        <f t="shared" si="46"/>
        <v>equip_402_name</v>
      </c>
      <c r="O300" s="3" t="str">
        <f t="shared" si="47"/>
        <v>icon_equip_402_1</v>
      </c>
      <c r="P300" s="3" t="str">
        <f t="shared" si="48"/>
        <v>equip_402_desc</v>
      </c>
      <c r="Q300" s="3" t="str">
        <f t="shared" si="49"/>
        <v>spine_equip_402_1</v>
      </c>
    </row>
    <row r="301" spans="1:17">
      <c r="A301" s="2">
        <v>40203</v>
      </c>
      <c r="B301" s="3" t="str">
        <f>CONCATENATE(_xlfn.XLOOKUP(ROUNDDOWN(A301/100,0),[1]装备数值!$B:$B,[1]装备数值!$C:$C),"-",_xlfn.XLOOKUP(E301,[1]装备数值!$K$5:$K$19,[1]装备数值!$L$5:$L$19))</f>
        <v>沙滩裤-B阶</v>
      </c>
      <c r="C301" s="3">
        <f t="shared" si="45"/>
        <v>402</v>
      </c>
      <c r="D301" s="3">
        <f>_xlfn.XLOOKUP(ROUNDDOWN(A301/100,0),[1]装备数值!$B:$B,[1]装备数值!$E:$E)</f>
        <v>4</v>
      </c>
      <c r="E301" s="2">
        <v>3</v>
      </c>
      <c r="F301" s="2">
        <f>_xlfn.XLOOKUP(ROUNDDOWN(A301/100,0),[1]装备数值!$B:$B,[1]装备数值!$D:$D)</f>
        <v>102010</v>
      </c>
      <c r="G301" s="8">
        <f>IF(M301=0,_xlfn.IFS(D301=1,_xlfn.XLOOKUP(E301,[1]装备数值!$K$5:$K$19,[1]装备数值!$M$5:$M$19),D301=3,_xlfn.XLOOKUP(E301,[1]装备数值!$K$5:$K$19,[1]装备数值!$Q$5:$Q$19),D301=5,_xlfn.XLOOKUP(E301,[1]装备数值!$K$5:$K$19,[1]装备数值!$U$5:$U$19),D301=2,_xlfn.XLOOKUP(E301,[1]装备数值!$K$5:$K$19,[1]装备数值!$M$24:$M$38),D301=4,_xlfn.XLOOKUP(E301,[1]装备数值!$K$5:$K$19,[1]装备数值!$Q$24:$Q$38),D301=6,_xlfn.XLOOKUP(E301,[1]装备数值!$K$5:$K$19,[1]装备数值!$U$24:$U$38)),_xlfn.IFS(D301=1,_xlfn.XLOOKUP(E301,[1]装备数值!$K$5:$K$19,[1]装备数值!$O$5:$O$19),D301=3,_xlfn.XLOOKUP(E301,[1]装备数值!$K$5:$K$19,[1]装备数值!$S$5:$S$19),D301=5,_xlfn.XLOOKUP(E301,[1]装备数值!$K$5:$K$19,[1]装备数值!$W$5:$W$19),D301=2,_xlfn.XLOOKUP(E301,[1]装备数值!$K$5:$K$19,[1]装备数值!$O$24:$O$38),D301=4,_xlfn.XLOOKUP(E301,[1]装备数值!$K$5:$K$19,[1]装备数值!$S$24:$S$38),D301=6,_xlfn.XLOOKUP(E301,[1]装备数值!$K$5:$K$19,[1]装备数值!$W$24:$W$38)))</f>
        <v>75</v>
      </c>
      <c r="H301" s="2">
        <f>IF(M301=0,_xlfn.IFS(D301=1,_xlfn.XLOOKUP(E301,[1]装备数值!$K$5:$K$19,[1]装备数值!$N$5:$N$19),D301=3,_xlfn.XLOOKUP(E301,[1]装备数值!$K$5:$K$19,[1]装备数值!$R$5:$R$19),D301=5,_xlfn.XLOOKUP(E301,[1]装备数值!$K$5:$K$19,[1]装备数值!$V$5:$V$19),D301=2,_xlfn.XLOOKUP(E301,[1]装备数值!$K$5:$K$19,[1]装备数值!$N$24:$N$38),D301=4,_xlfn.XLOOKUP(E301,[1]装备数值!$K$5:$K$19,[1]装备数值!$R$24:$R$38),D301=6,_xlfn.XLOOKUP(E301,[1]装备数值!$K$5:$K$19,[1]装备数值!$V$24:$V$38)),_xlfn.IFS(D301=1,_xlfn.XLOOKUP(E301,[1]装备数值!$K$5:$K$19,[1]装备数值!$P$5:$P$19),D301=3,_xlfn.XLOOKUP(E301,[1]装备数值!$K$5:$K$19,[1]装备数值!$T$5:$T$19),D301=5,_xlfn.XLOOKUP(E301,[1]装备数值!$K$5:$K$19,[1]装备数值!$X$5:$X$19),D301=2,_xlfn.XLOOKUP(E301,[1]装备数值!$K$5:$K$19,[1]装备数值!$P$24:$P$38),D301=4,_xlfn.XLOOKUP(E301,[1]装备数值!$K$5:$K$19,[1]装备数值!$T$24:$T$38),D301=6,_xlfn.XLOOKUP(E301,[1]装备数值!$K$5:$K$19,[1]装备数值!$X$24:$X$38)))</f>
        <v>8</v>
      </c>
      <c r="I301" s="2" cm="1">
        <f t="array" ref="I301">G301+H301*(_xlfn.SINGLE(_xlfn.XLOOKUP(E301,'equip_quality|装备品质'!$A:$A,'equip_quality|装备品质'!$E:$E-1)))</f>
        <v>1347</v>
      </c>
      <c r="J301" s="3" t="str">
        <f t="shared" si="51"/>
        <v>3;434023|4;434024|5;434025|6;434026</v>
      </c>
      <c r="K301" s="3" t="str">
        <f t="shared" si="50"/>
        <v>434023</v>
      </c>
      <c r="M301" s="2">
        <f>_xlfn.XLOOKUP(ROUNDDOWN(A301/100,0),[1]装备数值!$B:$B,[1]装备数值!$F:$F)</f>
        <v>0</v>
      </c>
      <c r="N301" s="3" t="str">
        <f t="shared" si="46"/>
        <v>equip_402_name</v>
      </c>
      <c r="O301" s="3" t="str">
        <f t="shared" si="47"/>
        <v>icon_equip_402_1</v>
      </c>
      <c r="P301" s="3" t="str">
        <f t="shared" si="48"/>
        <v>equip_402_desc</v>
      </c>
      <c r="Q301" s="3" t="str">
        <f t="shared" si="49"/>
        <v>spine_equip_402_1</v>
      </c>
    </row>
    <row r="302" spans="1:17">
      <c r="A302" s="2">
        <v>40204</v>
      </c>
      <c r="B302" s="3" t="str">
        <f>CONCATENATE(_xlfn.XLOOKUP(ROUNDDOWN(A302/100,0),[1]装备数值!$B:$B,[1]装备数值!$C:$C),"-",_xlfn.XLOOKUP(E302,[1]装备数值!$K$5:$K$19,[1]装备数值!$L$5:$L$19))</f>
        <v>沙滩裤-A阶-0</v>
      </c>
      <c r="C302" s="3">
        <f t="shared" si="45"/>
        <v>402</v>
      </c>
      <c r="D302" s="3">
        <f>_xlfn.XLOOKUP(ROUNDDOWN(A302/100,0),[1]装备数值!$B:$B,[1]装备数值!$E:$E)</f>
        <v>4</v>
      </c>
      <c r="E302" s="2">
        <v>4</v>
      </c>
      <c r="F302" s="2">
        <f>_xlfn.XLOOKUP(ROUNDDOWN(A302/100,0),[1]装备数值!$B:$B,[1]装备数值!$D:$D)</f>
        <v>102010</v>
      </c>
      <c r="G302" s="8">
        <f>IF(M302=0,_xlfn.IFS(D302=1,_xlfn.XLOOKUP(E302,[1]装备数值!$K$5:$K$19,[1]装备数值!$M$5:$M$19),D302=3,_xlfn.XLOOKUP(E302,[1]装备数值!$K$5:$K$19,[1]装备数值!$Q$5:$Q$19),D302=5,_xlfn.XLOOKUP(E302,[1]装备数值!$K$5:$K$19,[1]装备数值!$U$5:$U$19),D302=2,_xlfn.XLOOKUP(E302,[1]装备数值!$K$5:$K$19,[1]装备数值!$M$24:$M$38),D302=4,_xlfn.XLOOKUP(E302,[1]装备数值!$K$5:$K$19,[1]装备数值!$Q$24:$Q$38),D302=6,_xlfn.XLOOKUP(E302,[1]装备数值!$K$5:$K$19,[1]装备数值!$U$24:$U$38)),_xlfn.IFS(D302=1,_xlfn.XLOOKUP(E302,[1]装备数值!$K$5:$K$19,[1]装备数值!$O$5:$O$19),D302=3,_xlfn.XLOOKUP(E302,[1]装备数值!$K$5:$K$19,[1]装备数值!$S$5:$S$19),D302=5,_xlfn.XLOOKUP(E302,[1]装备数值!$K$5:$K$19,[1]装备数值!$W$5:$W$19),D302=2,_xlfn.XLOOKUP(E302,[1]装备数值!$K$5:$K$19,[1]装备数值!$O$24:$O$38),D302=4,_xlfn.XLOOKUP(E302,[1]装备数值!$K$5:$K$19,[1]装备数值!$S$24:$S$38),D302=6,_xlfn.XLOOKUP(E302,[1]装备数值!$K$5:$K$19,[1]装备数值!$W$24:$W$38)))</f>
        <v>150</v>
      </c>
      <c r="H302" s="2">
        <f>IF(M302=0,_xlfn.IFS(D302=1,_xlfn.XLOOKUP(E302,[1]装备数值!$K$5:$K$19,[1]装备数值!$N$5:$N$19),D302=3,_xlfn.XLOOKUP(E302,[1]装备数值!$K$5:$K$19,[1]装备数值!$R$5:$R$19),D302=5,_xlfn.XLOOKUP(E302,[1]装备数值!$K$5:$K$19,[1]装备数值!$V$5:$V$19),D302=2,_xlfn.XLOOKUP(E302,[1]装备数值!$K$5:$K$19,[1]装备数值!$N$24:$N$38),D302=4,_xlfn.XLOOKUP(E302,[1]装备数值!$K$5:$K$19,[1]装备数值!$R$24:$R$38),D302=6,_xlfn.XLOOKUP(E302,[1]装备数值!$K$5:$K$19,[1]装备数值!$V$24:$V$38)),_xlfn.IFS(D302=1,_xlfn.XLOOKUP(E302,[1]装备数值!$K$5:$K$19,[1]装备数值!$P$5:$P$19),D302=3,_xlfn.XLOOKUP(E302,[1]装备数值!$K$5:$K$19,[1]装备数值!$T$5:$T$19),D302=5,_xlfn.XLOOKUP(E302,[1]装备数值!$K$5:$K$19,[1]装备数值!$X$5:$X$19),D302=2,_xlfn.XLOOKUP(E302,[1]装备数值!$K$5:$K$19,[1]装备数值!$P$24:$P$38),D302=4,_xlfn.XLOOKUP(E302,[1]装备数值!$K$5:$K$19,[1]装备数值!$T$24:$T$38),D302=6,_xlfn.XLOOKUP(E302,[1]装备数值!$K$5:$K$19,[1]装备数值!$X$24:$X$38)))</f>
        <v>11</v>
      </c>
      <c r="I302" s="2" cm="1">
        <f t="array" ref="I302">G302+H302*(_xlfn.SINGLE(_xlfn.XLOOKUP(E302,'equip_quality|装备品质'!$A:$A,'equip_quality|装备品质'!$E:$E-1)))</f>
        <v>1899</v>
      </c>
      <c r="J302" s="3" t="str">
        <f t="shared" si="51"/>
        <v>3;434023|4;434024|5;434025|6;434026</v>
      </c>
      <c r="K302" s="3" t="str">
        <f t="shared" si="50"/>
        <v>434023;434024</v>
      </c>
      <c r="M302" s="2">
        <f>_xlfn.XLOOKUP(ROUNDDOWN(A302/100,0),[1]装备数值!$B:$B,[1]装备数值!$F:$F)</f>
        <v>0</v>
      </c>
      <c r="N302" s="3" t="str">
        <f t="shared" si="46"/>
        <v>equip_402_name</v>
      </c>
      <c r="O302" s="3" t="str">
        <f t="shared" si="47"/>
        <v>icon_equip_402_2</v>
      </c>
      <c r="P302" s="3" t="str">
        <f t="shared" si="48"/>
        <v>equip_402_desc</v>
      </c>
      <c r="Q302" s="3" t="str">
        <f t="shared" si="49"/>
        <v>spine_equip_402_2</v>
      </c>
    </row>
    <row r="303" spans="1:17">
      <c r="A303" s="2">
        <v>40205</v>
      </c>
      <c r="B303" s="3" t="str">
        <f>CONCATENATE(_xlfn.XLOOKUP(ROUNDDOWN(A303/100,0),[1]装备数值!$B:$B,[1]装备数值!$C:$C),"-",_xlfn.XLOOKUP(E303,[1]装备数值!$K$5:$K$19,[1]装备数值!$L$5:$L$19))</f>
        <v>沙滩裤-A阶-1</v>
      </c>
      <c r="C303" s="3">
        <f t="shared" si="45"/>
        <v>402</v>
      </c>
      <c r="D303" s="3">
        <f>_xlfn.XLOOKUP(ROUNDDOWN(A303/100,0),[1]装备数值!$B:$B,[1]装备数值!$E:$E)</f>
        <v>4</v>
      </c>
      <c r="E303" s="2">
        <v>5</v>
      </c>
      <c r="F303" s="2">
        <f>_xlfn.XLOOKUP(ROUNDDOWN(A303/100,0),[1]装备数值!$B:$B,[1]装备数值!$D:$D)</f>
        <v>102010</v>
      </c>
      <c r="G303" s="8">
        <f>IF(M303=0,_xlfn.IFS(D303=1,_xlfn.XLOOKUP(E303,[1]装备数值!$K$5:$K$19,[1]装备数值!$M$5:$M$19),D303=3,_xlfn.XLOOKUP(E303,[1]装备数值!$K$5:$K$19,[1]装备数值!$Q$5:$Q$19),D303=5,_xlfn.XLOOKUP(E303,[1]装备数值!$K$5:$K$19,[1]装备数值!$U$5:$U$19),D303=2,_xlfn.XLOOKUP(E303,[1]装备数值!$K$5:$K$19,[1]装备数值!$M$24:$M$38),D303=4,_xlfn.XLOOKUP(E303,[1]装备数值!$K$5:$K$19,[1]装备数值!$Q$24:$Q$38),D303=6,_xlfn.XLOOKUP(E303,[1]装备数值!$K$5:$K$19,[1]装备数值!$U$24:$U$38)),_xlfn.IFS(D303=1,_xlfn.XLOOKUP(E303,[1]装备数值!$K$5:$K$19,[1]装备数值!$O$5:$O$19),D303=3,_xlfn.XLOOKUP(E303,[1]装备数值!$K$5:$K$19,[1]装备数值!$S$5:$S$19),D303=5,_xlfn.XLOOKUP(E303,[1]装备数值!$K$5:$K$19,[1]装备数值!$W$5:$W$19),D303=2,_xlfn.XLOOKUP(E303,[1]装备数值!$K$5:$K$19,[1]装备数值!$O$24:$O$38),D303=4,_xlfn.XLOOKUP(E303,[1]装备数值!$K$5:$K$19,[1]装备数值!$S$24:$S$38),D303=6,_xlfn.XLOOKUP(E303,[1]装备数值!$K$5:$K$19,[1]装备数值!$W$24:$W$38)))</f>
        <v>165</v>
      </c>
      <c r="H303" s="2">
        <f>IF(M303=0,_xlfn.IFS(D303=1,_xlfn.XLOOKUP(E303,[1]装备数值!$K$5:$K$19,[1]装备数值!$N$5:$N$19),D303=3,_xlfn.XLOOKUP(E303,[1]装备数值!$K$5:$K$19,[1]装备数值!$R$5:$R$19),D303=5,_xlfn.XLOOKUP(E303,[1]装备数值!$K$5:$K$19,[1]装备数值!$V$5:$V$19),D303=2,_xlfn.XLOOKUP(E303,[1]装备数值!$K$5:$K$19,[1]装备数值!$N$24:$N$38),D303=4,_xlfn.XLOOKUP(E303,[1]装备数值!$K$5:$K$19,[1]装备数值!$R$24:$R$38),D303=6,_xlfn.XLOOKUP(E303,[1]装备数值!$K$5:$K$19,[1]装备数值!$V$24:$V$38)),_xlfn.IFS(D303=1,_xlfn.XLOOKUP(E303,[1]装备数值!$K$5:$K$19,[1]装备数值!$P$5:$P$19),D303=3,_xlfn.XLOOKUP(E303,[1]装备数值!$K$5:$K$19,[1]装备数值!$T$5:$T$19),D303=5,_xlfn.XLOOKUP(E303,[1]装备数值!$K$5:$K$19,[1]装备数值!$X$5:$X$19),D303=2,_xlfn.XLOOKUP(E303,[1]装备数值!$K$5:$K$19,[1]装备数值!$P$24:$P$38),D303=4,_xlfn.XLOOKUP(E303,[1]装备数值!$K$5:$K$19,[1]装备数值!$T$24:$T$38),D303=6,_xlfn.XLOOKUP(E303,[1]装备数值!$K$5:$K$19,[1]装备数值!$X$24:$X$38)))</f>
        <v>15</v>
      </c>
      <c r="I303" s="2" cm="1">
        <f t="array" ref="I303">G303+H303*(_xlfn.SINGLE(_xlfn.XLOOKUP(E303,'equip_quality|装备品质'!$A:$A,'equip_quality|装备品质'!$E:$E-1)))</f>
        <v>2550</v>
      </c>
      <c r="J303" s="3" t="str">
        <f t="shared" si="51"/>
        <v>3;434023|4;434024|5;434025|6;434026</v>
      </c>
      <c r="K303" s="3" t="str">
        <f t="shared" si="50"/>
        <v>434023;434024</v>
      </c>
      <c r="M303" s="2">
        <f>_xlfn.XLOOKUP(ROUNDDOWN(A303/100,0),[1]装备数值!$B:$B,[1]装备数值!$F:$F)</f>
        <v>0</v>
      </c>
      <c r="N303" s="3" t="str">
        <f t="shared" si="46"/>
        <v>equip_402_name</v>
      </c>
      <c r="O303" s="3" t="str">
        <f t="shared" si="47"/>
        <v>icon_equip_402_2</v>
      </c>
      <c r="P303" s="3" t="str">
        <f t="shared" si="48"/>
        <v>equip_402_desc</v>
      </c>
      <c r="Q303" s="3" t="str">
        <f t="shared" si="49"/>
        <v>spine_equip_402_2</v>
      </c>
    </row>
    <row r="304" spans="1:17">
      <c r="A304" s="2">
        <v>40206</v>
      </c>
      <c r="B304" s="3" t="str">
        <f>CONCATENATE(_xlfn.XLOOKUP(ROUNDDOWN(A304/100,0),[1]装备数值!$B:$B,[1]装备数值!$C:$C),"-",_xlfn.XLOOKUP(E304,[1]装备数值!$K$5:$K$19,[1]装备数值!$L$5:$L$19))</f>
        <v>沙滩裤-A阶-2</v>
      </c>
      <c r="C304" s="3">
        <f t="shared" si="45"/>
        <v>402</v>
      </c>
      <c r="D304" s="3">
        <f>_xlfn.XLOOKUP(ROUNDDOWN(A304/100,0),[1]装备数值!$B:$B,[1]装备数值!$E:$E)</f>
        <v>4</v>
      </c>
      <c r="E304" s="2">
        <v>6</v>
      </c>
      <c r="F304" s="2">
        <f>_xlfn.XLOOKUP(ROUNDDOWN(A304/100,0),[1]装备数值!$B:$B,[1]装备数值!$D:$D)</f>
        <v>102010</v>
      </c>
      <c r="G304" s="8">
        <f>IF(M304=0,_xlfn.IFS(D304=1,_xlfn.XLOOKUP(E304,[1]装备数值!$K$5:$K$19,[1]装备数值!$M$5:$M$19),D304=3,_xlfn.XLOOKUP(E304,[1]装备数值!$K$5:$K$19,[1]装备数值!$Q$5:$Q$19),D304=5,_xlfn.XLOOKUP(E304,[1]装备数值!$K$5:$K$19,[1]装备数值!$U$5:$U$19),D304=2,_xlfn.XLOOKUP(E304,[1]装备数值!$K$5:$K$19,[1]装备数值!$M$24:$M$38),D304=4,_xlfn.XLOOKUP(E304,[1]装备数值!$K$5:$K$19,[1]装备数值!$Q$24:$Q$38),D304=6,_xlfn.XLOOKUP(E304,[1]装备数值!$K$5:$K$19,[1]装备数值!$U$24:$U$38)),_xlfn.IFS(D304=1,_xlfn.XLOOKUP(E304,[1]装备数值!$K$5:$K$19,[1]装备数值!$O$5:$O$19),D304=3,_xlfn.XLOOKUP(E304,[1]装备数值!$K$5:$K$19,[1]装备数值!$S$5:$S$19),D304=5,_xlfn.XLOOKUP(E304,[1]装备数值!$K$5:$K$19,[1]装备数值!$W$5:$W$19),D304=2,_xlfn.XLOOKUP(E304,[1]装备数值!$K$5:$K$19,[1]装备数值!$O$24:$O$38),D304=4,_xlfn.XLOOKUP(E304,[1]装备数值!$K$5:$K$19,[1]装备数值!$S$24:$S$38),D304=6,_xlfn.XLOOKUP(E304,[1]装备数值!$K$5:$K$19,[1]装备数值!$W$24:$W$38)))</f>
        <v>206</v>
      </c>
      <c r="H304" s="2">
        <f>IF(M304=0,_xlfn.IFS(D304=1,_xlfn.XLOOKUP(E304,[1]装备数值!$K$5:$K$19,[1]装备数值!$N$5:$N$19),D304=3,_xlfn.XLOOKUP(E304,[1]装备数值!$K$5:$K$19,[1]装备数值!$R$5:$R$19),D304=5,_xlfn.XLOOKUP(E304,[1]装备数值!$K$5:$K$19,[1]装备数值!$V$5:$V$19),D304=2,_xlfn.XLOOKUP(E304,[1]装备数值!$K$5:$K$19,[1]装备数值!$N$24:$N$38),D304=4,_xlfn.XLOOKUP(E304,[1]装备数值!$K$5:$K$19,[1]装备数值!$R$24:$R$38),D304=6,_xlfn.XLOOKUP(E304,[1]装备数值!$K$5:$K$19,[1]装备数值!$V$24:$V$38)),_xlfn.IFS(D304=1,_xlfn.XLOOKUP(E304,[1]装备数值!$K$5:$K$19,[1]装备数值!$P$5:$P$19),D304=3,_xlfn.XLOOKUP(E304,[1]装备数值!$K$5:$K$19,[1]装备数值!$T$5:$T$19),D304=5,_xlfn.XLOOKUP(E304,[1]装备数值!$K$5:$K$19,[1]装备数值!$X$5:$X$19),D304=2,_xlfn.XLOOKUP(E304,[1]装备数值!$K$5:$K$19,[1]装备数值!$P$24:$P$38),D304=4,_xlfn.XLOOKUP(E304,[1]装备数值!$K$5:$K$19,[1]装备数值!$T$24:$T$38),D304=6,_xlfn.XLOOKUP(E304,[1]装备数值!$K$5:$K$19,[1]装备数值!$X$24:$X$38)))</f>
        <v>19</v>
      </c>
      <c r="I304" s="2" cm="1">
        <f t="array" ref="I304">G304+H304*(_xlfn.SINGLE(_xlfn.XLOOKUP(E304,'equip_quality|装备品质'!$A:$A,'equip_quality|装备品质'!$E:$E-1)))</f>
        <v>3227</v>
      </c>
      <c r="J304" s="3" t="str">
        <f t="shared" si="51"/>
        <v>3;434023|4;434024|5;434025|6;434026</v>
      </c>
      <c r="K304" s="3" t="str">
        <f t="shared" si="50"/>
        <v>434023;434024</v>
      </c>
      <c r="M304" s="2">
        <f>_xlfn.XLOOKUP(ROUNDDOWN(A304/100,0),[1]装备数值!$B:$B,[1]装备数值!$F:$F)</f>
        <v>0</v>
      </c>
      <c r="N304" s="3" t="str">
        <f t="shared" si="46"/>
        <v>equip_402_name</v>
      </c>
      <c r="O304" s="3" t="str">
        <f t="shared" si="47"/>
        <v>icon_equip_402_2</v>
      </c>
      <c r="P304" s="3" t="str">
        <f t="shared" si="48"/>
        <v>equip_402_desc</v>
      </c>
      <c r="Q304" s="3" t="str">
        <f t="shared" si="49"/>
        <v>spine_equip_402_2</v>
      </c>
    </row>
    <row r="305" spans="1:17">
      <c r="A305" s="2">
        <v>40207</v>
      </c>
      <c r="B305" s="3" t="str">
        <f>CONCATENATE(_xlfn.XLOOKUP(ROUNDDOWN(A305/100,0),[1]装备数值!$B:$B,[1]装备数值!$C:$C),"-",_xlfn.XLOOKUP(E305,[1]装备数值!$K$5:$K$19,[1]装备数值!$L$5:$L$19))</f>
        <v>沙滩裤-S阶-0</v>
      </c>
      <c r="C305" s="3">
        <f t="shared" si="45"/>
        <v>402</v>
      </c>
      <c r="D305" s="3">
        <f>_xlfn.XLOOKUP(ROUNDDOWN(A305/100,0),[1]装备数值!$B:$B,[1]装备数值!$E:$E)</f>
        <v>4</v>
      </c>
      <c r="E305" s="2">
        <v>7</v>
      </c>
      <c r="F305" s="2">
        <f>_xlfn.XLOOKUP(ROUNDDOWN(A305/100,0),[1]装备数值!$B:$B,[1]装备数值!$D:$D)</f>
        <v>102010</v>
      </c>
      <c r="G305" s="8">
        <f>IF(M305=0,_xlfn.IFS(D305=1,_xlfn.XLOOKUP(E305,[1]装备数值!$K$5:$K$19,[1]装备数值!$M$5:$M$19),D305=3,_xlfn.XLOOKUP(E305,[1]装备数值!$K$5:$K$19,[1]装备数值!$Q$5:$Q$19),D305=5,_xlfn.XLOOKUP(E305,[1]装备数值!$K$5:$K$19,[1]装备数值!$U$5:$U$19),D305=2,_xlfn.XLOOKUP(E305,[1]装备数值!$K$5:$K$19,[1]装备数值!$M$24:$M$38),D305=4,_xlfn.XLOOKUP(E305,[1]装备数值!$K$5:$K$19,[1]装备数值!$Q$24:$Q$38),D305=6,_xlfn.XLOOKUP(E305,[1]装备数值!$K$5:$K$19,[1]装备数值!$U$24:$U$38)),_xlfn.IFS(D305=1,_xlfn.XLOOKUP(E305,[1]装备数值!$K$5:$K$19,[1]装备数值!$O$5:$O$19),D305=3,_xlfn.XLOOKUP(E305,[1]装备数值!$K$5:$K$19,[1]装备数值!$S$5:$S$19),D305=5,_xlfn.XLOOKUP(E305,[1]装备数值!$K$5:$K$19,[1]装备数值!$W$5:$W$19),D305=2,_xlfn.XLOOKUP(E305,[1]装备数值!$K$5:$K$19,[1]装备数值!$O$24:$O$38),D305=4,_xlfn.XLOOKUP(E305,[1]装备数值!$K$5:$K$19,[1]装备数值!$S$24:$S$38),D305=6,_xlfn.XLOOKUP(E305,[1]装备数值!$K$5:$K$19,[1]装备数值!$W$24:$W$38)))</f>
        <v>248</v>
      </c>
      <c r="H305" s="2">
        <f>IF(M305=0,_xlfn.IFS(D305=1,_xlfn.XLOOKUP(E305,[1]装备数值!$K$5:$K$19,[1]装备数值!$N$5:$N$19),D305=3,_xlfn.XLOOKUP(E305,[1]装备数值!$K$5:$K$19,[1]装备数值!$R$5:$R$19),D305=5,_xlfn.XLOOKUP(E305,[1]装备数值!$K$5:$K$19,[1]装备数值!$V$5:$V$19),D305=2,_xlfn.XLOOKUP(E305,[1]装备数值!$K$5:$K$19,[1]装备数值!$N$24:$N$38),D305=4,_xlfn.XLOOKUP(E305,[1]装备数值!$K$5:$K$19,[1]装备数值!$R$24:$R$38),D305=6,_xlfn.XLOOKUP(E305,[1]装备数值!$K$5:$K$19,[1]装备数值!$V$24:$V$38)),_xlfn.IFS(D305=1,_xlfn.XLOOKUP(E305,[1]装备数值!$K$5:$K$19,[1]装备数值!$P$5:$P$19),D305=3,_xlfn.XLOOKUP(E305,[1]装备数值!$K$5:$K$19,[1]装备数值!$T$5:$T$19),D305=5,_xlfn.XLOOKUP(E305,[1]装备数值!$K$5:$K$19,[1]装备数值!$X$5:$X$19),D305=2,_xlfn.XLOOKUP(E305,[1]装备数值!$K$5:$K$19,[1]装备数值!$P$24:$P$38),D305=4,_xlfn.XLOOKUP(E305,[1]装备数值!$K$5:$K$19,[1]装备数值!$T$24:$T$38),D305=6,_xlfn.XLOOKUP(E305,[1]装备数值!$K$5:$K$19,[1]装备数值!$X$24:$X$38)))</f>
        <v>24</v>
      </c>
      <c r="I305" s="2" cm="1">
        <f t="array" ref="I305">G305+H305*(_xlfn.SINGLE(_xlfn.XLOOKUP(E305,'equip_quality|装备品质'!$A:$A,'equip_quality|装备品质'!$E:$E-1)))</f>
        <v>4064</v>
      </c>
      <c r="J305" s="3" t="str">
        <f t="shared" si="51"/>
        <v>3;434023|4;434024|5;434025|6;434026</v>
      </c>
      <c r="K305" s="3" t="str">
        <f t="shared" si="50"/>
        <v>434023;434024;434025</v>
      </c>
      <c r="M305" s="2">
        <f>_xlfn.XLOOKUP(ROUNDDOWN(A305/100,0),[1]装备数值!$B:$B,[1]装备数值!$F:$F)</f>
        <v>0</v>
      </c>
      <c r="N305" s="3" t="str">
        <f t="shared" si="46"/>
        <v>equip_402_name</v>
      </c>
      <c r="O305" s="3" t="str">
        <f t="shared" si="47"/>
        <v>icon_equip_402_2</v>
      </c>
      <c r="P305" s="3" t="str">
        <f t="shared" si="48"/>
        <v>equip_402_desc</v>
      </c>
      <c r="Q305" s="3" t="str">
        <f t="shared" si="49"/>
        <v>spine_equip_402_2</v>
      </c>
    </row>
    <row r="306" spans="1:17">
      <c r="A306" s="2">
        <v>40208</v>
      </c>
      <c r="B306" s="3" t="str">
        <f>CONCATENATE(_xlfn.XLOOKUP(ROUNDDOWN(A306/100,0),[1]装备数值!$B:$B,[1]装备数值!$C:$C),"-",_xlfn.XLOOKUP(E306,[1]装备数值!$K$5:$K$19,[1]装备数值!$L$5:$L$19))</f>
        <v>沙滩裤-S阶-1</v>
      </c>
      <c r="C306" s="3">
        <f t="shared" si="45"/>
        <v>402</v>
      </c>
      <c r="D306" s="3">
        <f>_xlfn.XLOOKUP(ROUNDDOWN(A306/100,0),[1]装备数值!$B:$B,[1]装备数值!$E:$E)</f>
        <v>4</v>
      </c>
      <c r="E306" s="2">
        <v>8</v>
      </c>
      <c r="F306" s="2">
        <f>_xlfn.XLOOKUP(ROUNDDOWN(A306/100,0),[1]装备数值!$B:$B,[1]装备数值!$D:$D)</f>
        <v>102010</v>
      </c>
      <c r="G306" s="8">
        <f>IF(M306=0,_xlfn.IFS(D306=1,_xlfn.XLOOKUP(E306,[1]装备数值!$K$5:$K$19,[1]装备数值!$M$5:$M$19),D306=3,_xlfn.XLOOKUP(E306,[1]装备数值!$K$5:$K$19,[1]装备数值!$Q$5:$Q$19),D306=5,_xlfn.XLOOKUP(E306,[1]装备数值!$K$5:$K$19,[1]装备数值!$U$5:$U$19),D306=2,_xlfn.XLOOKUP(E306,[1]装备数值!$K$5:$K$19,[1]装备数值!$M$24:$M$38),D306=4,_xlfn.XLOOKUP(E306,[1]装备数值!$K$5:$K$19,[1]装备数值!$Q$24:$Q$38),D306=6,_xlfn.XLOOKUP(E306,[1]装备数值!$K$5:$K$19,[1]装备数值!$U$24:$U$38)),_xlfn.IFS(D306=1,_xlfn.XLOOKUP(E306,[1]装备数值!$K$5:$K$19,[1]装备数值!$O$5:$O$19),D306=3,_xlfn.XLOOKUP(E306,[1]装备数值!$K$5:$K$19,[1]装备数值!$S$5:$S$19),D306=5,_xlfn.XLOOKUP(E306,[1]装备数值!$K$5:$K$19,[1]装备数值!$W$5:$W$19),D306=2,_xlfn.XLOOKUP(E306,[1]装备数值!$K$5:$K$19,[1]装备数值!$O$24:$O$38),D306=4,_xlfn.XLOOKUP(E306,[1]装备数值!$K$5:$K$19,[1]装备数值!$S$24:$S$38),D306=6,_xlfn.XLOOKUP(E306,[1]装备数值!$K$5:$K$19,[1]装备数值!$W$24:$W$38)))</f>
        <v>289</v>
      </c>
      <c r="H306" s="2">
        <f>IF(M306=0,_xlfn.IFS(D306=1,_xlfn.XLOOKUP(E306,[1]装备数值!$K$5:$K$19,[1]装备数值!$N$5:$N$19),D306=3,_xlfn.XLOOKUP(E306,[1]装备数值!$K$5:$K$19,[1]装备数值!$R$5:$R$19),D306=5,_xlfn.XLOOKUP(E306,[1]装备数值!$K$5:$K$19,[1]装备数值!$V$5:$V$19),D306=2,_xlfn.XLOOKUP(E306,[1]装备数值!$K$5:$K$19,[1]装备数值!$N$24:$N$38),D306=4,_xlfn.XLOOKUP(E306,[1]装备数值!$K$5:$K$19,[1]装备数值!$R$24:$R$38),D306=6,_xlfn.XLOOKUP(E306,[1]装备数值!$K$5:$K$19,[1]装备数值!$V$24:$V$38)),_xlfn.IFS(D306=1,_xlfn.XLOOKUP(E306,[1]装备数值!$K$5:$K$19,[1]装备数值!$P$5:$P$19),D306=3,_xlfn.XLOOKUP(E306,[1]装备数值!$K$5:$K$19,[1]装备数值!$T$5:$T$19),D306=5,_xlfn.XLOOKUP(E306,[1]装备数值!$K$5:$K$19,[1]装备数值!$X$5:$X$19),D306=2,_xlfn.XLOOKUP(E306,[1]装备数值!$K$5:$K$19,[1]装备数值!$P$24:$P$38),D306=4,_xlfn.XLOOKUP(E306,[1]装备数值!$K$5:$K$19,[1]装备数值!$T$24:$T$38),D306=6,_xlfn.XLOOKUP(E306,[1]装备数值!$K$5:$K$19,[1]装备数值!$X$24:$X$38)))</f>
        <v>26</v>
      </c>
      <c r="I306" s="2" cm="1">
        <f t="array" ref="I306">G306+H306*(_xlfn.SINGLE(_xlfn.XLOOKUP(E306,'equip_quality|装备品质'!$A:$A,'equip_quality|装备品质'!$E:$E-1)))</f>
        <v>4423</v>
      </c>
      <c r="J306" s="3" t="str">
        <f t="shared" si="51"/>
        <v>3;434023|4;434024|5;434025|6;434026</v>
      </c>
      <c r="K306" s="3" t="str">
        <f t="shared" si="50"/>
        <v>434023;434024;434025</v>
      </c>
      <c r="M306" s="2">
        <f>_xlfn.XLOOKUP(ROUNDDOWN(A306/100,0),[1]装备数值!$B:$B,[1]装备数值!$F:$F)</f>
        <v>0</v>
      </c>
      <c r="N306" s="3" t="str">
        <f t="shared" si="46"/>
        <v>equip_402_name</v>
      </c>
      <c r="O306" s="3" t="str">
        <f t="shared" si="47"/>
        <v>icon_equip_402_2</v>
      </c>
      <c r="P306" s="3" t="str">
        <f t="shared" si="48"/>
        <v>equip_402_desc</v>
      </c>
      <c r="Q306" s="3" t="str">
        <f t="shared" si="49"/>
        <v>spine_equip_402_2</v>
      </c>
    </row>
    <row r="307" spans="1:17">
      <c r="A307" s="2">
        <v>40209</v>
      </c>
      <c r="B307" s="3" t="str">
        <f>CONCATENATE(_xlfn.XLOOKUP(ROUNDDOWN(A307/100,0),[1]装备数值!$B:$B,[1]装备数值!$C:$C),"-",_xlfn.XLOOKUP(E307,[1]装备数值!$K$5:$K$19,[1]装备数值!$L$5:$L$19))</f>
        <v>沙滩裤-S阶-2</v>
      </c>
      <c r="C307" s="3">
        <f t="shared" si="45"/>
        <v>402</v>
      </c>
      <c r="D307" s="3">
        <f>_xlfn.XLOOKUP(ROUNDDOWN(A307/100,0),[1]装备数值!$B:$B,[1]装备数值!$E:$E)</f>
        <v>4</v>
      </c>
      <c r="E307" s="2">
        <v>9</v>
      </c>
      <c r="F307" s="2">
        <f>_xlfn.XLOOKUP(ROUNDDOWN(A307/100,0),[1]装备数值!$B:$B,[1]装备数值!$D:$D)</f>
        <v>102010</v>
      </c>
      <c r="G307" s="8">
        <f>IF(M307=0,_xlfn.IFS(D307=1,_xlfn.XLOOKUP(E307,[1]装备数值!$K$5:$K$19,[1]装备数值!$M$5:$M$19),D307=3,_xlfn.XLOOKUP(E307,[1]装备数值!$K$5:$K$19,[1]装备数值!$Q$5:$Q$19),D307=5,_xlfn.XLOOKUP(E307,[1]装备数值!$K$5:$K$19,[1]装备数值!$U$5:$U$19),D307=2,_xlfn.XLOOKUP(E307,[1]装备数值!$K$5:$K$19,[1]装备数值!$M$24:$M$38),D307=4,_xlfn.XLOOKUP(E307,[1]装备数值!$K$5:$K$19,[1]装备数值!$Q$24:$Q$38),D307=6,_xlfn.XLOOKUP(E307,[1]装备数值!$K$5:$K$19,[1]装备数值!$U$24:$U$38)),_xlfn.IFS(D307=1,_xlfn.XLOOKUP(E307,[1]装备数值!$K$5:$K$19,[1]装备数值!$O$5:$O$19),D307=3,_xlfn.XLOOKUP(E307,[1]装备数值!$K$5:$K$19,[1]装备数值!$S$5:$S$19),D307=5,_xlfn.XLOOKUP(E307,[1]装备数值!$K$5:$K$19,[1]装备数值!$W$5:$W$19),D307=2,_xlfn.XLOOKUP(E307,[1]装备数值!$K$5:$K$19,[1]装备数值!$O$24:$O$38),D307=4,_xlfn.XLOOKUP(E307,[1]装备数值!$K$5:$K$19,[1]装备数值!$S$24:$S$38),D307=6,_xlfn.XLOOKUP(E307,[1]装备数值!$K$5:$K$19,[1]装备数值!$W$24:$W$38)))</f>
        <v>330</v>
      </c>
      <c r="H307" s="2">
        <f>IF(M307=0,_xlfn.IFS(D307=1,_xlfn.XLOOKUP(E307,[1]装备数值!$K$5:$K$19,[1]装备数值!$N$5:$N$19),D307=3,_xlfn.XLOOKUP(E307,[1]装备数值!$K$5:$K$19,[1]装备数值!$R$5:$R$19),D307=5,_xlfn.XLOOKUP(E307,[1]装备数值!$K$5:$K$19,[1]装备数值!$V$5:$V$19),D307=2,_xlfn.XLOOKUP(E307,[1]装备数值!$K$5:$K$19,[1]装备数值!$N$24:$N$38),D307=4,_xlfn.XLOOKUP(E307,[1]装备数值!$K$5:$K$19,[1]装备数值!$R$24:$R$38),D307=6,_xlfn.XLOOKUP(E307,[1]装备数值!$K$5:$K$19,[1]装备数值!$V$24:$V$38)),_xlfn.IFS(D307=1,_xlfn.XLOOKUP(E307,[1]装备数值!$K$5:$K$19,[1]装备数值!$P$5:$P$19),D307=3,_xlfn.XLOOKUP(E307,[1]装备数值!$K$5:$K$19,[1]装备数值!$T$5:$T$19),D307=5,_xlfn.XLOOKUP(E307,[1]装备数值!$K$5:$K$19,[1]装备数值!$X$5:$X$19),D307=2,_xlfn.XLOOKUP(E307,[1]装备数值!$K$5:$K$19,[1]装备数值!$P$24:$P$38),D307=4,_xlfn.XLOOKUP(E307,[1]装备数值!$K$5:$K$19,[1]装备数值!$T$24:$T$38),D307=6,_xlfn.XLOOKUP(E307,[1]装备数值!$K$5:$K$19,[1]装备数值!$X$24:$X$38)))</f>
        <v>30</v>
      </c>
      <c r="I307" s="2" cm="1">
        <f t="array" ref="I307">G307+H307*(_xlfn.SINGLE(_xlfn.XLOOKUP(E307,'equip_quality|装备品质'!$A:$A,'equip_quality|装备品质'!$E:$E-1)))</f>
        <v>5100</v>
      </c>
      <c r="J307" s="3" t="str">
        <f t="shared" si="51"/>
        <v>3;434023|4;434024|5;434025|6;434026</v>
      </c>
      <c r="K307" s="3" t="str">
        <f t="shared" si="50"/>
        <v>434023;434024;434025</v>
      </c>
      <c r="M307" s="2">
        <f>_xlfn.XLOOKUP(ROUNDDOWN(A307/100,0),[1]装备数值!$B:$B,[1]装备数值!$F:$F)</f>
        <v>0</v>
      </c>
      <c r="N307" s="3" t="str">
        <f t="shared" si="46"/>
        <v>equip_402_name</v>
      </c>
      <c r="O307" s="3" t="str">
        <f t="shared" si="47"/>
        <v>icon_equip_402_2</v>
      </c>
      <c r="P307" s="3" t="str">
        <f t="shared" si="48"/>
        <v>equip_402_desc</v>
      </c>
      <c r="Q307" s="3" t="str">
        <f t="shared" si="49"/>
        <v>spine_equip_402_2</v>
      </c>
    </row>
    <row r="308" spans="1:17">
      <c r="A308" s="2">
        <v>40210</v>
      </c>
      <c r="B308" s="3" t="str">
        <f>CONCATENATE(_xlfn.XLOOKUP(ROUNDDOWN(A308/100,0),[1]装备数值!$B:$B,[1]装备数值!$C:$C),"-",_xlfn.XLOOKUP(E308,[1]装备数值!$K$5:$K$19,[1]装备数值!$L$5:$L$19))</f>
        <v>沙滩裤-S阶-3</v>
      </c>
      <c r="C308" s="3">
        <f t="shared" si="45"/>
        <v>402</v>
      </c>
      <c r="D308" s="3">
        <f>_xlfn.XLOOKUP(ROUNDDOWN(A308/100,0),[1]装备数值!$B:$B,[1]装备数值!$E:$E)</f>
        <v>4</v>
      </c>
      <c r="E308" s="2">
        <v>10</v>
      </c>
      <c r="F308" s="2">
        <f>_xlfn.XLOOKUP(ROUNDDOWN(A308/100,0),[1]装备数值!$B:$B,[1]装备数值!$D:$D)</f>
        <v>102010</v>
      </c>
      <c r="G308" s="8">
        <f>IF(M308=0,_xlfn.IFS(D308=1,_xlfn.XLOOKUP(E308,[1]装备数值!$K$5:$K$19,[1]装备数值!$M$5:$M$19),D308=3,_xlfn.XLOOKUP(E308,[1]装备数值!$K$5:$K$19,[1]装备数值!$Q$5:$Q$19),D308=5,_xlfn.XLOOKUP(E308,[1]装备数值!$K$5:$K$19,[1]装备数值!$U$5:$U$19),D308=2,_xlfn.XLOOKUP(E308,[1]装备数值!$K$5:$K$19,[1]装备数值!$M$24:$M$38),D308=4,_xlfn.XLOOKUP(E308,[1]装备数值!$K$5:$K$19,[1]装备数值!$Q$24:$Q$38),D308=6,_xlfn.XLOOKUP(E308,[1]装备数值!$K$5:$K$19,[1]装备数值!$U$24:$U$38)),_xlfn.IFS(D308=1,_xlfn.XLOOKUP(E308,[1]装备数值!$K$5:$K$19,[1]装备数值!$O$5:$O$19),D308=3,_xlfn.XLOOKUP(E308,[1]装备数值!$K$5:$K$19,[1]装备数值!$S$5:$S$19),D308=5,_xlfn.XLOOKUP(E308,[1]装备数值!$K$5:$K$19,[1]装备数值!$W$5:$W$19),D308=2,_xlfn.XLOOKUP(E308,[1]装备数值!$K$5:$K$19,[1]装备数值!$O$24:$O$38),D308=4,_xlfn.XLOOKUP(E308,[1]装备数值!$K$5:$K$19,[1]装备数值!$S$24:$S$38),D308=6,_xlfn.XLOOKUP(E308,[1]装备数值!$K$5:$K$19,[1]装备数值!$W$24:$W$38)))</f>
        <v>371</v>
      </c>
      <c r="H308" s="2">
        <f>IF(M308=0,_xlfn.IFS(D308=1,_xlfn.XLOOKUP(E308,[1]装备数值!$K$5:$K$19,[1]装备数值!$N$5:$N$19),D308=3,_xlfn.XLOOKUP(E308,[1]装备数值!$K$5:$K$19,[1]装备数值!$R$5:$R$19),D308=5,_xlfn.XLOOKUP(E308,[1]装备数值!$K$5:$K$19,[1]装备数值!$V$5:$V$19),D308=2,_xlfn.XLOOKUP(E308,[1]装备数值!$K$5:$K$19,[1]装备数值!$N$24:$N$38),D308=4,_xlfn.XLOOKUP(E308,[1]装备数值!$K$5:$K$19,[1]装备数值!$R$24:$R$38),D308=6,_xlfn.XLOOKUP(E308,[1]装备数值!$K$5:$K$19,[1]装备数值!$V$24:$V$38)),_xlfn.IFS(D308=1,_xlfn.XLOOKUP(E308,[1]装备数值!$K$5:$K$19,[1]装备数值!$P$5:$P$19),D308=3,_xlfn.XLOOKUP(E308,[1]装备数值!$K$5:$K$19,[1]装备数值!$T$5:$T$19),D308=5,_xlfn.XLOOKUP(E308,[1]装备数值!$K$5:$K$19,[1]装备数值!$X$5:$X$19),D308=2,_xlfn.XLOOKUP(E308,[1]装备数值!$K$5:$K$19,[1]装备数值!$P$24:$P$38),D308=4,_xlfn.XLOOKUP(E308,[1]装备数值!$K$5:$K$19,[1]装备数值!$T$24:$T$38),D308=6,_xlfn.XLOOKUP(E308,[1]装备数值!$K$5:$K$19,[1]装备数值!$X$24:$X$38)))</f>
        <v>34</v>
      </c>
      <c r="I308" s="2" cm="1">
        <f t="array" ref="I308">G308+H308*(_xlfn.SINGLE(_xlfn.XLOOKUP(E308,'equip_quality|装备品质'!$A:$A,'equip_quality|装备品质'!$E:$E-1)))</f>
        <v>5777</v>
      </c>
      <c r="J308" s="3" t="str">
        <f t="shared" si="51"/>
        <v>3;434023|4;434024|5;434025|6;434026</v>
      </c>
      <c r="K308" s="3" t="str">
        <f t="shared" si="50"/>
        <v>434023;434024;434025</v>
      </c>
      <c r="M308" s="2">
        <f>_xlfn.XLOOKUP(ROUNDDOWN(A308/100,0),[1]装备数值!$B:$B,[1]装备数值!$F:$F)</f>
        <v>0</v>
      </c>
      <c r="N308" s="3" t="str">
        <f t="shared" si="46"/>
        <v>equip_402_name</v>
      </c>
      <c r="O308" s="3" t="str">
        <f t="shared" si="47"/>
        <v>icon_equip_402_2</v>
      </c>
      <c r="P308" s="3" t="str">
        <f t="shared" si="48"/>
        <v>equip_402_desc</v>
      </c>
      <c r="Q308" s="3" t="str">
        <f t="shared" si="49"/>
        <v>spine_equip_402_2</v>
      </c>
    </row>
    <row r="309" spans="1:17">
      <c r="A309" s="2">
        <v>40211</v>
      </c>
      <c r="B309" s="3" t="str">
        <f>CONCATENATE(_xlfn.XLOOKUP(ROUNDDOWN(A309/100,0),[1]装备数值!$B:$B,[1]装备数值!$C:$C),"-",_xlfn.XLOOKUP(E309,[1]装备数值!$K$5:$K$19,[1]装备数值!$L$5:$L$19))</f>
        <v>沙滩裤-SS阶-0</v>
      </c>
      <c r="C309" s="3">
        <f t="shared" si="45"/>
        <v>402</v>
      </c>
      <c r="D309" s="3">
        <f>_xlfn.XLOOKUP(ROUNDDOWN(A309/100,0),[1]装备数值!$B:$B,[1]装备数值!$E:$E)</f>
        <v>4</v>
      </c>
      <c r="E309" s="2">
        <v>11</v>
      </c>
      <c r="F309" s="2">
        <f>_xlfn.XLOOKUP(ROUNDDOWN(A309/100,0),[1]装备数值!$B:$B,[1]装备数值!$D:$D)</f>
        <v>102010</v>
      </c>
      <c r="G309" s="8">
        <f>IF(M309=0,_xlfn.IFS(D309=1,_xlfn.XLOOKUP(E309,[1]装备数值!$K$5:$K$19,[1]装备数值!$M$5:$M$19),D309=3,_xlfn.XLOOKUP(E309,[1]装备数值!$K$5:$K$19,[1]装备数值!$Q$5:$Q$19),D309=5,_xlfn.XLOOKUP(E309,[1]装备数值!$K$5:$K$19,[1]装备数值!$U$5:$U$19),D309=2,_xlfn.XLOOKUP(E309,[1]装备数值!$K$5:$K$19,[1]装备数值!$M$24:$M$38),D309=4,_xlfn.XLOOKUP(E309,[1]装备数值!$K$5:$K$19,[1]装备数值!$Q$24:$Q$38),D309=6,_xlfn.XLOOKUP(E309,[1]装备数值!$K$5:$K$19,[1]装备数值!$U$24:$U$38)),_xlfn.IFS(D309=1,_xlfn.XLOOKUP(E309,[1]装备数值!$K$5:$K$19,[1]装备数值!$O$5:$O$19),D309=3,_xlfn.XLOOKUP(E309,[1]装备数值!$K$5:$K$19,[1]装备数值!$S$5:$S$19),D309=5,_xlfn.XLOOKUP(E309,[1]装备数值!$K$5:$K$19,[1]装备数值!$W$5:$W$19),D309=2,_xlfn.XLOOKUP(E309,[1]装备数值!$K$5:$K$19,[1]装备数值!$O$24:$O$38),D309=4,_xlfn.XLOOKUP(E309,[1]装备数值!$K$5:$K$19,[1]装备数值!$S$24:$S$38),D309=6,_xlfn.XLOOKUP(E309,[1]装备数值!$K$5:$K$19,[1]装备数值!$W$24:$W$38)))</f>
        <v>414</v>
      </c>
      <c r="H309" s="2">
        <f>IF(M309=0,_xlfn.IFS(D309=1,_xlfn.XLOOKUP(E309,[1]装备数值!$K$5:$K$19,[1]装备数值!$N$5:$N$19),D309=3,_xlfn.XLOOKUP(E309,[1]装备数值!$K$5:$K$19,[1]装备数值!$R$5:$R$19),D309=5,_xlfn.XLOOKUP(E309,[1]装备数值!$K$5:$K$19,[1]装备数值!$V$5:$V$19),D309=2,_xlfn.XLOOKUP(E309,[1]装备数值!$K$5:$K$19,[1]装备数值!$N$24:$N$38),D309=4,_xlfn.XLOOKUP(E309,[1]装备数值!$K$5:$K$19,[1]装备数值!$R$24:$R$38),D309=6,_xlfn.XLOOKUP(E309,[1]装备数值!$K$5:$K$19,[1]装备数值!$V$24:$V$38)),_xlfn.IFS(D309=1,_xlfn.XLOOKUP(E309,[1]装备数值!$K$5:$K$19,[1]装备数值!$P$5:$P$19),D309=3,_xlfn.XLOOKUP(E309,[1]装备数值!$K$5:$K$19,[1]装备数值!$T$5:$T$19),D309=5,_xlfn.XLOOKUP(E309,[1]装备数值!$K$5:$K$19,[1]装备数值!$X$5:$X$19),D309=2,_xlfn.XLOOKUP(E309,[1]装备数值!$K$5:$K$19,[1]装备数值!$P$24:$P$38),D309=4,_xlfn.XLOOKUP(E309,[1]装备数值!$K$5:$K$19,[1]装备数值!$T$24:$T$38),D309=6,_xlfn.XLOOKUP(E309,[1]装备数值!$K$5:$K$19,[1]装备数值!$X$24:$X$38)))</f>
        <v>38</v>
      </c>
      <c r="I309" s="2" cm="1">
        <f t="array" ref="I309">G309+H309*(_xlfn.SINGLE(_xlfn.XLOOKUP(E309,'equip_quality|装备品质'!$A:$A,'equip_quality|装备品质'!$E:$E-1)))</f>
        <v>6456</v>
      </c>
      <c r="J309" s="3" t="str">
        <f t="shared" si="51"/>
        <v>3;434023|4;434024|5;434025|6;434026</v>
      </c>
      <c r="K309" s="3" t="str">
        <f t="shared" si="50"/>
        <v>434023;434024;434025;434026</v>
      </c>
      <c r="M309" s="2">
        <f>_xlfn.XLOOKUP(ROUNDDOWN(A309/100,0),[1]装备数值!$B:$B,[1]装备数值!$F:$F)</f>
        <v>0</v>
      </c>
      <c r="N309" s="3" t="str">
        <f t="shared" si="46"/>
        <v>equip_402_name</v>
      </c>
      <c r="O309" s="3" t="str">
        <f t="shared" si="47"/>
        <v>icon_equip_402_2</v>
      </c>
      <c r="P309" s="3" t="str">
        <f t="shared" si="48"/>
        <v>equip_402_desc</v>
      </c>
      <c r="Q309" s="3" t="str">
        <f t="shared" si="49"/>
        <v>spine_equip_402_2</v>
      </c>
    </row>
    <row r="310" spans="1:17">
      <c r="A310" s="2">
        <v>40212</v>
      </c>
      <c r="B310" s="3" t="str">
        <f>CONCATENATE(_xlfn.XLOOKUP(ROUNDDOWN(A310/100,0),[1]装备数值!$B:$B,[1]装备数值!$C:$C),"-",_xlfn.XLOOKUP(E310,[1]装备数值!$K$5:$K$19,[1]装备数值!$L$5:$L$19))</f>
        <v>沙滩裤-SS阶-1</v>
      </c>
      <c r="C310" s="3">
        <f t="shared" si="45"/>
        <v>402</v>
      </c>
      <c r="D310" s="3">
        <f>_xlfn.XLOOKUP(ROUNDDOWN(A310/100,0),[1]装备数值!$B:$B,[1]装备数值!$E:$E)</f>
        <v>4</v>
      </c>
      <c r="E310" s="2">
        <v>12</v>
      </c>
      <c r="F310" s="2">
        <f>_xlfn.XLOOKUP(ROUNDDOWN(A310/100,0),[1]装备数值!$B:$B,[1]装备数值!$D:$D)</f>
        <v>102010</v>
      </c>
      <c r="G310" s="8">
        <f>IF(M310=0,_xlfn.IFS(D310=1,_xlfn.XLOOKUP(E310,[1]装备数值!$K$5:$K$19,[1]装备数值!$M$5:$M$19),D310=3,_xlfn.XLOOKUP(E310,[1]装备数值!$K$5:$K$19,[1]装备数值!$Q$5:$Q$19),D310=5,_xlfn.XLOOKUP(E310,[1]装备数值!$K$5:$K$19,[1]装备数值!$U$5:$U$19),D310=2,_xlfn.XLOOKUP(E310,[1]装备数值!$K$5:$K$19,[1]装备数值!$M$24:$M$38),D310=4,_xlfn.XLOOKUP(E310,[1]装备数值!$K$5:$K$19,[1]装备数值!$Q$24:$Q$38),D310=6,_xlfn.XLOOKUP(E310,[1]装备数值!$K$5:$K$19,[1]装备数值!$U$24:$U$38)),_xlfn.IFS(D310=1,_xlfn.XLOOKUP(E310,[1]装备数值!$K$5:$K$19,[1]装备数值!$O$5:$O$19),D310=3,_xlfn.XLOOKUP(E310,[1]装备数值!$K$5:$K$19,[1]装备数值!$S$5:$S$19),D310=5,_xlfn.XLOOKUP(E310,[1]装备数值!$K$5:$K$19,[1]装备数值!$W$5:$W$19),D310=2,_xlfn.XLOOKUP(E310,[1]装备数值!$K$5:$K$19,[1]装备数值!$O$24:$O$38),D310=4,_xlfn.XLOOKUP(E310,[1]装备数值!$K$5:$K$19,[1]装备数值!$S$24:$S$38),D310=6,_xlfn.XLOOKUP(E310,[1]装备数值!$K$5:$K$19,[1]装备数值!$W$24:$W$38)))</f>
        <v>564</v>
      </c>
      <c r="H310" s="2">
        <f>IF(M310=0,_xlfn.IFS(D310=1,_xlfn.XLOOKUP(E310,[1]装备数值!$K$5:$K$19,[1]装备数值!$N$5:$N$19),D310=3,_xlfn.XLOOKUP(E310,[1]装备数值!$K$5:$K$19,[1]装备数值!$R$5:$R$19),D310=5,_xlfn.XLOOKUP(E310,[1]装备数值!$K$5:$K$19,[1]装备数值!$V$5:$V$19),D310=2,_xlfn.XLOOKUP(E310,[1]装备数值!$K$5:$K$19,[1]装备数值!$N$24:$N$38),D310=4,_xlfn.XLOOKUP(E310,[1]装备数值!$K$5:$K$19,[1]装备数值!$R$24:$R$38),D310=6,_xlfn.XLOOKUP(E310,[1]装备数值!$K$5:$K$19,[1]装备数值!$V$24:$V$38)),_xlfn.IFS(D310=1,_xlfn.XLOOKUP(E310,[1]装备数值!$K$5:$K$19,[1]装备数值!$P$5:$P$19),D310=3,_xlfn.XLOOKUP(E310,[1]装备数值!$K$5:$K$19,[1]装备数值!$T$5:$T$19),D310=5,_xlfn.XLOOKUP(E310,[1]装备数值!$K$5:$K$19,[1]装备数值!$X$5:$X$19),D310=2,_xlfn.XLOOKUP(E310,[1]装备数值!$K$5:$K$19,[1]装备数值!$P$24:$P$38),D310=4,_xlfn.XLOOKUP(E310,[1]装备数值!$K$5:$K$19,[1]装备数值!$T$24:$T$38),D310=6,_xlfn.XLOOKUP(E310,[1]装备数值!$K$5:$K$19,[1]装备数值!$X$24:$X$38)))</f>
        <v>53</v>
      </c>
      <c r="I310" s="2" cm="1">
        <f t="array" ref="I310">G310+H310*(_xlfn.SINGLE(_xlfn.XLOOKUP(E310,'equip_quality|装备品质'!$A:$A,'equip_quality|装备品质'!$E:$E-1)))</f>
        <v>8991</v>
      </c>
      <c r="J310" s="3" t="str">
        <f t="shared" si="51"/>
        <v>3;434023|4;434024|5;434025|6;434026</v>
      </c>
      <c r="K310" s="3" t="str">
        <f t="shared" si="50"/>
        <v>434023;434024;434025;434026</v>
      </c>
      <c r="M310" s="2">
        <f>_xlfn.XLOOKUP(ROUNDDOWN(A310/100,0),[1]装备数值!$B:$B,[1]装备数值!$F:$F)</f>
        <v>0</v>
      </c>
      <c r="N310" s="3" t="str">
        <f t="shared" si="46"/>
        <v>equip_402_name</v>
      </c>
      <c r="O310" s="3" t="str">
        <f t="shared" si="47"/>
        <v>icon_equip_402_2</v>
      </c>
      <c r="P310" s="3" t="str">
        <f t="shared" si="48"/>
        <v>equip_402_desc</v>
      </c>
      <c r="Q310" s="3" t="str">
        <f t="shared" si="49"/>
        <v>spine_equip_402_2</v>
      </c>
    </row>
    <row r="311" spans="1:17">
      <c r="A311" s="2">
        <v>40213</v>
      </c>
      <c r="B311" s="3" t="str">
        <f>CONCATENATE(_xlfn.XLOOKUP(ROUNDDOWN(A311/100,0),[1]装备数值!$B:$B,[1]装备数值!$C:$C),"-",_xlfn.XLOOKUP(E311,[1]装备数值!$K$5:$K$19,[1]装备数值!$L$5:$L$19))</f>
        <v>沙滩裤-SS阶-2</v>
      </c>
      <c r="C311" s="3">
        <f t="shared" si="45"/>
        <v>402</v>
      </c>
      <c r="D311" s="3">
        <f>_xlfn.XLOOKUP(ROUNDDOWN(A311/100,0),[1]装备数值!$B:$B,[1]装备数值!$E:$E)</f>
        <v>4</v>
      </c>
      <c r="E311" s="2">
        <v>13</v>
      </c>
      <c r="F311" s="2">
        <f>_xlfn.XLOOKUP(ROUNDDOWN(A311/100,0),[1]装备数值!$B:$B,[1]装备数值!$D:$D)</f>
        <v>102010</v>
      </c>
      <c r="G311" s="8">
        <f>IF(M311=0,_xlfn.IFS(D311=1,_xlfn.XLOOKUP(E311,[1]装备数值!$K$5:$K$19,[1]装备数值!$M$5:$M$19),D311=3,_xlfn.XLOOKUP(E311,[1]装备数值!$K$5:$K$19,[1]装备数值!$Q$5:$Q$19),D311=5,_xlfn.XLOOKUP(E311,[1]装备数值!$K$5:$K$19,[1]装备数值!$U$5:$U$19),D311=2,_xlfn.XLOOKUP(E311,[1]装备数值!$K$5:$K$19,[1]装备数值!$M$24:$M$38),D311=4,_xlfn.XLOOKUP(E311,[1]装备数值!$K$5:$K$19,[1]装备数值!$Q$24:$Q$38),D311=6,_xlfn.XLOOKUP(E311,[1]装备数值!$K$5:$K$19,[1]装备数值!$U$24:$U$38)),_xlfn.IFS(D311=1,_xlfn.XLOOKUP(E311,[1]装备数值!$K$5:$K$19,[1]装备数值!$O$5:$O$19),D311=3,_xlfn.XLOOKUP(E311,[1]装备数值!$K$5:$K$19,[1]装备数值!$S$5:$S$19),D311=5,_xlfn.XLOOKUP(E311,[1]装备数值!$K$5:$K$19,[1]装备数值!$W$5:$W$19),D311=2,_xlfn.XLOOKUP(E311,[1]装备数值!$K$5:$K$19,[1]装备数值!$O$24:$O$38),D311=4,_xlfn.XLOOKUP(E311,[1]装备数值!$K$5:$K$19,[1]装备数值!$S$24:$S$38),D311=6,_xlfn.XLOOKUP(E311,[1]装备数值!$K$5:$K$19,[1]装备数值!$W$24:$W$38)))</f>
        <v>752</v>
      </c>
      <c r="H311" s="2">
        <f>IF(M311=0,_xlfn.IFS(D311=1,_xlfn.XLOOKUP(E311,[1]装备数值!$K$5:$K$19,[1]装备数值!$N$5:$N$19),D311=3,_xlfn.XLOOKUP(E311,[1]装备数值!$K$5:$K$19,[1]装备数值!$R$5:$R$19),D311=5,_xlfn.XLOOKUP(E311,[1]装备数值!$K$5:$K$19,[1]装备数值!$V$5:$V$19),D311=2,_xlfn.XLOOKUP(E311,[1]装备数值!$K$5:$K$19,[1]装备数值!$N$24:$N$38),D311=4,_xlfn.XLOOKUP(E311,[1]装备数值!$K$5:$K$19,[1]装备数值!$R$24:$R$38),D311=6,_xlfn.XLOOKUP(E311,[1]装备数值!$K$5:$K$19,[1]装备数值!$V$24:$V$38)),_xlfn.IFS(D311=1,_xlfn.XLOOKUP(E311,[1]装备数值!$K$5:$K$19,[1]装备数值!$P$5:$P$19),D311=3,_xlfn.XLOOKUP(E311,[1]装备数值!$K$5:$K$19,[1]装备数值!$T$5:$T$19),D311=5,_xlfn.XLOOKUP(E311,[1]装备数值!$K$5:$K$19,[1]装备数值!$X$5:$X$19),D311=2,_xlfn.XLOOKUP(E311,[1]装备数值!$K$5:$K$19,[1]装备数值!$P$24:$P$38),D311=4,_xlfn.XLOOKUP(E311,[1]装备数值!$K$5:$K$19,[1]装备数值!$T$24:$T$38),D311=6,_xlfn.XLOOKUP(E311,[1]装备数值!$K$5:$K$19,[1]装备数值!$X$24:$X$38)))</f>
        <v>74</v>
      </c>
      <c r="I311" s="2" cm="1">
        <f t="array" ref="I311">G311+H311*(_xlfn.SINGLE(_xlfn.XLOOKUP(E311,'equip_quality|装备品质'!$A:$A,'equip_quality|装备品质'!$E:$E-1)))</f>
        <v>12518</v>
      </c>
      <c r="J311" s="3" t="str">
        <f t="shared" si="51"/>
        <v>3;434023|4;434024|5;434025|6;434026</v>
      </c>
      <c r="K311" s="3" t="str">
        <f t="shared" si="50"/>
        <v>434023;434024;434025;434026</v>
      </c>
      <c r="M311" s="2">
        <f>_xlfn.XLOOKUP(ROUNDDOWN(A311/100,0),[1]装备数值!$B:$B,[1]装备数值!$F:$F)</f>
        <v>0</v>
      </c>
      <c r="N311" s="3" t="str">
        <f t="shared" si="46"/>
        <v>equip_402_name</v>
      </c>
      <c r="O311" s="3" t="str">
        <f t="shared" si="47"/>
        <v>icon_equip_402_2</v>
      </c>
      <c r="P311" s="3" t="str">
        <f t="shared" si="48"/>
        <v>equip_402_desc</v>
      </c>
      <c r="Q311" s="3" t="str">
        <f t="shared" si="49"/>
        <v>spine_equip_402_2</v>
      </c>
    </row>
    <row r="312" spans="1:17">
      <c r="A312" s="2">
        <v>40214</v>
      </c>
      <c r="B312" s="3" t="str">
        <f>CONCATENATE(_xlfn.XLOOKUP(ROUNDDOWN(A312/100,0),[1]装备数值!$B:$B,[1]装备数值!$C:$C),"-",_xlfn.XLOOKUP(E312,[1]装备数值!$K$5:$K$19,[1]装备数值!$L$5:$L$19))</f>
        <v>沙滩裤-SS阶-3</v>
      </c>
      <c r="C312" s="3">
        <f t="shared" si="45"/>
        <v>402</v>
      </c>
      <c r="D312" s="3">
        <f>_xlfn.XLOOKUP(ROUNDDOWN(A312/100,0),[1]装备数值!$B:$B,[1]装备数值!$E:$E)</f>
        <v>4</v>
      </c>
      <c r="E312" s="2">
        <v>14</v>
      </c>
      <c r="F312" s="2">
        <f>_xlfn.XLOOKUP(ROUNDDOWN(A312/100,0),[1]装备数值!$B:$B,[1]装备数值!$D:$D)</f>
        <v>102010</v>
      </c>
      <c r="G312" s="8">
        <f>IF(M312=0,_xlfn.IFS(D312=1,_xlfn.XLOOKUP(E312,[1]装备数值!$K$5:$K$19,[1]装备数值!$M$5:$M$19),D312=3,_xlfn.XLOOKUP(E312,[1]装备数值!$K$5:$K$19,[1]装备数值!$Q$5:$Q$19),D312=5,_xlfn.XLOOKUP(E312,[1]装备数值!$K$5:$K$19,[1]装备数值!$U$5:$U$19),D312=2,_xlfn.XLOOKUP(E312,[1]装备数值!$K$5:$K$19,[1]装备数值!$M$24:$M$38),D312=4,_xlfn.XLOOKUP(E312,[1]装备数值!$K$5:$K$19,[1]装备数值!$Q$24:$Q$38),D312=6,_xlfn.XLOOKUP(E312,[1]装备数值!$K$5:$K$19,[1]装备数值!$U$24:$U$38)),_xlfn.IFS(D312=1,_xlfn.XLOOKUP(E312,[1]装备数值!$K$5:$K$19,[1]装备数值!$O$5:$O$19),D312=3,_xlfn.XLOOKUP(E312,[1]装备数值!$K$5:$K$19,[1]装备数值!$S$5:$S$19),D312=5,_xlfn.XLOOKUP(E312,[1]装备数值!$K$5:$K$19,[1]装备数值!$W$5:$W$19),D312=2,_xlfn.XLOOKUP(E312,[1]装备数值!$K$5:$K$19,[1]装备数值!$O$24:$O$38),D312=4,_xlfn.XLOOKUP(E312,[1]装备数值!$K$5:$K$19,[1]装备数值!$S$24:$S$38),D312=6,_xlfn.XLOOKUP(E312,[1]装备数值!$K$5:$K$19,[1]装备数值!$W$24:$W$38)))</f>
        <v>940</v>
      </c>
      <c r="H312" s="2">
        <f>IF(M312=0,_xlfn.IFS(D312=1,_xlfn.XLOOKUP(E312,[1]装备数值!$K$5:$K$19,[1]装备数值!$N$5:$N$19),D312=3,_xlfn.XLOOKUP(E312,[1]装备数值!$K$5:$K$19,[1]装备数值!$R$5:$R$19),D312=5,_xlfn.XLOOKUP(E312,[1]装备数值!$K$5:$K$19,[1]装备数值!$V$5:$V$19),D312=2,_xlfn.XLOOKUP(E312,[1]装备数值!$K$5:$K$19,[1]装备数值!$N$24:$N$38),D312=4,_xlfn.XLOOKUP(E312,[1]装备数值!$K$5:$K$19,[1]装备数值!$R$24:$R$38),D312=6,_xlfn.XLOOKUP(E312,[1]装备数值!$K$5:$K$19,[1]装备数值!$V$24:$V$38)),_xlfn.IFS(D312=1,_xlfn.XLOOKUP(E312,[1]装备数值!$K$5:$K$19,[1]装备数值!$P$5:$P$19),D312=3,_xlfn.XLOOKUP(E312,[1]装备数值!$K$5:$K$19,[1]装备数值!$T$5:$T$19),D312=5,_xlfn.XLOOKUP(E312,[1]装备数值!$K$5:$K$19,[1]装备数值!$X$5:$X$19),D312=2,_xlfn.XLOOKUP(E312,[1]装备数值!$K$5:$K$19,[1]装备数值!$P$24:$P$38),D312=4,_xlfn.XLOOKUP(E312,[1]装备数值!$K$5:$K$19,[1]装备数值!$T$24:$T$38),D312=6,_xlfn.XLOOKUP(E312,[1]装备数值!$K$5:$K$19,[1]装备数值!$X$24:$X$38)))</f>
        <v>90</v>
      </c>
      <c r="I312" s="2" cm="1">
        <f t="array" ref="I312">G312+H312*(_xlfn.SINGLE(_xlfn.XLOOKUP(E312,'equip_quality|装备品质'!$A:$A,'equip_quality|装备品质'!$E:$E-1)))</f>
        <v>15250</v>
      </c>
      <c r="J312" s="3" t="str">
        <f t="shared" si="51"/>
        <v>3;434023|4;434024|5;434025|6;434026</v>
      </c>
      <c r="K312" s="3" t="str">
        <f t="shared" si="50"/>
        <v>434023;434024;434025;434026</v>
      </c>
      <c r="M312" s="2">
        <f>_xlfn.XLOOKUP(ROUNDDOWN(A312/100,0),[1]装备数值!$B:$B,[1]装备数值!$F:$F)</f>
        <v>0</v>
      </c>
      <c r="N312" s="3" t="str">
        <f t="shared" si="46"/>
        <v>equip_402_name</v>
      </c>
      <c r="O312" s="3" t="str">
        <f t="shared" si="47"/>
        <v>icon_equip_402_2</v>
      </c>
      <c r="P312" s="3" t="str">
        <f t="shared" si="48"/>
        <v>equip_402_desc</v>
      </c>
      <c r="Q312" s="3" t="str">
        <f t="shared" si="49"/>
        <v>spine_equip_402_2</v>
      </c>
    </row>
    <row r="313" spans="1:17">
      <c r="A313" s="2">
        <v>40215</v>
      </c>
      <c r="B313" s="3" t="str">
        <f>CONCATENATE(_xlfn.XLOOKUP(ROUNDDOWN(A313/100,0),[1]装备数值!$B:$B,[1]装备数值!$C:$C),"-",_xlfn.XLOOKUP(E313,[1]装备数值!$K$5:$K$19,[1]装备数值!$L$5:$L$19))</f>
        <v>沙滩裤-SS阶-4</v>
      </c>
      <c r="C313" s="3">
        <f t="shared" si="45"/>
        <v>402</v>
      </c>
      <c r="D313" s="3">
        <f>_xlfn.XLOOKUP(ROUNDDOWN(A313/100,0),[1]装备数值!$B:$B,[1]装备数值!$E:$E)</f>
        <v>4</v>
      </c>
      <c r="E313" s="2">
        <v>15</v>
      </c>
      <c r="F313" s="2">
        <f>_xlfn.XLOOKUP(ROUNDDOWN(A313/100,0),[1]装备数值!$B:$B,[1]装备数值!$D:$D)</f>
        <v>102010</v>
      </c>
      <c r="G313" s="8">
        <f>IF(M313=0,_xlfn.IFS(D313=1,_xlfn.XLOOKUP(E313,[1]装备数值!$K$5:$K$19,[1]装备数值!$M$5:$M$19),D313=3,_xlfn.XLOOKUP(E313,[1]装备数值!$K$5:$K$19,[1]装备数值!$Q$5:$Q$19),D313=5,_xlfn.XLOOKUP(E313,[1]装备数值!$K$5:$K$19,[1]装备数值!$U$5:$U$19),D313=2,_xlfn.XLOOKUP(E313,[1]装备数值!$K$5:$K$19,[1]装备数值!$M$24:$M$38),D313=4,_xlfn.XLOOKUP(E313,[1]装备数值!$K$5:$K$19,[1]装备数值!$Q$24:$Q$38),D313=6,_xlfn.XLOOKUP(E313,[1]装备数值!$K$5:$K$19,[1]装备数值!$U$24:$U$38)),_xlfn.IFS(D313=1,_xlfn.XLOOKUP(E313,[1]装备数值!$K$5:$K$19,[1]装备数值!$O$5:$O$19),D313=3,_xlfn.XLOOKUP(E313,[1]装备数值!$K$5:$K$19,[1]装备数值!$S$5:$S$19),D313=5,_xlfn.XLOOKUP(E313,[1]装备数值!$K$5:$K$19,[1]装备数值!$W$5:$W$19),D313=2,_xlfn.XLOOKUP(E313,[1]装备数值!$K$5:$K$19,[1]装备数值!$O$24:$O$38),D313=4,_xlfn.XLOOKUP(E313,[1]装备数值!$K$5:$K$19,[1]装备数值!$S$24:$S$38),D313=6,_xlfn.XLOOKUP(E313,[1]装备数值!$K$5:$K$19,[1]装备数值!$W$24:$W$38)))</f>
        <v>1126</v>
      </c>
      <c r="H313" s="2">
        <f>IF(M313=0,_xlfn.IFS(D313=1,_xlfn.XLOOKUP(E313,[1]装备数值!$K$5:$K$19,[1]装备数值!$N$5:$N$19),D313=3,_xlfn.XLOOKUP(E313,[1]装备数值!$K$5:$K$19,[1]装备数值!$R$5:$R$19),D313=5,_xlfn.XLOOKUP(E313,[1]装备数值!$K$5:$K$19,[1]装备数值!$V$5:$V$19),D313=2,_xlfn.XLOOKUP(E313,[1]装备数值!$K$5:$K$19,[1]装备数值!$N$24:$N$38),D313=4,_xlfn.XLOOKUP(E313,[1]装备数值!$K$5:$K$19,[1]装备数值!$R$24:$R$38),D313=6,_xlfn.XLOOKUP(E313,[1]装备数值!$K$5:$K$19,[1]装备数值!$V$24:$V$38)),_xlfn.IFS(D313=1,_xlfn.XLOOKUP(E313,[1]装备数值!$K$5:$K$19,[1]装备数值!$P$5:$P$19),D313=3,_xlfn.XLOOKUP(E313,[1]装备数值!$K$5:$K$19,[1]装备数值!$T$5:$T$19),D313=5,_xlfn.XLOOKUP(E313,[1]装备数值!$K$5:$K$19,[1]装备数值!$X$5:$X$19),D313=2,_xlfn.XLOOKUP(E313,[1]装备数值!$K$5:$K$19,[1]装备数值!$P$24:$P$38),D313=4,_xlfn.XLOOKUP(E313,[1]装备数值!$K$5:$K$19,[1]装备数值!$T$24:$T$38),D313=6,_xlfn.XLOOKUP(E313,[1]装备数值!$K$5:$K$19,[1]装备数值!$X$24:$X$38)))</f>
        <v>114</v>
      </c>
      <c r="I313" s="2" cm="1">
        <f t="array" ref="I313">G313+H313*(_xlfn.SINGLE(_xlfn.XLOOKUP(E313,'equip_quality|装备品质'!$A:$A,'equip_quality|装备品质'!$E:$E-1)))</f>
        <v>19252</v>
      </c>
      <c r="J313" s="3" t="str">
        <f t="shared" si="51"/>
        <v>3;434023|4;434024|5;434025|6;434026</v>
      </c>
      <c r="K313" s="3" t="str">
        <f t="shared" si="50"/>
        <v>434023;434024;434025;434026</v>
      </c>
      <c r="M313" s="2">
        <f>_xlfn.XLOOKUP(ROUNDDOWN(A313/100,0),[1]装备数值!$B:$B,[1]装备数值!$F:$F)</f>
        <v>0</v>
      </c>
      <c r="N313" s="3" t="str">
        <f t="shared" si="46"/>
        <v>equip_402_name</v>
      </c>
      <c r="O313" s="3" t="str">
        <f t="shared" si="47"/>
        <v>icon_equip_402_2</v>
      </c>
      <c r="P313" s="3" t="str">
        <f t="shared" si="48"/>
        <v>equip_402_desc</v>
      </c>
      <c r="Q313" s="3" t="str">
        <f t="shared" si="49"/>
        <v>spine_equip_402_2</v>
      </c>
    </row>
    <row r="314" spans="1:17">
      <c r="A314" s="2">
        <v>40301</v>
      </c>
      <c r="B314" s="3" t="str">
        <f>CONCATENATE(_xlfn.XLOOKUP(ROUNDDOWN(A314/100,0),[1]装备数值!$B:$B,[1]装备数值!$C:$C),"-",_xlfn.XLOOKUP(E314,[1]装备数值!$K$5:$K$19,[1]装备数值!$L$5:$L$19))</f>
        <v>潮流中裤-D阶</v>
      </c>
      <c r="C314" s="3">
        <f t="shared" si="45"/>
        <v>403</v>
      </c>
      <c r="D314" s="3">
        <f>_xlfn.XLOOKUP(ROUNDDOWN(A314/100,0),[1]装备数值!$B:$B,[1]装备数值!$E:$E)</f>
        <v>4</v>
      </c>
      <c r="E314" s="2">
        <v>1</v>
      </c>
      <c r="F314" s="2">
        <f>_xlfn.XLOOKUP(ROUNDDOWN(A314/100,0),[1]装备数值!$B:$B,[1]装备数值!$D:$D)</f>
        <v>102010</v>
      </c>
      <c r="G314" s="8">
        <f>IF(M314=0,_xlfn.IFS(D314=1,_xlfn.XLOOKUP(E314,[1]装备数值!$K$5:$K$19,[1]装备数值!$M$5:$M$19),D314=3,_xlfn.XLOOKUP(E314,[1]装备数值!$K$5:$K$19,[1]装备数值!$Q$5:$Q$19),D314=5,_xlfn.XLOOKUP(E314,[1]装备数值!$K$5:$K$19,[1]装备数值!$U$5:$U$19),D314=2,_xlfn.XLOOKUP(E314,[1]装备数值!$K$5:$K$19,[1]装备数值!$M$24:$M$38),D314=4,_xlfn.XLOOKUP(E314,[1]装备数值!$K$5:$K$19,[1]装备数值!$Q$24:$Q$38),D314=6,_xlfn.XLOOKUP(E314,[1]装备数值!$K$5:$K$19,[1]装备数值!$U$24:$U$38)),_xlfn.IFS(D314=1,_xlfn.XLOOKUP(E314,[1]装备数值!$K$5:$K$19,[1]装备数值!$O$5:$O$19),D314=3,_xlfn.XLOOKUP(E314,[1]装备数值!$K$5:$K$19,[1]装备数值!$S$5:$S$19),D314=5,_xlfn.XLOOKUP(E314,[1]装备数值!$K$5:$K$19,[1]装备数值!$W$5:$W$19),D314=2,_xlfn.XLOOKUP(E314,[1]装备数值!$K$5:$K$19,[1]装备数值!$O$24:$O$38),D314=4,_xlfn.XLOOKUP(E314,[1]装备数值!$K$5:$K$19,[1]装备数值!$S$24:$S$38),D314=6,_xlfn.XLOOKUP(E314,[1]装备数值!$K$5:$K$19,[1]装备数值!$W$24:$W$38)))</f>
        <v>38</v>
      </c>
      <c r="H314" s="2">
        <f>IF(M314=0,_xlfn.IFS(D314=1,_xlfn.XLOOKUP(E314,[1]装备数值!$K$5:$K$19,[1]装备数值!$N$5:$N$19),D314=3,_xlfn.XLOOKUP(E314,[1]装备数值!$K$5:$K$19,[1]装备数值!$R$5:$R$19),D314=5,_xlfn.XLOOKUP(E314,[1]装备数值!$K$5:$K$19,[1]装备数值!$V$5:$V$19),D314=2,_xlfn.XLOOKUP(E314,[1]装备数值!$K$5:$K$19,[1]装备数值!$N$24:$N$38),D314=4,_xlfn.XLOOKUP(E314,[1]装备数值!$K$5:$K$19,[1]装备数值!$R$24:$R$38),D314=6,_xlfn.XLOOKUP(E314,[1]装备数值!$K$5:$K$19,[1]装备数值!$V$24:$V$38)),_xlfn.IFS(D314=1,_xlfn.XLOOKUP(E314,[1]装备数值!$K$5:$K$19,[1]装备数值!$P$5:$P$19),D314=3,_xlfn.XLOOKUP(E314,[1]装备数值!$K$5:$K$19,[1]装备数值!$T$5:$T$19),D314=5,_xlfn.XLOOKUP(E314,[1]装备数值!$K$5:$K$19,[1]装备数值!$X$5:$X$19),D314=2,_xlfn.XLOOKUP(E314,[1]装备数值!$K$5:$K$19,[1]装备数值!$P$24:$P$38),D314=4,_xlfn.XLOOKUP(E314,[1]装备数值!$K$5:$K$19,[1]装备数值!$T$24:$T$38),D314=6,_xlfn.XLOOKUP(E314,[1]装备数值!$K$5:$K$19,[1]装备数值!$X$24:$X$38)))</f>
        <v>4</v>
      </c>
      <c r="I314" s="2" cm="1">
        <f t="array" ref="I314">G314+H314*(_xlfn.SINGLE(_xlfn.XLOOKUP(E314,'equip_quality|装备品质'!$A:$A,'equip_quality|装备品质'!$E:$E-1)))</f>
        <v>674</v>
      </c>
      <c r="J314" s="3" t="str">
        <f t="shared" si="51"/>
        <v>3;434033|4;434034|5;434035|6;434036</v>
      </c>
      <c r="K314" s="3" t="str">
        <f t="shared" si="50"/>
        <v/>
      </c>
      <c r="M314" s="2">
        <f>_xlfn.XLOOKUP(ROUNDDOWN(A314/100,0),[1]装备数值!$B:$B,[1]装备数值!$F:$F)</f>
        <v>0</v>
      </c>
      <c r="N314" s="3" t="str">
        <f t="shared" si="46"/>
        <v>equip_403_name</v>
      </c>
      <c r="O314" s="3" t="str">
        <f t="shared" si="47"/>
        <v>icon_equip_403_1</v>
      </c>
      <c r="P314" s="3" t="str">
        <f t="shared" si="48"/>
        <v>equip_403_desc</v>
      </c>
      <c r="Q314" s="3" t="str">
        <f t="shared" si="49"/>
        <v>spine_equip_403_1</v>
      </c>
    </row>
    <row r="315" spans="1:17">
      <c r="A315" s="2">
        <v>40302</v>
      </c>
      <c r="B315" s="3" t="str">
        <f>CONCATENATE(_xlfn.XLOOKUP(ROUNDDOWN(A315/100,0),[1]装备数值!$B:$B,[1]装备数值!$C:$C),"-",_xlfn.XLOOKUP(E315,[1]装备数值!$K$5:$K$19,[1]装备数值!$L$5:$L$19))</f>
        <v>潮流中裤-C阶</v>
      </c>
      <c r="C315" s="3">
        <f t="shared" si="45"/>
        <v>403</v>
      </c>
      <c r="D315" s="3">
        <f>_xlfn.XLOOKUP(ROUNDDOWN(A315/100,0),[1]装备数值!$B:$B,[1]装备数值!$E:$E)</f>
        <v>4</v>
      </c>
      <c r="E315" s="2">
        <v>2</v>
      </c>
      <c r="F315" s="2">
        <f>_xlfn.XLOOKUP(ROUNDDOWN(A315/100,0),[1]装备数值!$B:$B,[1]装备数值!$D:$D)</f>
        <v>102010</v>
      </c>
      <c r="G315" s="8">
        <f>IF(M315=0,_xlfn.IFS(D315=1,_xlfn.XLOOKUP(E315,[1]装备数值!$K$5:$K$19,[1]装备数值!$M$5:$M$19),D315=3,_xlfn.XLOOKUP(E315,[1]装备数值!$K$5:$K$19,[1]装备数值!$Q$5:$Q$19),D315=5,_xlfn.XLOOKUP(E315,[1]装备数值!$K$5:$K$19,[1]装备数值!$U$5:$U$19),D315=2,_xlfn.XLOOKUP(E315,[1]装备数值!$K$5:$K$19,[1]装备数值!$M$24:$M$38),D315=4,_xlfn.XLOOKUP(E315,[1]装备数值!$K$5:$K$19,[1]装备数值!$Q$24:$Q$38),D315=6,_xlfn.XLOOKUP(E315,[1]装备数值!$K$5:$K$19,[1]装备数值!$U$24:$U$38)),_xlfn.IFS(D315=1,_xlfn.XLOOKUP(E315,[1]装备数值!$K$5:$K$19,[1]装备数值!$O$5:$O$19),D315=3,_xlfn.XLOOKUP(E315,[1]装备数值!$K$5:$K$19,[1]装备数值!$S$5:$S$19),D315=5,_xlfn.XLOOKUP(E315,[1]装备数值!$K$5:$K$19,[1]装备数值!$W$5:$W$19),D315=2,_xlfn.XLOOKUP(E315,[1]装备数值!$K$5:$K$19,[1]装备数值!$O$24:$O$38),D315=4,_xlfn.XLOOKUP(E315,[1]装备数值!$K$5:$K$19,[1]装备数值!$S$24:$S$38),D315=6,_xlfn.XLOOKUP(E315,[1]装备数值!$K$5:$K$19,[1]装备数值!$W$24:$W$38)))</f>
        <v>53</v>
      </c>
      <c r="H315" s="2">
        <f>IF(M315=0,_xlfn.IFS(D315=1,_xlfn.XLOOKUP(E315,[1]装备数值!$K$5:$K$19,[1]装备数值!$N$5:$N$19),D315=3,_xlfn.XLOOKUP(E315,[1]装备数值!$K$5:$K$19,[1]装备数值!$R$5:$R$19),D315=5,_xlfn.XLOOKUP(E315,[1]装备数值!$K$5:$K$19,[1]装备数值!$V$5:$V$19),D315=2,_xlfn.XLOOKUP(E315,[1]装备数值!$K$5:$K$19,[1]装备数值!$N$24:$N$38),D315=4,_xlfn.XLOOKUP(E315,[1]装备数值!$K$5:$K$19,[1]装备数值!$R$24:$R$38),D315=6,_xlfn.XLOOKUP(E315,[1]装备数值!$K$5:$K$19,[1]装备数值!$V$24:$V$38)),_xlfn.IFS(D315=1,_xlfn.XLOOKUP(E315,[1]装备数值!$K$5:$K$19,[1]装备数值!$P$5:$P$19),D315=3,_xlfn.XLOOKUP(E315,[1]装备数值!$K$5:$K$19,[1]装备数值!$T$5:$T$19),D315=5,_xlfn.XLOOKUP(E315,[1]装备数值!$K$5:$K$19,[1]装备数值!$X$5:$X$19),D315=2,_xlfn.XLOOKUP(E315,[1]装备数值!$K$5:$K$19,[1]装备数值!$P$24:$P$38),D315=4,_xlfn.XLOOKUP(E315,[1]装备数值!$K$5:$K$19,[1]装备数值!$T$24:$T$38),D315=6,_xlfn.XLOOKUP(E315,[1]装备数值!$K$5:$K$19,[1]装备数值!$X$24:$X$38)))</f>
        <v>6</v>
      </c>
      <c r="I315" s="2" cm="1">
        <f t="array" ref="I315">G315+H315*(_xlfn.SINGLE(_xlfn.XLOOKUP(E315,'equip_quality|装备品质'!$A:$A,'equip_quality|装备品质'!$E:$E-1)))</f>
        <v>1007</v>
      </c>
      <c r="J315" s="3" t="str">
        <f t="shared" si="51"/>
        <v>3;434033|4;434034|5;434035|6;434036</v>
      </c>
      <c r="K315" s="3" t="str">
        <f t="shared" si="50"/>
        <v/>
      </c>
      <c r="M315" s="2">
        <f>_xlfn.XLOOKUP(ROUNDDOWN(A315/100,0),[1]装备数值!$B:$B,[1]装备数值!$F:$F)</f>
        <v>0</v>
      </c>
      <c r="N315" s="3" t="str">
        <f t="shared" si="46"/>
        <v>equip_403_name</v>
      </c>
      <c r="O315" s="3" t="str">
        <f t="shared" si="47"/>
        <v>icon_equip_403_1</v>
      </c>
      <c r="P315" s="3" t="str">
        <f t="shared" si="48"/>
        <v>equip_403_desc</v>
      </c>
      <c r="Q315" s="3" t="str">
        <f t="shared" si="49"/>
        <v>spine_equip_403_1</v>
      </c>
    </row>
    <row r="316" spans="1:17">
      <c r="A316" s="2">
        <v>40303</v>
      </c>
      <c r="B316" s="3" t="str">
        <f>CONCATENATE(_xlfn.XLOOKUP(ROUNDDOWN(A316/100,0),[1]装备数值!$B:$B,[1]装备数值!$C:$C),"-",_xlfn.XLOOKUP(E316,[1]装备数值!$K$5:$K$19,[1]装备数值!$L$5:$L$19))</f>
        <v>潮流中裤-B阶</v>
      </c>
      <c r="C316" s="3">
        <f t="shared" si="45"/>
        <v>403</v>
      </c>
      <c r="D316" s="3">
        <f>_xlfn.XLOOKUP(ROUNDDOWN(A316/100,0),[1]装备数值!$B:$B,[1]装备数值!$E:$E)</f>
        <v>4</v>
      </c>
      <c r="E316" s="2">
        <v>3</v>
      </c>
      <c r="F316" s="2">
        <f>_xlfn.XLOOKUP(ROUNDDOWN(A316/100,0),[1]装备数值!$B:$B,[1]装备数值!$D:$D)</f>
        <v>102010</v>
      </c>
      <c r="G316" s="8">
        <f>IF(M316=0,_xlfn.IFS(D316=1,_xlfn.XLOOKUP(E316,[1]装备数值!$K$5:$K$19,[1]装备数值!$M$5:$M$19),D316=3,_xlfn.XLOOKUP(E316,[1]装备数值!$K$5:$K$19,[1]装备数值!$Q$5:$Q$19),D316=5,_xlfn.XLOOKUP(E316,[1]装备数值!$K$5:$K$19,[1]装备数值!$U$5:$U$19),D316=2,_xlfn.XLOOKUP(E316,[1]装备数值!$K$5:$K$19,[1]装备数值!$M$24:$M$38),D316=4,_xlfn.XLOOKUP(E316,[1]装备数值!$K$5:$K$19,[1]装备数值!$Q$24:$Q$38),D316=6,_xlfn.XLOOKUP(E316,[1]装备数值!$K$5:$K$19,[1]装备数值!$U$24:$U$38)),_xlfn.IFS(D316=1,_xlfn.XLOOKUP(E316,[1]装备数值!$K$5:$K$19,[1]装备数值!$O$5:$O$19),D316=3,_xlfn.XLOOKUP(E316,[1]装备数值!$K$5:$K$19,[1]装备数值!$S$5:$S$19),D316=5,_xlfn.XLOOKUP(E316,[1]装备数值!$K$5:$K$19,[1]装备数值!$W$5:$W$19),D316=2,_xlfn.XLOOKUP(E316,[1]装备数值!$K$5:$K$19,[1]装备数值!$O$24:$O$38),D316=4,_xlfn.XLOOKUP(E316,[1]装备数值!$K$5:$K$19,[1]装备数值!$S$24:$S$38),D316=6,_xlfn.XLOOKUP(E316,[1]装备数值!$K$5:$K$19,[1]装备数值!$W$24:$W$38)))</f>
        <v>75</v>
      </c>
      <c r="H316" s="2">
        <f>IF(M316=0,_xlfn.IFS(D316=1,_xlfn.XLOOKUP(E316,[1]装备数值!$K$5:$K$19,[1]装备数值!$N$5:$N$19),D316=3,_xlfn.XLOOKUP(E316,[1]装备数值!$K$5:$K$19,[1]装备数值!$R$5:$R$19),D316=5,_xlfn.XLOOKUP(E316,[1]装备数值!$K$5:$K$19,[1]装备数值!$V$5:$V$19),D316=2,_xlfn.XLOOKUP(E316,[1]装备数值!$K$5:$K$19,[1]装备数值!$N$24:$N$38),D316=4,_xlfn.XLOOKUP(E316,[1]装备数值!$K$5:$K$19,[1]装备数值!$R$24:$R$38),D316=6,_xlfn.XLOOKUP(E316,[1]装备数值!$K$5:$K$19,[1]装备数值!$V$24:$V$38)),_xlfn.IFS(D316=1,_xlfn.XLOOKUP(E316,[1]装备数值!$K$5:$K$19,[1]装备数值!$P$5:$P$19),D316=3,_xlfn.XLOOKUP(E316,[1]装备数值!$K$5:$K$19,[1]装备数值!$T$5:$T$19),D316=5,_xlfn.XLOOKUP(E316,[1]装备数值!$K$5:$K$19,[1]装备数值!$X$5:$X$19),D316=2,_xlfn.XLOOKUP(E316,[1]装备数值!$K$5:$K$19,[1]装备数值!$P$24:$P$38),D316=4,_xlfn.XLOOKUP(E316,[1]装备数值!$K$5:$K$19,[1]装备数值!$T$24:$T$38),D316=6,_xlfn.XLOOKUP(E316,[1]装备数值!$K$5:$K$19,[1]装备数值!$X$24:$X$38)))</f>
        <v>8</v>
      </c>
      <c r="I316" s="2" cm="1">
        <f t="array" ref="I316">G316+H316*(_xlfn.SINGLE(_xlfn.XLOOKUP(E316,'equip_quality|装备品质'!$A:$A,'equip_quality|装备品质'!$E:$E-1)))</f>
        <v>1347</v>
      </c>
      <c r="J316" s="3" t="str">
        <f t="shared" si="51"/>
        <v>3;434033|4;434034|5;434035|6;434036</v>
      </c>
      <c r="K316" s="3" t="str">
        <f t="shared" si="50"/>
        <v>434033</v>
      </c>
      <c r="M316" s="2">
        <f>_xlfn.XLOOKUP(ROUNDDOWN(A316/100,0),[1]装备数值!$B:$B,[1]装备数值!$F:$F)</f>
        <v>0</v>
      </c>
      <c r="N316" s="3" t="str">
        <f t="shared" si="46"/>
        <v>equip_403_name</v>
      </c>
      <c r="O316" s="3" t="str">
        <f t="shared" si="47"/>
        <v>icon_equip_403_1</v>
      </c>
      <c r="P316" s="3" t="str">
        <f t="shared" si="48"/>
        <v>equip_403_desc</v>
      </c>
      <c r="Q316" s="3" t="str">
        <f t="shared" si="49"/>
        <v>spine_equip_403_1</v>
      </c>
    </row>
    <row r="317" spans="1:17">
      <c r="A317" s="2">
        <v>40304</v>
      </c>
      <c r="B317" s="3" t="str">
        <f>CONCATENATE(_xlfn.XLOOKUP(ROUNDDOWN(A317/100,0),[1]装备数值!$B:$B,[1]装备数值!$C:$C),"-",_xlfn.XLOOKUP(E317,[1]装备数值!$K$5:$K$19,[1]装备数值!$L$5:$L$19))</f>
        <v>潮流中裤-A阶-0</v>
      </c>
      <c r="C317" s="3">
        <f t="shared" si="45"/>
        <v>403</v>
      </c>
      <c r="D317" s="3">
        <f>_xlfn.XLOOKUP(ROUNDDOWN(A317/100,0),[1]装备数值!$B:$B,[1]装备数值!$E:$E)</f>
        <v>4</v>
      </c>
      <c r="E317" s="2">
        <v>4</v>
      </c>
      <c r="F317" s="2">
        <f>_xlfn.XLOOKUP(ROUNDDOWN(A317/100,0),[1]装备数值!$B:$B,[1]装备数值!$D:$D)</f>
        <v>102010</v>
      </c>
      <c r="G317" s="8">
        <f>IF(M317=0,_xlfn.IFS(D317=1,_xlfn.XLOOKUP(E317,[1]装备数值!$K$5:$K$19,[1]装备数值!$M$5:$M$19),D317=3,_xlfn.XLOOKUP(E317,[1]装备数值!$K$5:$K$19,[1]装备数值!$Q$5:$Q$19),D317=5,_xlfn.XLOOKUP(E317,[1]装备数值!$K$5:$K$19,[1]装备数值!$U$5:$U$19),D317=2,_xlfn.XLOOKUP(E317,[1]装备数值!$K$5:$K$19,[1]装备数值!$M$24:$M$38),D317=4,_xlfn.XLOOKUP(E317,[1]装备数值!$K$5:$K$19,[1]装备数值!$Q$24:$Q$38),D317=6,_xlfn.XLOOKUP(E317,[1]装备数值!$K$5:$K$19,[1]装备数值!$U$24:$U$38)),_xlfn.IFS(D317=1,_xlfn.XLOOKUP(E317,[1]装备数值!$K$5:$K$19,[1]装备数值!$O$5:$O$19),D317=3,_xlfn.XLOOKUP(E317,[1]装备数值!$K$5:$K$19,[1]装备数值!$S$5:$S$19),D317=5,_xlfn.XLOOKUP(E317,[1]装备数值!$K$5:$K$19,[1]装备数值!$W$5:$W$19),D317=2,_xlfn.XLOOKUP(E317,[1]装备数值!$K$5:$K$19,[1]装备数值!$O$24:$O$38),D317=4,_xlfn.XLOOKUP(E317,[1]装备数值!$K$5:$K$19,[1]装备数值!$S$24:$S$38),D317=6,_xlfn.XLOOKUP(E317,[1]装备数值!$K$5:$K$19,[1]装备数值!$W$24:$W$38)))</f>
        <v>150</v>
      </c>
      <c r="H317" s="2">
        <f>IF(M317=0,_xlfn.IFS(D317=1,_xlfn.XLOOKUP(E317,[1]装备数值!$K$5:$K$19,[1]装备数值!$N$5:$N$19),D317=3,_xlfn.XLOOKUP(E317,[1]装备数值!$K$5:$K$19,[1]装备数值!$R$5:$R$19),D317=5,_xlfn.XLOOKUP(E317,[1]装备数值!$K$5:$K$19,[1]装备数值!$V$5:$V$19),D317=2,_xlfn.XLOOKUP(E317,[1]装备数值!$K$5:$K$19,[1]装备数值!$N$24:$N$38),D317=4,_xlfn.XLOOKUP(E317,[1]装备数值!$K$5:$K$19,[1]装备数值!$R$24:$R$38),D317=6,_xlfn.XLOOKUP(E317,[1]装备数值!$K$5:$K$19,[1]装备数值!$V$24:$V$38)),_xlfn.IFS(D317=1,_xlfn.XLOOKUP(E317,[1]装备数值!$K$5:$K$19,[1]装备数值!$P$5:$P$19),D317=3,_xlfn.XLOOKUP(E317,[1]装备数值!$K$5:$K$19,[1]装备数值!$T$5:$T$19),D317=5,_xlfn.XLOOKUP(E317,[1]装备数值!$K$5:$K$19,[1]装备数值!$X$5:$X$19),D317=2,_xlfn.XLOOKUP(E317,[1]装备数值!$K$5:$K$19,[1]装备数值!$P$24:$P$38),D317=4,_xlfn.XLOOKUP(E317,[1]装备数值!$K$5:$K$19,[1]装备数值!$T$24:$T$38),D317=6,_xlfn.XLOOKUP(E317,[1]装备数值!$K$5:$K$19,[1]装备数值!$X$24:$X$38)))</f>
        <v>11</v>
      </c>
      <c r="I317" s="2" cm="1">
        <f t="array" ref="I317">G317+H317*(_xlfn.SINGLE(_xlfn.XLOOKUP(E317,'equip_quality|装备品质'!$A:$A,'equip_quality|装备品质'!$E:$E-1)))</f>
        <v>1899</v>
      </c>
      <c r="J317" s="3" t="str">
        <f t="shared" ref="J317:J358" si="52">CONCATENATE("3;",ROUNDDOWN($A317/100,0)*10+430003,"|4;",ROUNDDOWN($A317/100,0)*10+430004,"|5;",ROUNDDOWN($A317/100,0)*10+430005,"|6;",ROUNDDOWN($A317/100,0)*10+430006)</f>
        <v>3;434033|4;434034|5;434035|6;434036</v>
      </c>
      <c r="K317" s="3" t="str">
        <f t="shared" si="50"/>
        <v>434033;434034</v>
      </c>
      <c r="M317" s="2">
        <f>_xlfn.XLOOKUP(ROUNDDOWN(A317/100,0),[1]装备数值!$B:$B,[1]装备数值!$F:$F)</f>
        <v>0</v>
      </c>
      <c r="N317" s="3" t="str">
        <f t="shared" si="46"/>
        <v>equip_403_name</v>
      </c>
      <c r="O317" s="3" t="str">
        <f t="shared" si="47"/>
        <v>icon_equip_403_2</v>
      </c>
      <c r="P317" s="3" t="str">
        <f t="shared" si="48"/>
        <v>equip_403_desc</v>
      </c>
      <c r="Q317" s="3" t="str">
        <f t="shared" si="49"/>
        <v>spine_equip_403_2</v>
      </c>
    </row>
    <row r="318" spans="1:17">
      <c r="A318" s="2">
        <v>40305</v>
      </c>
      <c r="B318" s="3" t="str">
        <f>CONCATENATE(_xlfn.XLOOKUP(ROUNDDOWN(A318/100,0),[1]装备数值!$B:$B,[1]装备数值!$C:$C),"-",_xlfn.XLOOKUP(E318,[1]装备数值!$K$5:$K$19,[1]装备数值!$L$5:$L$19))</f>
        <v>潮流中裤-A阶-1</v>
      </c>
      <c r="C318" s="3">
        <f t="shared" si="45"/>
        <v>403</v>
      </c>
      <c r="D318" s="3">
        <f>_xlfn.XLOOKUP(ROUNDDOWN(A318/100,0),[1]装备数值!$B:$B,[1]装备数值!$E:$E)</f>
        <v>4</v>
      </c>
      <c r="E318" s="2">
        <v>5</v>
      </c>
      <c r="F318" s="2">
        <f>_xlfn.XLOOKUP(ROUNDDOWN(A318/100,0),[1]装备数值!$B:$B,[1]装备数值!$D:$D)</f>
        <v>102010</v>
      </c>
      <c r="G318" s="8">
        <f>IF(M318=0,_xlfn.IFS(D318=1,_xlfn.XLOOKUP(E318,[1]装备数值!$K$5:$K$19,[1]装备数值!$M$5:$M$19),D318=3,_xlfn.XLOOKUP(E318,[1]装备数值!$K$5:$K$19,[1]装备数值!$Q$5:$Q$19),D318=5,_xlfn.XLOOKUP(E318,[1]装备数值!$K$5:$K$19,[1]装备数值!$U$5:$U$19),D318=2,_xlfn.XLOOKUP(E318,[1]装备数值!$K$5:$K$19,[1]装备数值!$M$24:$M$38),D318=4,_xlfn.XLOOKUP(E318,[1]装备数值!$K$5:$K$19,[1]装备数值!$Q$24:$Q$38),D318=6,_xlfn.XLOOKUP(E318,[1]装备数值!$K$5:$K$19,[1]装备数值!$U$24:$U$38)),_xlfn.IFS(D318=1,_xlfn.XLOOKUP(E318,[1]装备数值!$K$5:$K$19,[1]装备数值!$O$5:$O$19),D318=3,_xlfn.XLOOKUP(E318,[1]装备数值!$K$5:$K$19,[1]装备数值!$S$5:$S$19),D318=5,_xlfn.XLOOKUP(E318,[1]装备数值!$K$5:$K$19,[1]装备数值!$W$5:$W$19),D318=2,_xlfn.XLOOKUP(E318,[1]装备数值!$K$5:$K$19,[1]装备数值!$O$24:$O$38),D318=4,_xlfn.XLOOKUP(E318,[1]装备数值!$K$5:$K$19,[1]装备数值!$S$24:$S$38),D318=6,_xlfn.XLOOKUP(E318,[1]装备数值!$K$5:$K$19,[1]装备数值!$W$24:$W$38)))</f>
        <v>165</v>
      </c>
      <c r="H318" s="2">
        <f>IF(M318=0,_xlfn.IFS(D318=1,_xlfn.XLOOKUP(E318,[1]装备数值!$K$5:$K$19,[1]装备数值!$N$5:$N$19),D318=3,_xlfn.XLOOKUP(E318,[1]装备数值!$K$5:$K$19,[1]装备数值!$R$5:$R$19),D318=5,_xlfn.XLOOKUP(E318,[1]装备数值!$K$5:$K$19,[1]装备数值!$V$5:$V$19),D318=2,_xlfn.XLOOKUP(E318,[1]装备数值!$K$5:$K$19,[1]装备数值!$N$24:$N$38),D318=4,_xlfn.XLOOKUP(E318,[1]装备数值!$K$5:$K$19,[1]装备数值!$R$24:$R$38),D318=6,_xlfn.XLOOKUP(E318,[1]装备数值!$K$5:$K$19,[1]装备数值!$V$24:$V$38)),_xlfn.IFS(D318=1,_xlfn.XLOOKUP(E318,[1]装备数值!$K$5:$K$19,[1]装备数值!$P$5:$P$19),D318=3,_xlfn.XLOOKUP(E318,[1]装备数值!$K$5:$K$19,[1]装备数值!$T$5:$T$19),D318=5,_xlfn.XLOOKUP(E318,[1]装备数值!$K$5:$K$19,[1]装备数值!$X$5:$X$19),D318=2,_xlfn.XLOOKUP(E318,[1]装备数值!$K$5:$K$19,[1]装备数值!$P$24:$P$38),D318=4,_xlfn.XLOOKUP(E318,[1]装备数值!$K$5:$K$19,[1]装备数值!$T$24:$T$38),D318=6,_xlfn.XLOOKUP(E318,[1]装备数值!$K$5:$K$19,[1]装备数值!$X$24:$X$38)))</f>
        <v>15</v>
      </c>
      <c r="I318" s="2" cm="1">
        <f t="array" ref="I318">G318+H318*(_xlfn.SINGLE(_xlfn.XLOOKUP(E318,'equip_quality|装备品质'!$A:$A,'equip_quality|装备品质'!$E:$E-1)))</f>
        <v>2550</v>
      </c>
      <c r="J318" s="3" t="str">
        <f t="shared" si="52"/>
        <v>3;434033|4;434034|5;434035|6;434036</v>
      </c>
      <c r="K318" s="3" t="str">
        <f t="shared" si="50"/>
        <v>434033;434034</v>
      </c>
      <c r="M318" s="2">
        <f>_xlfn.XLOOKUP(ROUNDDOWN(A318/100,0),[1]装备数值!$B:$B,[1]装备数值!$F:$F)</f>
        <v>0</v>
      </c>
      <c r="N318" s="3" t="str">
        <f t="shared" si="46"/>
        <v>equip_403_name</v>
      </c>
      <c r="O318" s="3" t="str">
        <f t="shared" si="47"/>
        <v>icon_equip_403_2</v>
      </c>
      <c r="P318" s="3" t="str">
        <f t="shared" si="48"/>
        <v>equip_403_desc</v>
      </c>
      <c r="Q318" s="3" t="str">
        <f t="shared" si="49"/>
        <v>spine_equip_403_2</v>
      </c>
    </row>
    <row r="319" spans="1:17">
      <c r="A319" s="2">
        <v>40306</v>
      </c>
      <c r="B319" s="3" t="str">
        <f>CONCATENATE(_xlfn.XLOOKUP(ROUNDDOWN(A319/100,0),[1]装备数值!$B:$B,[1]装备数值!$C:$C),"-",_xlfn.XLOOKUP(E319,[1]装备数值!$K$5:$K$19,[1]装备数值!$L$5:$L$19))</f>
        <v>潮流中裤-A阶-2</v>
      </c>
      <c r="C319" s="3">
        <f t="shared" si="45"/>
        <v>403</v>
      </c>
      <c r="D319" s="3">
        <f>_xlfn.XLOOKUP(ROUNDDOWN(A319/100,0),[1]装备数值!$B:$B,[1]装备数值!$E:$E)</f>
        <v>4</v>
      </c>
      <c r="E319" s="2">
        <v>6</v>
      </c>
      <c r="F319" s="2">
        <f>_xlfn.XLOOKUP(ROUNDDOWN(A319/100,0),[1]装备数值!$B:$B,[1]装备数值!$D:$D)</f>
        <v>102010</v>
      </c>
      <c r="G319" s="8">
        <f>IF(M319=0,_xlfn.IFS(D319=1,_xlfn.XLOOKUP(E319,[1]装备数值!$K$5:$K$19,[1]装备数值!$M$5:$M$19),D319=3,_xlfn.XLOOKUP(E319,[1]装备数值!$K$5:$K$19,[1]装备数值!$Q$5:$Q$19),D319=5,_xlfn.XLOOKUP(E319,[1]装备数值!$K$5:$K$19,[1]装备数值!$U$5:$U$19),D319=2,_xlfn.XLOOKUP(E319,[1]装备数值!$K$5:$K$19,[1]装备数值!$M$24:$M$38),D319=4,_xlfn.XLOOKUP(E319,[1]装备数值!$K$5:$K$19,[1]装备数值!$Q$24:$Q$38),D319=6,_xlfn.XLOOKUP(E319,[1]装备数值!$K$5:$K$19,[1]装备数值!$U$24:$U$38)),_xlfn.IFS(D319=1,_xlfn.XLOOKUP(E319,[1]装备数值!$K$5:$K$19,[1]装备数值!$O$5:$O$19),D319=3,_xlfn.XLOOKUP(E319,[1]装备数值!$K$5:$K$19,[1]装备数值!$S$5:$S$19),D319=5,_xlfn.XLOOKUP(E319,[1]装备数值!$K$5:$K$19,[1]装备数值!$W$5:$W$19),D319=2,_xlfn.XLOOKUP(E319,[1]装备数值!$K$5:$K$19,[1]装备数值!$O$24:$O$38),D319=4,_xlfn.XLOOKUP(E319,[1]装备数值!$K$5:$K$19,[1]装备数值!$S$24:$S$38),D319=6,_xlfn.XLOOKUP(E319,[1]装备数值!$K$5:$K$19,[1]装备数值!$W$24:$W$38)))</f>
        <v>206</v>
      </c>
      <c r="H319" s="2">
        <f>IF(M319=0,_xlfn.IFS(D319=1,_xlfn.XLOOKUP(E319,[1]装备数值!$K$5:$K$19,[1]装备数值!$N$5:$N$19),D319=3,_xlfn.XLOOKUP(E319,[1]装备数值!$K$5:$K$19,[1]装备数值!$R$5:$R$19),D319=5,_xlfn.XLOOKUP(E319,[1]装备数值!$K$5:$K$19,[1]装备数值!$V$5:$V$19),D319=2,_xlfn.XLOOKUP(E319,[1]装备数值!$K$5:$K$19,[1]装备数值!$N$24:$N$38),D319=4,_xlfn.XLOOKUP(E319,[1]装备数值!$K$5:$K$19,[1]装备数值!$R$24:$R$38),D319=6,_xlfn.XLOOKUP(E319,[1]装备数值!$K$5:$K$19,[1]装备数值!$V$24:$V$38)),_xlfn.IFS(D319=1,_xlfn.XLOOKUP(E319,[1]装备数值!$K$5:$K$19,[1]装备数值!$P$5:$P$19),D319=3,_xlfn.XLOOKUP(E319,[1]装备数值!$K$5:$K$19,[1]装备数值!$T$5:$T$19),D319=5,_xlfn.XLOOKUP(E319,[1]装备数值!$K$5:$K$19,[1]装备数值!$X$5:$X$19),D319=2,_xlfn.XLOOKUP(E319,[1]装备数值!$K$5:$K$19,[1]装备数值!$P$24:$P$38),D319=4,_xlfn.XLOOKUP(E319,[1]装备数值!$K$5:$K$19,[1]装备数值!$T$24:$T$38),D319=6,_xlfn.XLOOKUP(E319,[1]装备数值!$K$5:$K$19,[1]装备数值!$X$24:$X$38)))</f>
        <v>19</v>
      </c>
      <c r="I319" s="2" cm="1">
        <f t="array" ref="I319">G319+H319*(_xlfn.SINGLE(_xlfn.XLOOKUP(E319,'equip_quality|装备品质'!$A:$A,'equip_quality|装备品质'!$E:$E-1)))</f>
        <v>3227</v>
      </c>
      <c r="J319" s="3" t="str">
        <f t="shared" si="52"/>
        <v>3;434033|4;434034|5;434035|6;434036</v>
      </c>
      <c r="K319" s="3" t="str">
        <f t="shared" si="50"/>
        <v>434033;434034</v>
      </c>
      <c r="M319" s="2">
        <f>_xlfn.XLOOKUP(ROUNDDOWN(A319/100,0),[1]装备数值!$B:$B,[1]装备数值!$F:$F)</f>
        <v>0</v>
      </c>
      <c r="N319" s="3" t="str">
        <f t="shared" si="46"/>
        <v>equip_403_name</v>
      </c>
      <c r="O319" s="3" t="str">
        <f t="shared" si="47"/>
        <v>icon_equip_403_2</v>
      </c>
      <c r="P319" s="3" t="str">
        <f t="shared" si="48"/>
        <v>equip_403_desc</v>
      </c>
      <c r="Q319" s="3" t="str">
        <f t="shared" si="49"/>
        <v>spine_equip_403_2</v>
      </c>
    </row>
    <row r="320" spans="1:17">
      <c r="A320" s="2">
        <v>40307</v>
      </c>
      <c r="B320" s="3" t="str">
        <f>CONCATENATE(_xlfn.XLOOKUP(ROUNDDOWN(A320/100,0),[1]装备数值!$B:$B,[1]装备数值!$C:$C),"-",_xlfn.XLOOKUP(E320,[1]装备数值!$K$5:$K$19,[1]装备数值!$L$5:$L$19))</f>
        <v>潮流中裤-S阶-0</v>
      </c>
      <c r="C320" s="3">
        <f t="shared" si="45"/>
        <v>403</v>
      </c>
      <c r="D320" s="3">
        <f>_xlfn.XLOOKUP(ROUNDDOWN(A320/100,0),[1]装备数值!$B:$B,[1]装备数值!$E:$E)</f>
        <v>4</v>
      </c>
      <c r="E320" s="2">
        <v>7</v>
      </c>
      <c r="F320" s="2">
        <f>_xlfn.XLOOKUP(ROUNDDOWN(A320/100,0),[1]装备数值!$B:$B,[1]装备数值!$D:$D)</f>
        <v>102010</v>
      </c>
      <c r="G320" s="8">
        <f>IF(M320=0,_xlfn.IFS(D320=1,_xlfn.XLOOKUP(E320,[1]装备数值!$K$5:$K$19,[1]装备数值!$M$5:$M$19),D320=3,_xlfn.XLOOKUP(E320,[1]装备数值!$K$5:$K$19,[1]装备数值!$Q$5:$Q$19),D320=5,_xlfn.XLOOKUP(E320,[1]装备数值!$K$5:$K$19,[1]装备数值!$U$5:$U$19),D320=2,_xlfn.XLOOKUP(E320,[1]装备数值!$K$5:$K$19,[1]装备数值!$M$24:$M$38),D320=4,_xlfn.XLOOKUP(E320,[1]装备数值!$K$5:$K$19,[1]装备数值!$Q$24:$Q$38),D320=6,_xlfn.XLOOKUP(E320,[1]装备数值!$K$5:$K$19,[1]装备数值!$U$24:$U$38)),_xlfn.IFS(D320=1,_xlfn.XLOOKUP(E320,[1]装备数值!$K$5:$K$19,[1]装备数值!$O$5:$O$19),D320=3,_xlfn.XLOOKUP(E320,[1]装备数值!$K$5:$K$19,[1]装备数值!$S$5:$S$19),D320=5,_xlfn.XLOOKUP(E320,[1]装备数值!$K$5:$K$19,[1]装备数值!$W$5:$W$19),D320=2,_xlfn.XLOOKUP(E320,[1]装备数值!$K$5:$K$19,[1]装备数值!$O$24:$O$38),D320=4,_xlfn.XLOOKUP(E320,[1]装备数值!$K$5:$K$19,[1]装备数值!$S$24:$S$38),D320=6,_xlfn.XLOOKUP(E320,[1]装备数值!$K$5:$K$19,[1]装备数值!$W$24:$W$38)))</f>
        <v>248</v>
      </c>
      <c r="H320" s="2">
        <f>IF(M320=0,_xlfn.IFS(D320=1,_xlfn.XLOOKUP(E320,[1]装备数值!$K$5:$K$19,[1]装备数值!$N$5:$N$19),D320=3,_xlfn.XLOOKUP(E320,[1]装备数值!$K$5:$K$19,[1]装备数值!$R$5:$R$19),D320=5,_xlfn.XLOOKUP(E320,[1]装备数值!$K$5:$K$19,[1]装备数值!$V$5:$V$19),D320=2,_xlfn.XLOOKUP(E320,[1]装备数值!$K$5:$K$19,[1]装备数值!$N$24:$N$38),D320=4,_xlfn.XLOOKUP(E320,[1]装备数值!$K$5:$K$19,[1]装备数值!$R$24:$R$38),D320=6,_xlfn.XLOOKUP(E320,[1]装备数值!$K$5:$K$19,[1]装备数值!$V$24:$V$38)),_xlfn.IFS(D320=1,_xlfn.XLOOKUP(E320,[1]装备数值!$K$5:$K$19,[1]装备数值!$P$5:$P$19),D320=3,_xlfn.XLOOKUP(E320,[1]装备数值!$K$5:$K$19,[1]装备数值!$T$5:$T$19),D320=5,_xlfn.XLOOKUP(E320,[1]装备数值!$K$5:$K$19,[1]装备数值!$X$5:$X$19),D320=2,_xlfn.XLOOKUP(E320,[1]装备数值!$K$5:$K$19,[1]装备数值!$P$24:$P$38),D320=4,_xlfn.XLOOKUP(E320,[1]装备数值!$K$5:$K$19,[1]装备数值!$T$24:$T$38),D320=6,_xlfn.XLOOKUP(E320,[1]装备数值!$K$5:$K$19,[1]装备数值!$X$24:$X$38)))</f>
        <v>24</v>
      </c>
      <c r="I320" s="2" cm="1">
        <f t="array" ref="I320">G320+H320*(_xlfn.SINGLE(_xlfn.XLOOKUP(E320,'equip_quality|装备品质'!$A:$A,'equip_quality|装备品质'!$E:$E-1)))</f>
        <v>4064</v>
      </c>
      <c r="J320" s="3" t="str">
        <f t="shared" si="52"/>
        <v>3;434033|4;434034|5;434035|6;434036</v>
      </c>
      <c r="K320" s="3" t="str">
        <f t="shared" si="50"/>
        <v>434033;434034;434035</v>
      </c>
      <c r="M320" s="2">
        <f>_xlfn.XLOOKUP(ROUNDDOWN(A320/100,0),[1]装备数值!$B:$B,[1]装备数值!$F:$F)</f>
        <v>0</v>
      </c>
      <c r="N320" s="3" t="str">
        <f t="shared" si="46"/>
        <v>equip_403_name</v>
      </c>
      <c r="O320" s="3" t="str">
        <f t="shared" si="47"/>
        <v>icon_equip_403_2</v>
      </c>
      <c r="P320" s="3" t="str">
        <f t="shared" si="48"/>
        <v>equip_403_desc</v>
      </c>
      <c r="Q320" s="3" t="str">
        <f t="shared" si="49"/>
        <v>spine_equip_403_2</v>
      </c>
    </row>
    <row r="321" spans="1:17">
      <c r="A321" s="2">
        <v>40308</v>
      </c>
      <c r="B321" s="3" t="str">
        <f>CONCATENATE(_xlfn.XLOOKUP(ROUNDDOWN(A321/100,0),[1]装备数值!$B:$B,[1]装备数值!$C:$C),"-",_xlfn.XLOOKUP(E321,[1]装备数值!$K$5:$K$19,[1]装备数值!$L$5:$L$19))</f>
        <v>潮流中裤-S阶-1</v>
      </c>
      <c r="C321" s="3">
        <f t="shared" si="45"/>
        <v>403</v>
      </c>
      <c r="D321" s="3">
        <f>_xlfn.XLOOKUP(ROUNDDOWN(A321/100,0),[1]装备数值!$B:$B,[1]装备数值!$E:$E)</f>
        <v>4</v>
      </c>
      <c r="E321" s="2">
        <v>8</v>
      </c>
      <c r="F321" s="2">
        <f>_xlfn.XLOOKUP(ROUNDDOWN(A321/100,0),[1]装备数值!$B:$B,[1]装备数值!$D:$D)</f>
        <v>102010</v>
      </c>
      <c r="G321" s="8">
        <f>IF(M321=0,_xlfn.IFS(D321=1,_xlfn.XLOOKUP(E321,[1]装备数值!$K$5:$K$19,[1]装备数值!$M$5:$M$19),D321=3,_xlfn.XLOOKUP(E321,[1]装备数值!$K$5:$K$19,[1]装备数值!$Q$5:$Q$19),D321=5,_xlfn.XLOOKUP(E321,[1]装备数值!$K$5:$K$19,[1]装备数值!$U$5:$U$19),D321=2,_xlfn.XLOOKUP(E321,[1]装备数值!$K$5:$K$19,[1]装备数值!$M$24:$M$38),D321=4,_xlfn.XLOOKUP(E321,[1]装备数值!$K$5:$K$19,[1]装备数值!$Q$24:$Q$38),D321=6,_xlfn.XLOOKUP(E321,[1]装备数值!$K$5:$K$19,[1]装备数值!$U$24:$U$38)),_xlfn.IFS(D321=1,_xlfn.XLOOKUP(E321,[1]装备数值!$K$5:$K$19,[1]装备数值!$O$5:$O$19),D321=3,_xlfn.XLOOKUP(E321,[1]装备数值!$K$5:$K$19,[1]装备数值!$S$5:$S$19),D321=5,_xlfn.XLOOKUP(E321,[1]装备数值!$K$5:$K$19,[1]装备数值!$W$5:$W$19),D321=2,_xlfn.XLOOKUP(E321,[1]装备数值!$K$5:$K$19,[1]装备数值!$O$24:$O$38),D321=4,_xlfn.XLOOKUP(E321,[1]装备数值!$K$5:$K$19,[1]装备数值!$S$24:$S$38),D321=6,_xlfn.XLOOKUP(E321,[1]装备数值!$K$5:$K$19,[1]装备数值!$W$24:$W$38)))</f>
        <v>289</v>
      </c>
      <c r="H321" s="2">
        <f>IF(M321=0,_xlfn.IFS(D321=1,_xlfn.XLOOKUP(E321,[1]装备数值!$K$5:$K$19,[1]装备数值!$N$5:$N$19),D321=3,_xlfn.XLOOKUP(E321,[1]装备数值!$K$5:$K$19,[1]装备数值!$R$5:$R$19),D321=5,_xlfn.XLOOKUP(E321,[1]装备数值!$K$5:$K$19,[1]装备数值!$V$5:$V$19),D321=2,_xlfn.XLOOKUP(E321,[1]装备数值!$K$5:$K$19,[1]装备数值!$N$24:$N$38),D321=4,_xlfn.XLOOKUP(E321,[1]装备数值!$K$5:$K$19,[1]装备数值!$R$24:$R$38),D321=6,_xlfn.XLOOKUP(E321,[1]装备数值!$K$5:$K$19,[1]装备数值!$V$24:$V$38)),_xlfn.IFS(D321=1,_xlfn.XLOOKUP(E321,[1]装备数值!$K$5:$K$19,[1]装备数值!$P$5:$P$19),D321=3,_xlfn.XLOOKUP(E321,[1]装备数值!$K$5:$K$19,[1]装备数值!$T$5:$T$19),D321=5,_xlfn.XLOOKUP(E321,[1]装备数值!$K$5:$K$19,[1]装备数值!$X$5:$X$19),D321=2,_xlfn.XLOOKUP(E321,[1]装备数值!$K$5:$K$19,[1]装备数值!$P$24:$P$38),D321=4,_xlfn.XLOOKUP(E321,[1]装备数值!$K$5:$K$19,[1]装备数值!$T$24:$T$38),D321=6,_xlfn.XLOOKUP(E321,[1]装备数值!$K$5:$K$19,[1]装备数值!$X$24:$X$38)))</f>
        <v>26</v>
      </c>
      <c r="I321" s="2" cm="1">
        <f t="array" ref="I321">G321+H321*(_xlfn.SINGLE(_xlfn.XLOOKUP(E321,'equip_quality|装备品质'!$A:$A,'equip_quality|装备品质'!$E:$E-1)))</f>
        <v>4423</v>
      </c>
      <c r="J321" s="3" t="str">
        <f t="shared" si="52"/>
        <v>3;434033|4;434034|5;434035|6;434036</v>
      </c>
      <c r="K321" s="3" t="str">
        <f t="shared" si="50"/>
        <v>434033;434034;434035</v>
      </c>
      <c r="M321" s="2">
        <f>_xlfn.XLOOKUP(ROUNDDOWN(A321/100,0),[1]装备数值!$B:$B,[1]装备数值!$F:$F)</f>
        <v>0</v>
      </c>
      <c r="N321" s="3" t="str">
        <f t="shared" si="46"/>
        <v>equip_403_name</v>
      </c>
      <c r="O321" s="3" t="str">
        <f t="shared" si="47"/>
        <v>icon_equip_403_2</v>
      </c>
      <c r="P321" s="3" t="str">
        <f t="shared" si="48"/>
        <v>equip_403_desc</v>
      </c>
      <c r="Q321" s="3" t="str">
        <f t="shared" si="49"/>
        <v>spine_equip_403_2</v>
      </c>
    </row>
    <row r="322" spans="1:17">
      <c r="A322" s="2">
        <v>40309</v>
      </c>
      <c r="B322" s="3" t="str">
        <f>CONCATENATE(_xlfn.XLOOKUP(ROUNDDOWN(A322/100,0),[1]装备数值!$B:$B,[1]装备数值!$C:$C),"-",_xlfn.XLOOKUP(E322,[1]装备数值!$K$5:$K$19,[1]装备数值!$L$5:$L$19))</f>
        <v>潮流中裤-S阶-2</v>
      </c>
      <c r="C322" s="3">
        <f t="shared" si="45"/>
        <v>403</v>
      </c>
      <c r="D322" s="3">
        <f>_xlfn.XLOOKUP(ROUNDDOWN(A322/100,0),[1]装备数值!$B:$B,[1]装备数值!$E:$E)</f>
        <v>4</v>
      </c>
      <c r="E322" s="2">
        <v>9</v>
      </c>
      <c r="F322" s="2">
        <f>_xlfn.XLOOKUP(ROUNDDOWN(A322/100,0),[1]装备数值!$B:$B,[1]装备数值!$D:$D)</f>
        <v>102010</v>
      </c>
      <c r="G322" s="8">
        <f>IF(M322=0,_xlfn.IFS(D322=1,_xlfn.XLOOKUP(E322,[1]装备数值!$K$5:$K$19,[1]装备数值!$M$5:$M$19),D322=3,_xlfn.XLOOKUP(E322,[1]装备数值!$K$5:$K$19,[1]装备数值!$Q$5:$Q$19),D322=5,_xlfn.XLOOKUP(E322,[1]装备数值!$K$5:$K$19,[1]装备数值!$U$5:$U$19),D322=2,_xlfn.XLOOKUP(E322,[1]装备数值!$K$5:$K$19,[1]装备数值!$M$24:$M$38),D322=4,_xlfn.XLOOKUP(E322,[1]装备数值!$K$5:$K$19,[1]装备数值!$Q$24:$Q$38),D322=6,_xlfn.XLOOKUP(E322,[1]装备数值!$K$5:$K$19,[1]装备数值!$U$24:$U$38)),_xlfn.IFS(D322=1,_xlfn.XLOOKUP(E322,[1]装备数值!$K$5:$K$19,[1]装备数值!$O$5:$O$19),D322=3,_xlfn.XLOOKUP(E322,[1]装备数值!$K$5:$K$19,[1]装备数值!$S$5:$S$19),D322=5,_xlfn.XLOOKUP(E322,[1]装备数值!$K$5:$K$19,[1]装备数值!$W$5:$W$19),D322=2,_xlfn.XLOOKUP(E322,[1]装备数值!$K$5:$K$19,[1]装备数值!$O$24:$O$38),D322=4,_xlfn.XLOOKUP(E322,[1]装备数值!$K$5:$K$19,[1]装备数值!$S$24:$S$38),D322=6,_xlfn.XLOOKUP(E322,[1]装备数值!$K$5:$K$19,[1]装备数值!$W$24:$W$38)))</f>
        <v>330</v>
      </c>
      <c r="H322" s="2">
        <f>IF(M322=0,_xlfn.IFS(D322=1,_xlfn.XLOOKUP(E322,[1]装备数值!$K$5:$K$19,[1]装备数值!$N$5:$N$19),D322=3,_xlfn.XLOOKUP(E322,[1]装备数值!$K$5:$K$19,[1]装备数值!$R$5:$R$19),D322=5,_xlfn.XLOOKUP(E322,[1]装备数值!$K$5:$K$19,[1]装备数值!$V$5:$V$19),D322=2,_xlfn.XLOOKUP(E322,[1]装备数值!$K$5:$K$19,[1]装备数值!$N$24:$N$38),D322=4,_xlfn.XLOOKUP(E322,[1]装备数值!$K$5:$K$19,[1]装备数值!$R$24:$R$38),D322=6,_xlfn.XLOOKUP(E322,[1]装备数值!$K$5:$K$19,[1]装备数值!$V$24:$V$38)),_xlfn.IFS(D322=1,_xlfn.XLOOKUP(E322,[1]装备数值!$K$5:$K$19,[1]装备数值!$P$5:$P$19),D322=3,_xlfn.XLOOKUP(E322,[1]装备数值!$K$5:$K$19,[1]装备数值!$T$5:$T$19),D322=5,_xlfn.XLOOKUP(E322,[1]装备数值!$K$5:$K$19,[1]装备数值!$X$5:$X$19),D322=2,_xlfn.XLOOKUP(E322,[1]装备数值!$K$5:$K$19,[1]装备数值!$P$24:$P$38),D322=4,_xlfn.XLOOKUP(E322,[1]装备数值!$K$5:$K$19,[1]装备数值!$T$24:$T$38),D322=6,_xlfn.XLOOKUP(E322,[1]装备数值!$K$5:$K$19,[1]装备数值!$X$24:$X$38)))</f>
        <v>30</v>
      </c>
      <c r="I322" s="2" cm="1">
        <f t="array" ref="I322">G322+H322*(_xlfn.SINGLE(_xlfn.XLOOKUP(E322,'equip_quality|装备品质'!$A:$A,'equip_quality|装备品质'!$E:$E-1)))</f>
        <v>5100</v>
      </c>
      <c r="J322" s="3" t="str">
        <f t="shared" si="52"/>
        <v>3;434033|4;434034|5;434035|6;434036</v>
      </c>
      <c r="K322" s="3" t="str">
        <f t="shared" si="50"/>
        <v>434033;434034;434035</v>
      </c>
      <c r="M322" s="2">
        <f>_xlfn.XLOOKUP(ROUNDDOWN(A322/100,0),[1]装备数值!$B:$B,[1]装备数值!$F:$F)</f>
        <v>0</v>
      </c>
      <c r="N322" s="3" t="str">
        <f t="shared" si="46"/>
        <v>equip_403_name</v>
      </c>
      <c r="O322" s="3" t="str">
        <f t="shared" si="47"/>
        <v>icon_equip_403_2</v>
      </c>
      <c r="P322" s="3" t="str">
        <f t="shared" si="48"/>
        <v>equip_403_desc</v>
      </c>
      <c r="Q322" s="3" t="str">
        <f t="shared" si="49"/>
        <v>spine_equip_403_2</v>
      </c>
    </row>
    <row r="323" spans="1:17">
      <c r="A323" s="2">
        <v>40310</v>
      </c>
      <c r="B323" s="3" t="str">
        <f>CONCATENATE(_xlfn.XLOOKUP(ROUNDDOWN(A323/100,0),[1]装备数值!$B:$B,[1]装备数值!$C:$C),"-",_xlfn.XLOOKUP(E323,[1]装备数值!$K$5:$K$19,[1]装备数值!$L$5:$L$19))</f>
        <v>潮流中裤-S阶-3</v>
      </c>
      <c r="C323" s="3">
        <f t="shared" si="45"/>
        <v>403</v>
      </c>
      <c r="D323" s="3">
        <f>_xlfn.XLOOKUP(ROUNDDOWN(A323/100,0),[1]装备数值!$B:$B,[1]装备数值!$E:$E)</f>
        <v>4</v>
      </c>
      <c r="E323" s="2">
        <v>10</v>
      </c>
      <c r="F323" s="2">
        <f>_xlfn.XLOOKUP(ROUNDDOWN(A323/100,0),[1]装备数值!$B:$B,[1]装备数值!$D:$D)</f>
        <v>102010</v>
      </c>
      <c r="G323" s="8">
        <f>IF(M323=0,_xlfn.IFS(D323=1,_xlfn.XLOOKUP(E323,[1]装备数值!$K$5:$K$19,[1]装备数值!$M$5:$M$19),D323=3,_xlfn.XLOOKUP(E323,[1]装备数值!$K$5:$K$19,[1]装备数值!$Q$5:$Q$19),D323=5,_xlfn.XLOOKUP(E323,[1]装备数值!$K$5:$K$19,[1]装备数值!$U$5:$U$19),D323=2,_xlfn.XLOOKUP(E323,[1]装备数值!$K$5:$K$19,[1]装备数值!$M$24:$M$38),D323=4,_xlfn.XLOOKUP(E323,[1]装备数值!$K$5:$K$19,[1]装备数值!$Q$24:$Q$38),D323=6,_xlfn.XLOOKUP(E323,[1]装备数值!$K$5:$K$19,[1]装备数值!$U$24:$U$38)),_xlfn.IFS(D323=1,_xlfn.XLOOKUP(E323,[1]装备数值!$K$5:$K$19,[1]装备数值!$O$5:$O$19),D323=3,_xlfn.XLOOKUP(E323,[1]装备数值!$K$5:$K$19,[1]装备数值!$S$5:$S$19),D323=5,_xlfn.XLOOKUP(E323,[1]装备数值!$K$5:$K$19,[1]装备数值!$W$5:$W$19),D323=2,_xlfn.XLOOKUP(E323,[1]装备数值!$K$5:$K$19,[1]装备数值!$O$24:$O$38),D323=4,_xlfn.XLOOKUP(E323,[1]装备数值!$K$5:$K$19,[1]装备数值!$S$24:$S$38),D323=6,_xlfn.XLOOKUP(E323,[1]装备数值!$K$5:$K$19,[1]装备数值!$W$24:$W$38)))</f>
        <v>371</v>
      </c>
      <c r="H323" s="2">
        <f>IF(M323=0,_xlfn.IFS(D323=1,_xlfn.XLOOKUP(E323,[1]装备数值!$K$5:$K$19,[1]装备数值!$N$5:$N$19),D323=3,_xlfn.XLOOKUP(E323,[1]装备数值!$K$5:$K$19,[1]装备数值!$R$5:$R$19),D323=5,_xlfn.XLOOKUP(E323,[1]装备数值!$K$5:$K$19,[1]装备数值!$V$5:$V$19),D323=2,_xlfn.XLOOKUP(E323,[1]装备数值!$K$5:$K$19,[1]装备数值!$N$24:$N$38),D323=4,_xlfn.XLOOKUP(E323,[1]装备数值!$K$5:$K$19,[1]装备数值!$R$24:$R$38),D323=6,_xlfn.XLOOKUP(E323,[1]装备数值!$K$5:$K$19,[1]装备数值!$V$24:$V$38)),_xlfn.IFS(D323=1,_xlfn.XLOOKUP(E323,[1]装备数值!$K$5:$K$19,[1]装备数值!$P$5:$P$19),D323=3,_xlfn.XLOOKUP(E323,[1]装备数值!$K$5:$K$19,[1]装备数值!$T$5:$T$19),D323=5,_xlfn.XLOOKUP(E323,[1]装备数值!$K$5:$K$19,[1]装备数值!$X$5:$X$19),D323=2,_xlfn.XLOOKUP(E323,[1]装备数值!$K$5:$K$19,[1]装备数值!$P$24:$P$38),D323=4,_xlfn.XLOOKUP(E323,[1]装备数值!$K$5:$K$19,[1]装备数值!$T$24:$T$38),D323=6,_xlfn.XLOOKUP(E323,[1]装备数值!$K$5:$K$19,[1]装备数值!$X$24:$X$38)))</f>
        <v>34</v>
      </c>
      <c r="I323" s="2" cm="1">
        <f t="array" ref="I323">G323+H323*(_xlfn.SINGLE(_xlfn.XLOOKUP(E323,'equip_quality|装备品质'!$A:$A,'equip_quality|装备品质'!$E:$E-1)))</f>
        <v>5777</v>
      </c>
      <c r="J323" s="3" t="str">
        <f t="shared" si="52"/>
        <v>3;434033|4;434034|5;434035|6;434036</v>
      </c>
      <c r="K323" s="3" t="str">
        <f t="shared" si="50"/>
        <v>434033;434034;434035</v>
      </c>
      <c r="M323" s="2">
        <f>_xlfn.XLOOKUP(ROUNDDOWN(A323/100,0),[1]装备数值!$B:$B,[1]装备数值!$F:$F)</f>
        <v>0</v>
      </c>
      <c r="N323" s="3" t="str">
        <f t="shared" si="46"/>
        <v>equip_403_name</v>
      </c>
      <c r="O323" s="3" t="str">
        <f t="shared" si="47"/>
        <v>icon_equip_403_2</v>
      </c>
      <c r="P323" s="3" t="str">
        <f t="shared" si="48"/>
        <v>equip_403_desc</v>
      </c>
      <c r="Q323" s="3" t="str">
        <f t="shared" si="49"/>
        <v>spine_equip_403_2</v>
      </c>
    </row>
    <row r="324" spans="1:17">
      <c r="A324" s="2">
        <v>40311</v>
      </c>
      <c r="B324" s="3" t="str">
        <f>CONCATENATE(_xlfn.XLOOKUP(ROUNDDOWN(A324/100,0),[1]装备数值!$B:$B,[1]装备数值!$C:$C),"-",_xlfn.XLOOKUP(E324,[1]装备数值!$K$5:$K$19,[1]装备数值!$L$5:$L$19))</f>
        <v>潮流中裤-SS阶-0</v>
      </c>
      <c r="C324" s="3">
        <f t="shared" si="45"/>
        <v>403</v>
      </c>
      <c r="D324" s="3">
        <f>_xlfn.XLOOKUP(ROUNDDOWN(A324/100,0),[1]装备数值!$B:$B,[1]装备数值!$E:$E)</f>
        <v>4</v>
      </c>
      <c r="E324" s="2">
        <v>11</v>
      </c>
      <c r="F324" s="2">
        <f>_xlfn.XLOOKUP(ROUNDDOWN(A324/100,0),[1]装备数值!$B:$B,[1]装备数值!$D:$D)</f>
        <v>102010</v>
      </c>
      <c r="G324" s="8">
        <f>IF(M324=0,_xlfn.IFS(D324=1,_xlfn.XLOOKUP(E324,[1]装备数值!$K$5:$K$19,[1]装备数值!$M$5:$M$19),D324=3,_xlfn.XLOOKUP(E324,[1]装备数值!$K$5:$K$19,[1]装备数值!$Q$5:$Q$19),D324=5,_xlfn.XLOOKUP(E324,[1]装备数值!$K$5:$K$19,[1]装备数值!$U$5:$U$19),D324=2,_xlfn.XLOOKUP(E324,[1]装备数值!$K$5:$K$19,[1]装备数值!$M$24:$M$38),D324=4,_xlfn.XLOOKUP(E324,[1]装备数值!$K$5:$K$19,[1]装备数值!$Q$24:$Q$38),D324=6,_xlfn.XLOOKUP(E324,[1]装备数值!$K$5:$K$19,[1]装备数值!$U$24:$U$38)),_xlfn.IFS(D324=1,_xlfn.XLOOKUP(E324,[1]装备数值!$K$5:$K$19,[1]装备数值!$O$5:$O$19),D324=3,_xlfn.XLOOKUP(E324,[1]装备数值!$K$5:$K$19,[1]装备数值!$S$5:$S$19),D324=5,_xlfn.XLOOKUP(E324,[1]装备数值!$K$5:$K$19,[1]装备数值!$W$5:$W$19),D324=2,_xlfn.XLOOKUP(E324,[1]装备数值!$K$5:$K$19,[1]装备数值!$O$24:$O$38),D324=4,_xlfn.XLOOKUP(E324,[1]装备数值!$K$5:$K$19,[1]装备数值!$S$24:$S$38),D324=6,_xlfn.XLOOKUP(E324,[1]装备数值!$K$5:$K$19,[1]装备数值!$W$24:$W$38)))</f>
        <v>414</v>
      </c>
      <c r="H324" s="2">
        <f>IF(M324=0,_xlfn.IFS(D324=1,_xlfn.XLOOKUP(E324,[1]装备数值!$K$5:$K$19,[1]装备数值!$N$5:$N$19),D324=3,_xlfn.XLOOKUP(E324,[1]装备数值!$K$5:$K$19,[1]装备数值!$R$5:$R$19),D324=5,_xlfn.XLOOKUP(E324,[1]装备数值!$K$5:$K$19,[1]装备数值!$V$5:$V$19),D324=2,_xlfn.XLOOKUP(E324,[1]装备数值!$K$5:$K$19,[1]装备数值!$N$24:$N$38),D324=4,_xlfn.XLOOKUP(E324,[1]装备数值!$K$5:$K$19,[1]装备数值!$R$24:$R$38),D324=6,_xlfn.XLOOKUP(E324,[1]装备数值!$K$5:$K$19,[1]装备数值!$V$24:$V$38)),_xlfn.IFS(D324=1,_xlfn.XLOOKUP(E324,[1]装备数值!$K$5:$K$19,[1]装备数值!$P$5:$P$19),D324=3,_xlfn.XLOOKUP(E324,[1]装备数值!$K$5:$K$19,[1]装备数值!$T$5:$T$19),D324=5,_xlfn.XLOOKUP(E324,[1]装备数值!$K$5:$K$19,[1]装备数值!$X$5:$X$19),D324=2,_xlfn.XLOOKUP(E324,[1]装备数值!$K$5:$K$19,[1]装备数值!$P$24:$P$38),D324=4,_xlfn.XLOOKUP(E324,[1]装备数值!$K$5:$K$19,[1]装备数值!$T$24:$T$38),D324=6,_xlfn.XLOOKUP(E324,[1]装备数值!$K$5:$K$19,[1]装备数值!$X$24:$X$38)))</f>
        <v>38</v>
      </c>
      <c r="I324" s="2" cm="1">
        <f t="array" ref="I324">G324+H324*(_xlfn.SINGLE(_xlfn.XLOOKUP(E324,'equip_quality|装备品质'!$A:$A,'equip_quality|装备品质'!$E:$E-1)))</f>
        <v>6456</v>
      </c>
      <c r="J324" s="3" t="str">
        <f t="shared" si="52"/>
        <v>3;434033|4;434034|5;434035|6;434036</v>
      </c>
      <c r="K324" s="3" t="str">
        <f t="shared" si="50"/>
        <v>434033;434034;434035;434036</v>
      </c>
      <c r="M324" s="2">
        <f>_xlfn.XLOOKUP(ROUNDDOWN(A324/100,0),[1]装备数值!$B:$B,[1]装备数值!$F:$F)</f>
        <v>0</v>
      </c>
      <c r="N324" s="3" t="str">
        <f t="shared" si="46"/>
        <v>equip_403_name</v>
      </c>
      <c r="O324" s="3" t="str">
        <f t="shared" si="47"/>
        <v>icon_equip_403_2</v>
      </c>
      <c r="P324" s="3" t="str">
        <f t="shared" si="48"/>
        <v>equip_403_desc</v>
      </c>
      <c r="Q324" s="3" t="str">
        <f t="shared" si="49"/>
        <v>spine_equip_403_2</v>
      </c>
    </row>
    <row r="325" spans="1:17">
      <c r="A325" s="2">
        <v>40312</v>
      </c>
      <c r="B325" s="3" t="str">
        <f>CONCATENATE(_xlfn.XLOOKUP(ROUNDDOWN(A325/100,0),[1]装备数值!$B:$B,[1]装备数值!$C:$C),"-",_xlfn.XLOOKUP(E325,[1]装备数值!$K$5:$K$19,[1]装备数值!$L$5:$L$19))</f>
        <v>潮流中裤-SS阶-1</v>
      </c>
      <c r="C325" s="3">
        <f t="shared" si="45"/>
        <v>403</v>
      </c>
      <c r="D325" s="3">
        <f>_xlfn.XLOOKUP(ROUNDDOWN(A325/100,0),[1]装备数值!$B:$B,[1]装备数值!$E:$E)</f>
        <v>4</v>
      </c>
      <c r="E325" s="2">
        <v>12</v>
      </c>
      <c r="F325" s="2">
        <f>_xlfn.XLOOKUP(ROUNDDOWN(A325/100,0),[1]装备数值!$B:$B,[1]装备数值!$D:$D)</f>
        <v>102010</v>
      </c>
      <c r="G325" s="8">
        <f>IF(M325=0,_xlfn.IFS(D325=1,_xlfn.XLOOKUP(E325,[1]装备数值!$K$5:$K$19,[1]装备数值!$M$5:$M$19),D325=3,_xlfn.XLOOKUP(E325,[1]装备数值!$K$5:$K$19,[1]装备数值!$Q$5:$Q$19),D325=5,_xlfn.XLOOKUP(E325,[1]装备数值!$K$5:$K$19,[1]装备数值!$U$5:$U$19),D325=2,_xlfn.XLOOKUP(E325,[1]装备数值!$K$5:$K$19,[1]装备数值!$M$24:$M$38),D325=4,_xlfn.XLOOKUP(E325,[1]装备数值!$K$5:$K$19,[1]装备数值!$Q$24:$Q$38),D325=6,_xlfn.XLOOKUP(E325,[1]装备数值!$K$5:$K$19,[1]装备数值!$U$24:$U$38)),_xlfn.IFS(D325=1,_xlfn.XLOOKUP(E325,[1]装备数值!$K$5:$K$19,[1]装备数值!$O$5:$O$19),D325=3,_xlfn.XLOOKUP(E325,[1]装备数值!$K$5:$K$19,[1]装备数值!$S$5:$S$19),D325=5,_xlfn.XLOOKUP(E325,[1]装备数值!$K$5:$K$19,[1]装备数值!$W$5:$W$19),D325=2,_xlfn.XLOOKUP(E325,[1]装备数值!$K$5:$K$19,[1]装备数值!$O$24:$O$38),D325=4,_xlfn.XLOOKUP(E325,[1]装备数值!$K$5:$K$19,[1]装备数值!$S$24:$S$38),D325=6,_xlfn.XLOOKUP(E325,[1]装备数值!$K$5:$K$19,[1]装备数值!$W$24:$W$38)))</f>
        <v>564</v>
      </c>
      <c r="H325" s="2">
        <f>IF(M325=0,_xlfn.IFS(D325=1,_xlfn.XLOOKUP(E325,[1]装备数值!$K$5:$K$19,[1]装备数值!$N$5:$N$19),D325=3,_xlfn.XLOOKUP(E325,[1]装备数值!$K$5:$K$19,[1]装备数值!$R$5:$R$19),D325=5,_xlfn.XLOOKUP(E325,[1]装备数值!$K$5:$K$19,[1]装备数值!$V$5:$V$19),D325=2,_xlfn.XLOOKUP(E325,[1]装备数值!$K$5:$K$19,[1]装备数值!$N$24:$N$38),D325=4,_xlfn.XLOOKUP(E325,[1]装备数值!$K$5:$K$19,[1]装备数值!$R$24:$R$38),D325=6,_xlfn.XLOOKUP(E325,[1]装备数值!$K$5:$K$19,[1]装备数值!$V$24:$V$38)),_xlfn.IFS(D325=1,_xlfn.XLOOKUP(E325,[1]装备数值!$K$5:$K$19,[1]装备数值!$P$5:$P$19),D325=3,_xlfn.XLOOKUP(E325,[1]装备数值!$K$5:$K$19,[1]装备数值!$T$5:$T$19),D325=5,_xlfn.XLOOKUP(E325,[1]装备数值!$K$5:$K$19,[1]装备数值!$X$5:$X$19),D325=2,_xlfn.XLOOKUP(E325,[1]装备数值!$K$5:$K$19,[1]装备数值!$P$24:$P$38),D325=4,_xlfn.XLOOKUP(E325,[1]装备数值!$K$5:$K$19,[1]装备数值!$T$24:$T$38),D325=6,_xlfn.XLOOKUP(E325,[1]装备数值!$K$5:$K$19,[1]装备数值!$X$24:$X$38)))</f>
        <v>53</v>
      </c>
      <c r="I325" s="2" cm="1">
        <f t="array" ref="I325">G325+H325*(_xlfn.SINGLE(_xlfn.XLOOKUP(E325,'equip_quality|装备品质'!$A:$A,'equip_quality|装备品质'!$E:$E-1)))</f>
        <v>8991</v>
      </c>
      <c r="J325" s="3" t="str">
        <f t="shared" si="52"/>
        <v>3;434033|4;434034|5;434035|6;434036</v>
      </c>
      <c r="K325" s="3" t="str">
        <f t="shared" si="50"/>
        <v>434033;434034;434035;434036</v>
      </c>
      <c r="M325" s="2">
        <f>_xlfn.XLOOKUP(ROUNDDOWN(A325/100,0),[1]装备数值!$B:$B,[1]装备数值!$F:$F)</f>
        <v>0</v>
      </c>
      <c r="N325" s="3" t="str">
        <f t="shared" si="46"/>
        <v>equip_403_name</v>
      </c>
      <c r="O325" s="3" t="str">
        <f t="shared" si="47"/>
        <v>icon_equip_403_2</v>
      </c>
      <c r="P325" s="3" t="str">
        <f t="shared" si="48"/>
        <v>equip_403_desc</v>
      </c>
      <c r="Q325" s="3" t="str">
        <f t="shared" si="49"/>
        <v>spine_equip_403_2</v>
      </c>
    </row>
    <row r="326" spans="1:17">
      <c r="A326" s="2">
        <v>40313</v>
      </c>
      <c r="B326" s="3" t="str">
        <f>CONCATENATE(_xlfn.XLOOKUP(ROUNDDOWN(A326/100,0),[1]装备数值!$B:$B,[1]装备数值!$C:$C),"-",_xlfn.XLOOKUP(E326,[1]装备数值!$K$5:$K$19,[1]装备数值!$L$5:$L$19))</f>
        <v>潮流中裤-SS阶-2</v>
      </c>
      <c r="C326" s="3">
        <f t="shared" si="45"/>
        <v>403</v>
      </c>
      <c r="D326" s="3">
        <f>_xlfn.XLOOKUP(ROUNDDOWN(A326/100,0),[1]装备数值!$B:$B,[1]装备数值!$E:$E)</f>
        <v>4</v>
      </c>
      <c r="E326" s="2">
        <v>13</v>
      </c>
      <c r="F326" s="2">
        <f>_xlfn.XLOOKUP(ROUNDDOWN(A326/100,0),[1]装备数值!$B:$B,[1]装备数值!$D:$D)</f>
        <v>102010</v>
      </c>
      <c r="G326" s="8">
        <f>IF(M326=0,_xlfn.IFS(D326=1,_xlfn.XLOOKUP(E326,[1]装备数值!$K$5:$K$19,[1]装备数值!$M$5:$M$19),D326=3,_xlfn.XLOOKUP(E326,[1]装备数值!$K$5:$K$19,[1]装备数值!$Q$5:$Q$19),D326=5,_xlfn.XLOOKUP(E326,[1]装备数值!$K$5:$K$19,[1]装备数值!$U$5:$U$19),D326=2,_xlfn.XLOOKUP(E326,[1]装备数值!$K$5:$K$19,[1]装备数值!$M$24:$M$38),D326=4,_xlfn.XLOOKUP(E326,[1]装备数值!$K$5:$K$19,[1]装备数值!$Q$24:$Q$38),D326=6,_xlfn.XLOOKUP(E326,[1]装备数值!$K$5:$K$19,[1]装备数值!$U$24:$U$38)),_xlfn.IFS(D326=1,_xlfn.XLOOKUP(E326,[1]装备数值!$K$5:$K$19,[1]装备数值!$O$5:$O$19),D326=3,_xlfn.XLOOKUP(E326,[1]装备数值!$K$5:$K$19,[1]装备数值!$S$5:$S$19),D326=5,_xlfn.XLOOKUP(E326,[1]装备数值!$K$5:$K$19,[1]装备数值!$W$5:$W$19),D326=2,_xlfn.XLOOKUP(E326,[1]装备数值!$K$5:$K$19,[1]装备数值!$O$24:$O$38),D326=4,_xlfn.XLOOKUP(E326,[1]装备数值!$K$5:$K$19,[1]装备数值!$S$24:$S$38),D326=6,_xlfn.XLOOKUP(E326,[1]装备数值!$K$5:$K$19,[1]装备数值!$W$24:$W$38)))</f>
        <v>752</v>
      </c>
      <c r="H326" s="2">
        <f>IF(M326=0,_xlfn.IFS(D326=1,_xlfn.XLOOKUP(E326,[1]装备数值!$K$5:$K$19,[1]装备数值!$N$5:$N$19),D326=3,_xlfn.XLOOKUP(E326,[1]装备数值!$K$5:$K$19,[1]装备数值!$R$5:$R$19),D326=5,_xlfn.XLOOKUP(E326,[1]装备数值!$K$5:$K$19,[1]装备数值!$V$5:$V$19),D326=2,_xlfn.XLOOKUP(E326,[1]装备数值!$K$5:$K$19,[1]装备数值!$N$24:$N$38),D326=4,_xlfn.XLOOKUP(E326,[1]装备数值!$K$5:$K$19,[1]装备数值!$R$24:$R$38),D326=6,_xlfn.XLOOKUP(E326,[1]装备数值!$K$5:$K$19,[1]装备数值!$V$24:$V$38)),_xlfn.IFS(D326=1,_xlfn.XLOOKUP(E326,[1]装备数值!$K$5:$K$19,[1]装备数值!$P$5:$P$19),D326=3,_xlfn.XLOOKUP(E326,[1]装备数值!$K$5:$K$19,[1]装备数值!$T$5:$T$19),D326=5,_xlfn.XLOOKUP(E326,[1]装备数值!$K$5:$K$19,[1]装备数值!$X$5:$X$19),D326=2,_xlfn.XLOOKUP(E326,[1]装备数值!$K$5:$K$19,[1]装备数值!$P$24:$P$38),D326=4,_xlfn.XLOOKUP(E326,[1]装备数值!$K$5:$K$19,[1]装备数值!$T$24:$T$38),D326=6,_xlfn.XLOOKUP(E326,[1]装备数值!$K$5:$K$19,[1]装备数值!$X$24:$X$38)))</f>
        <v>74</v>
      </c>
      <c r="I326" s="2" cm="1">
        <f t="array" ref="I326">G326+H326*(_xlfn.SINGLE(_xlfn.XLOOKUP(E326,'equip_quality|装备品质'!$A:$A,'equip_quality|装备品质'!$E:$E-1)))</f>
        <v>12518</v>
      </c>
      <c r="J326" s="3" t="str">
        <f t="shared" si="52"/>
        <v>3;434033|4;434034|5;434035|6;434036</v>
      </c>
      <c r="K326" s="3" t="str">
        <f t="shared" si="50"/>
        <v>434033;434034;434035;434036</v>
      </c>
      <c r="M326" s="2">
        <f>_xlfn.XLOOKUP(ROUNDDOWN(A326/100,0),[1]装备数值!$B:$B,[1]装备数值!$F:$F)</f>
        <v>0</v>
      </c>
      <c r="N326" s="3" t="str">
        <f t="shared" si="46"/>
        <v>equip_403_name</v>
      </c>
      <c r="O326" s="3" t="str">
        <f t="shared" si="47"/>
        <v>icon_equip_403_2</v>
      </c>
      <c r="P326" s="3" t="str">
        <f t="shared" si="48"/>
        <v>equip_403_desc</v>
      </c>
      <c r="Q326" s="3" t="str">
        <f t="shared" si="49"/>
        <v>spine_equip_403_2</v>
      </c>
    </row>
    <row r="327" spans="1:17">
      <c r="A327" s="2">
        <v>40314</v>
      </c>
      <c r="B327" s="3" t="str">
        <f>CONCATENATE(_xlfn.XLOOKUP(ROUNDDOWN(A327/100,0),[1]装备数值!$B:$B,[1]装备数值!$C:$C),"-",_xlfn.XLOOKUP(E327,[1]装备数值!$K$5:$K$19,[1]装备数值!$L$5:$L$19))</f>
        <v>潮流中裤-SS阶-3</v>
      </c>
      <c r="C327" s="3">
        <f t="shared" si="45"/>
        <v>403</v>
      </c>
      <c r="D327" s="3">
        <f>_xlfn.XLOOKUP(ROUNDDOWN(A327/100,0),[1]装备数值!$B:$B,[1]装备数值!$E:$E)</f>
        <v>4</v>
      </c>
      <c r="E327" s="2">
        <v>14</v>
      </c>
      <c r="F327" s="2">
        <f>_xlfn.XLOOKUP(ROUNDDOWN(A327/100,0),[1]装备数值!$B:$B,[1]装备数值!$D:$D)</f>
        <v>102010</v>
      </c>
      <c r="G327" s="8">
        <f>IF(M327=0,_xlfn.IFS(D327=1,_xlfn.XLOOKUP(E327,[1]装备数值!$K$5:$K$19,[1]装备数值!$M$5:$M$19),D327=3,_xlfn.XLOOKUP(E327,[1]装备数值!$K$5:$K$19,[1]装备数值!$Q$5:$Q$19),D327=5,_xlfn.XLOOKUP(E327,[1]装备数值!$K$5:$K$19,[1]装备数值!$U$5:$U$19),D327=2,_xlfn.XLOOKUP(E327,[1]装备数值!$K$5:$K$19,[1]装备数值!$M$24:$M$38),D327=4,_xlfn.XLOOKUP(E327,[1]装备数值!$K$5:$K$19,[1]装备数值!$Q$24:$Q$38),D327=6,_xlfn.XLOOKUP(E327,[1]装备数值!$K$5:$K$19,[1]装备数值!$U$24:$U$38)),_xlfn.IFS(D327=1,_xlfn.XLOOKUP(E327,[1]装备数值!$K$5:$K$19,[1]装备数值!$O$5:$O$19),D327=3,_xlfn.XLOOKUP(E327,[1]装备数值!$K$5:$K$19,[1]装备数值!$S$5:$S$19),D327=5,_xlfn.XLOOKUP(E327,[1]装备数值!$K$5:$K$19,[1]装备数值!$W$5:$W$19),D327=2,_xlfn.XLOOKUP(E327,[1]装备数值!$K$5:$K$19,[1]装备数值!$O$24:$O$38),D327=4,_xlfn.XLOOKUP(E327,[1]装备数值!$K$5:$K$19,[1]装备数值!$S$24:$S$38),D327=6,_xlfn.XLOOKUP(E327,[1]装备数值!$K$5:$K$19,[1]装备数值!$W$24:$W$38)))</f>
        <v>940</v>
      </c>
      <c r="H327" s="2">
        <f>IF(M327=0,_xlfn.IFS(D327=1,_xlfn.XLOOKUP(E327,[1]装备数值!$K$5:$K$19,[1]装备数值!$N$5:$N$19),D327=3,_xlfn.XLOOKUP(E327,[1]装备数值!$K$5:$K$19,[1]装备数值!$R$5:$R$19),D327=5,_xlfn.XLOOKUP(E327,[1]装备数值!$K$5:$K$19,[1]装备数值!$V$5:$V$19),D327=2,_xlfn.XLOOKUP(E327,[1]装备数值!$K$5:$K$19,[1]装备数值!$N$24:$N$38),D327=4,_xlfn.XLOOKUP(E327,[1]装备数值!$K$5:$K$19,[1]装备数值!$R$24:$R$38),D327=6,_xlfn.XLOOKUP(E327,[1]装备数值!$K$5:$K$19,[1]装备数值!$V$24:$V$38)),_xlfn.IFS(D327=1,_xlfn.XLOOKUP(E327,[1]装备数值!$K$5:$K$19,[1]装备数值!$P$5:$P$19),D327=3,_xlfn.XLOOKUP(E327,[1]装备数值!$K$5:$K$19,[1]装备数值!$T$5:$T$19),D327=5,_xlfn.XLOOKUP(E327,[1]装备数值!$K$5:$K$19,[1]装备数值!$X$5:$X$19),D327=2,_xlfn.XLOOKUP(E327,[1]装备数值!$K$5:$K$19,[1]装备数值!$P$24:$P$38),D327=4,_xlfn.XLOOKUP(E327,[1]装备数值!$K$5:$K$19,[1]装备数值!$T$24:$T$38),D327=6,_xlfn.XLOOKUP(E327,[1]装备数值!$K$5:$K$19,[1]装备数值!$X$24:$X$38)))</f>
        <v>90</v>
      </c>
      <c r="I327" s="2" cm="1">
        <f t="array" ref="I327">G327+H327*(_xlfn.SINGLE(_xlfn.XLOOKUP(E327,'equip_quality|装备品质'!$A:$A,'equip_quality|装备品质'!$E:$E-1)))</f>
        <v>15250</v>
      </c>
      <c r="J327" s="3" t="str">
        <f t="shared" si="52"/>
        <v>3;434033|4;434034|5;434035|6;434036</v>
      </c>
      <c r="K327" s="3" t="str">
        <f t="shared" si="50"/>
        <v>434033;434034;434035;434036</v>
      </c>
      <c r="M327" s="2">
        <f>_xlfn.XLOOKUP(ROUNDDOWN(A327/100,0),[1]装备数值!$B:$B,[1]装备数值!$F:$F)</f>
        <v>0</v>
      </c>
      <c r="N327" s="3" t="str">
        <f t="shared" si="46"/>
        <v>equip_403_name</v>
      </c>
      <c r="O327" s="3" t="str">
        <f t="shared" si="47"/>
        <v>icon_equip_403_2</v>
      </c>
      <c r="P327" s="3" t="str">
        <f t="shared" si="48"/>
        <v>equip_403_desc</v>
      </c>
      <c r="Q327" s="3" t="str">
        <f t="shared" si="49"/>
        <v>spine_equip_403_2</v>
      </c>
    </row>
    <row r="328" spans="1:17">
      <c r="A328" s="2">
        <v>40315</v>
      </c>
      <c r="B328" s="3" t="str">
        <f>CONCATENATE(_xlfn.XLOOKUP(ROUNDDOWN(A328/100,0),[1]装备数值!$B:$B,[1]装备数值!$C:$C),"-",_xlfn.XLOOKUP(E328,[1]装备数值!$K$5:$K$19,[1]装备数值!$L$5:$L$19))</f>
        <v>潮流中裤-SS阶-4</v>
      </c>
      <c r="C328" s="3">
        <f t="shared" si="45"/>
        <v>403</v>
      </c>
      <c r="D328" s="3">
        <f>_xlfn.XLOOKUP(ROUNDDOWN(A328/100,0),[1]装备数值!$B:$B,[1]装备数值!$E:$E)</f>
        <v>4</v>
      </c>
      <c r="E328" s="2">
        <v>15</v>
      </c>
      <c r="F328" s="2">
        <f>_xlfn.XLOOKUP(ROUNDDOWN(A328/100,0),[1]装备数值!$B:$B,[1]装备数值!$D:$D)</f>
        <v>102010</v>
      </c>
      <c r="G328" s="8">
        <f>IF(M328=0,_xlfn.IFS(D328=1,_xlfn.XLOOKUP(E328,[1]装备数值!$K$5:$K$19,[1]装备数值!$M$5:$M$19),D328=3,_xlfn.XLOOKUP(E328,[1]装备数值!$K$5:$K$19,[1]装备数值!$Q$5:$Q$19),D328=5,_xlfn.XLOOKUP(E328,[1]装备数值!$K$5:$K$19,[1]装备数值!$U$5:$U$19),D328=2,_xlfn.XLOOKUP(E328,[1]装备数值!$K$5:$K$19,[1]装备数值!$M$24:$M$38),D328=4,_xlfn.XLOOKUP(E328,[1]装备数值!$K$5:$K$19,[1]装备数值!$Q$24:$Q$38),D328=6,_xlfn.XLOOKUP(E328,[1]装备数值!$K$5:$K$19,[1]装备数值!$U$24:$U$38)),_xlfn.IFS(D328=1,_xlfn.XLOOKUP(E328,[1]装备数值!$K$5:$K$19,[1]装备数值!$O$5:$O$19),D328=3,_xlfn.XLOOKUP(E328,[1]装备数值!$K$5:$K$19,[1]装备数值!$S$5:$S$19),D328=5,_xlfn.XLOOKUP(E328,[1]装备数值!$K$5:$K$19,[1]装备数值!$W$5:$W$19),D328=2,_xlfn.XLOOKUP(E328,[1]装备数值!$K$5:$K$19,[1]装备数值!$O$24:$O$38),D328=4,_xlfn.XLOOKUP(E328,[1]装备数值!$K$5:$K$19,[1]装备数值!$S$24:$S$38),D328=6,_xlfn.XLOOKUP(E328,[1]装备数值!$K$5:$K$19,[1]装备数值!$W$24:$W$38)))</f>
        <v>1126</v>
      </c>
      <c r="H328" s="2">
        <f>IF(M328=0,_xlfn.IFS(D328=1,_xlfn.XLOOKUP(E328,[1]装备数值!$K$5:$K$19,[1]装备数值!$N$5:$N$19),D328=3,_xlfn.XLOOKUP(E328,[1]装备数值!$K$5:$K$19,[1]装备数值!$R$5:$R$19),D328=5,_xlfn.XLOOKUP(E328,[1]装备数值!$K$5:$K$19,[1]装备数值!$V$5:$V$19),D328=2,_xlfn.XLOOKUP(E328,[1]装备数值!$K$5:$K$19,[1]装备数值!$N$24:$N$38),D328=4,_xlfn.XLOOKUP(E328,[1]装备数值!$K$5:$K$19,[1]装备数值!$R$24:$R$38),D328=6,_xlfn.XLOOKUP(E328,[1]装备数值!$K$5:$K$19,[1]装备数值!$V$24:$V$38)),_xlfn.IFS(D328=1,_xlfn.XLOOKUP(E328,[1]装备数值!$K$5:$K$19,[1]装备数值!$P$5:$P$19),D328=3,_xlfn.XLOOKUP(E328,[1]装备数值!$K$5:$K$19,[1]装备数值!$T$5:$T$19),D328=5,_xlfn.XLOOKUP(E328,[1]装备数值!$K$5:$K$19,[1]装备数值!$X$5:$X$19),D328=2,_xlfn.XLOOKUP(E328,[1]装备数值!$K$5:$K$19,[1]装备数值!$P$24:$P$38),D328=4,_xlfn.XLOOKUP(E328,[1]装备数值!$K$5:$K$19,[1]装备数值!$T$24:$T$38),D328=6,_xlfn.XLOOKUP(E328,[1]装备数值!$K$5:$K$19,[1]装备数值!$X$24:$X$38)))</f>
        <v>114</v>
      </c>
      <c r="I328" s="2" cm="1">
        <f t="array" ref="I328">G328+H328*(_xlfn.SINGLE(_xlfn.XLOOKUP(E328,'equip_quality|装备品质'!$A:$A,'equip_quality|装备品质'!$E:$E-1)))</f>
        <v>19252</v>
      </c>
      <c r="J328" s="3" t="str">
        <f t="shared" si="52"/>
        <v>3;434033|4;434034|5;434035|6;434036</v>
      </c>
      <c r="K328" s="3" t="str">
        <f t="shared" si="50"/>
        <v>434033;434034;434035;434036</v>
      </c>
      <c r="M328" s="2">
        <f>_xlfn.XLOOKUP(ROUNDDOWN(A328/100,0),[1]装备数值!$B:$B,[1]装备数值!$F:$F)</f>
        <v>0</v>
      </c>
      <c r="N328" s="3" t="str">
        <f t="shared" si="46"/>
        <v>equip_403_name</v>
      </c>
      <c r="O328" s="3" t="str">
        <f t="shared" si="47"/>
        <v>icon_equip_403_2</v>
      </c>
      <c r="P328" s="3" t="str">
        <f t="shared" si="48"/>
        <v>equip_403_desc</v>
      </c>
      <c r="Q328" s="3" t="str">
        <f t="shared" si="49"/>
        <v>spine_equip_403_2</v>
      </c>
    </row>
    <row r="329" spans="1:17">
      <c r="A329" s="2">
        <v>40401</v>
      </c>
      <c r="B329" s="3" t="str">
        <f>CONCATENATE(_xlfn.XLOOKUP(ROUNDDOWN(A329/100,0),[1]装备数值!$B:$B,[1]装备数值!$C:$C),"-",_xlfn.XLOOKUP(E329,[1]装备数值!$K$5:$K$19,[1]装备数值!$L$5:$L$19))</f>
        <v>西裤-D阶</v>
      </c>
      <c r="C329" s="3">
        <f t="shared" si="45"/>
        <v>404</v>
      </c>
      <c r="D329" s="3">
        <f>_xlfn.XLOOKUP(ROUNDDOWN(A329/100,0),[1]装备数值!$B:$B,[1]装备数值!$E:$E)</f>
        <v>4</v>
      </c>
      <c r="E329" s="2">
        <v>1</v>
      </c>
      <c r="F329" s="2">
        <f>_xlfn.XLOOKUP(ROUNDDOWN(A329/100,0),[1]装备数值!$B:$B,[1]装备数值!$D:$D)</f>
        <v>102010</v>
      </c>
      <c r="G329" s="8">
        <f>IF(M329=0,_xlfn.IFS(D329=1,_xlfn.XLOOKUP(E329,[1]装备数值!$K$5:$K$19,[1]装备数值!$M$5:$M$19),D329=3,_xlfn.XLOOKUP(E329,[1]装备数值!$K$5:$K$19,[1]装备数值!$Q$5:$Q$19),D329=5,_xlfn.XLOOKUP(E329,[1]装备数值!$K$5:$K$19,[1]装备数值!$U$5:$U$19),D329=2,_xlfn.XLOOKUP(E329,[1]装备数值!$K$5:$K$19,[1]装备数值!$M$24:$M$38),D329=4,_xlfn.XLOOKUP(E329,[1]装备数值!$K$5:$K$19,[1]装备数值!$Q$24:$Q$38),D329=6,_xlfn.XLOOKUP(E329,[1]装备数值!$K$5:$K$19,[1]装备数值!$U$24:$U$38)),_xlfn.IFS(D329=1,_xlfn.XLOOKUP(E329,[1]装备数值!$K$5:$K$19,[1]装备数值!$O$5:$O$19),D329=3,_xlfn.XLOOKUP(E329,[1]装备数值!$K$5:$K$19,[1]装备数值!$S$5:$S$19),D329=5,_xlfn.XLOOKUP(E329,[1]装备数值!$K$5:$K$19,[1]装备数值!$W$5:$W$19),D329=2,_xlfn.XLOOKUP(E329,[1]装备数值!$K$5:$K$19,[1]装备数值!$O$24:$O$38),D329=4,_xlfn.XLOOKUP(E329,[1]装备数值!$K$5:$K$19,[1]装备数值!$S$24:$S$38),D329=6,_xlfn.XLOOKUP(E329,[1]装备数值!$K$5:$K$19,[1]装备数值!$W$24:$W$38)))</f>
        <v>38</v>
      </c>
      <c r="H329" s="2">
        <f>IF(M329=0,_xlfn.IFS(D329=1,_xlfn.XLOOKUP(E329,[1]装备数值!$K$5:$K$19,[1]装备数值!$N$5:$N$19),D329=3,_xlfn.XLOOKUP(E329,[1]装备数值!$K$5:$K$19,[1]装备数值!$R$5:$R$19),D329=5,_xlfn.XLOOKUP(E329,[1]装备数值!$K$5:$K$19,[1]装备数值!$V$5:$V$19),D329=2,_xlfn.XLOOKUP(E329,[1]装备数值!$K$5:$K$19,[1]装备数值!$N$24:$N$38),D329=4,_xlfn.XLOOKUP(E329,[1]装备数值!$K$5:$K$19,[1]装备数值!$R$24:$R$38),D329=6,_xlfn.XLOOKUP(E329,[1]装备数值!$K$5:$K$19,[1]装备数值!$V$24:$V$38)),_xlfn.IFS(D329=1,_xlfn.XLOOKUP(E329,[1]装备数值!$K$5:$K$19,[1]装备数值!$P$5:$P$19),D329=3,_xlfn.XLOOKUP(E329,[1]装备数值!$K$5:$K$19,[1]装备数值!$T$5:$T$19),D329=5,_xlfn.XLOOKUP(E329,[1]装备数值!$K$5:$K$19,[1]装备数值!$X$5:$X$19),D329=2,_xlfn.XLOOKUP(E329,[1]装备数值!$K$5:$K$19,[1]装备数值!$P$24:$P$38),D329=4,_xlfn.XLOOKUP(E329,[1]装备数值!$K$5:$K$19,[1]装备数值!$T$24:$T$38),D329=6,_xlfn.XLOOKUP(E329,[1]装备数值!$K$5:$K$19,[1]装备数值!$X$24:$X$38)))</f>
        <v>4</v>
      </c>
      <c r="I329" s="2" cm="1">
        <f t="array" ref="I329">G329+H329*(_xlfn.SINGLE(_xlfn.XLOOKUP(E329,'equip_quality|装备品质'!$A:$A,'equip_quality|装备品质'!$E:$E-1)))</f>
        <v>674</v>
      </c>
      <c r="J329" s="3" t="str">
        <f t="shared" si="52"/>
        <v>3;434043|4;434044|5;434045|6;434046</v>
      </c>
      <c r="K329" s="3" t="str">
        <f t="shared" si="50"/>
        <v/>
      </c>
      <c r="M329" s="2">
        <f>_xlfn.XLOOKUP(ROUNDDOWN(A329/100,0),[1]装备数值!$B:$B,[1]装备数值!$F:$F)</f>
        <v>0</v>
      </c>
      <c r="N329" s="3" t="str">
        <f t="shared" si="46"/>
        <v>equip_404_name</v>
      </c>
      <c r="O329" s="3" t="str">
        <f t="shared" si="47"/>
        <v>icon_equip_404_1</v>
      </c>
      <c r="P329" s="3" t="str">
        <f t="shared" si="48"/>
        <v>equip_404_desc</v>
      </c>
      <c r="Q329" s="3" t="str">
        <f t="shared" si="49"/>
        <v>spine_equip_404_1</v>
      </c>
    </row>
    <row r="330" spans="1:17">
      <c r="A330" s="2">
        <v>40402</v>
      </c>
      <c r="B330" s="3" t="str">
        <f>CONCATENATE(_xlfn.XLOOKUP(ROUNDDOWN(A330/100,0),[1]装备数值!$B:$B,[1]装备数值!$C:$C),"-",_xlfn.XLOOKUP(E330,[1]装备数值!$K$5:$K$19,[1]装备数值!$L$5:$L$19))</f>
        <v>西裤-C阶</v>
      </c>
      <c r="C330" s="3">
        <f t="shared" si="45"/>
        <v>404</v>
      </c>
      <c r="D330" s="3">
        <f>_xlfn.XLOOKUP(ROUNDDOWN(A330/100,0),[1]装备数值!$B:$B,[1]装备数值!$E:$E)</f>
        <v>4</v>
      </c>
      <c r="E330" s="2">
        <v>2</v>
      </c>
      <c r="F330" s="2">
        <f>_xlfn.XLOOKUP(ROUNDDOWN(A330/100,0),[1]装备数值!$B:$B,[1]装备数值!$D:$D)</f>
        <v>102010</v>
      </c>
      <c r="G330" s="8">
        <f>IF(M330=0,_xlfn.IFS(D330=1,_xlfn.XLOOKUP(E330,[1]装备数值!$K$5:$K$19,[1]装备数值!$M$5:$M$19),D330=3,_xlfn.XLOOKUP(E330,[1]装备数值!$K$5:$K$19,[1]装备数值!$Q$5:$Q$19),D330=5,_xlfn.XLOOKUP(E330,[1]装备数值!$K$5:$K$19,[1]装备数值!$U$5:$U$19),D330=2,_xlfn.XLOOKUP(E330,[1]装备数值!$K$5:$K$19,[1]装备数值!$M$24:$M$38),D330=4,_xlfn.XLOOKUP(E330,[1]装备数值!$K$5:$K$19,[1]装备数值!$Q$24:$Q$38),D330=6,_xlfn.XLOOKUP(E330,[1]装备数值!$K$5:$K$19,[1]装备数值!$U$24:$U$38)),_xlfn.IFS(D330=1,_xlfn.XLOOKUP(E330,[1]装备数值!$K$5:$K$19,[1]装备数值!$O$5:$O$19),D330=3,_xlfn.XLOOKUP(E330,[1]装备数值!$K$5:$K$19,[1]装备数值!$S$5:$S$19),D330=5,_xlfn.XLOOKUP(E330,[1]装备数值!$K$5:$K$19,[1]装备数值!$W$5:$W$19),D330=2,_xlfn.XLOOKUP(E330,[1]装备数值!$K$5:$K$19,[1]装备数值!$O$24:$O$38),D330=4,_xlfn.XLOOKUP(E330,[1]装备数值!$K$5:$K$19,[1]装备数值!$S$24:$S$38),D330=6,_xlfn.XLOOKUP(E330,[1]装备数值!$K$5:$K$19,[1]装备数值!$W$24:$W$38)))</f>
        <v>53</v>
      </c>
      <c r="H330" s="2">
        <f>IF(M330=0,_xlfn.IFS(D330=1,_xlfn.XLOOKUP(E330,[1]装备数值!$K$5:$K$19,[1]装备数值!$N$5:$N$19),D330=3,_xlfn.XLOOKUP(E330,[1]装备数值!$K$5:$K$19,[1]装备数值!$R$5:$R$19),D330=5,_xlfn.XLOOKUP(E330,[1]装备数值!$K$5:$K$19,[1]装备数值!$V$5:$V$19),D330=2,_xlfn.XLOOKUP(E330,[1]装备数值!$K$5:$K$19,[1]装备数值!$N$24:$N$38),D330=4,_xlfn.XLOOKUP(E330,[1]装备数值!$K$5:$K$19,[1]装备数值!$R$24:$R$38),D330=6,_xlfn.XLOOKUP(E330,[1]装备数值!$K$5:$K$19,[1]装备数值!$V$24:$V$38)),_xlfn.IFS(D330=1,_xlfn.XLOOKUP(E330,[1]装备数值!$K$5:$K$19,[1]装备数值!$P$5:$P$19),D330=3,_xlfn.XLOOKUP(E330,[1]装备数值!$K$5:$K$19,[1]装备数值!$T$5:$T$19),D330=5,_xlfn.XLOOKUP(E330,[1]装备数值!$K$5:$K$19,[1]装备数值!$X$5:$X$19),D330=2,_xlfn.XLOOKUP(E330,[1]装备数值!$K$5:$K$19,[1]装备数值!$P$24:$P$38),D330=4,_xlfn.XLOOKUP(E330,[1]装备数值!$K$5:$K$19,[1]装备数值!$T$24:$T$38),D330=6,_xlfn.XLOOKUP(E330,[1]装备数值!$K$5:$K$19,[1]装备数值!$X$24:$X$38)))</f>
        <v>6</v>
      </c>
      <c r="I330" s="2" cm="1">
        <f t="array" ref="I330">G330+H330*(_xlfn.SINGLE(_xlfn.XLOOKUP(E330,'equip_quality|装备品质'!$A:$A,'equip_quality|装备品质'!$E:$E-1)))</f>
        <v>1007</v>
      </c>
      <c r="J330" s="3" t="str">
        <f t="shared" si="52"/>
        <v>3;434043|4;434044|5;434045|6;434046</v>
      </c>
      <c r="K330" s="3" t="str">
        <f t="shared" si="50"/>
        <v/>
      </c>
      <c r="M330" s="2">
        <f>_xlfn.XLOOKUP(ROUNDDOWN(A330/100,0),[1]装备数值!$B:$B,[1]装备数值!$F:$F)</f>
        <v>0</v>
      </c>
      <c r="N330" s="3" t="str">
        <f t="shared" si="46"/>
        <v>equip_404_name</v>
      </c>
      <c r="O330" s="3" t="str">
        <f t="shared" si="47"/>
        <v>icon_equip_404_1</v>
      </c>
      <c r="P330" s="3" t="str">
        <f t="shared" si="48"/>
        <v>equip_404_desc</v>
      </c>
      <c r="Q330" s="3" t="str">
        <f t="shared" si="49"/>
        <v>spine_equip_404_1</v>
      </c>
    </row>
    <row r="331" spans="1:17">
      <c r="A331" s="2">
        <v>40403</v>
      </c>
      <c r="B331" s="3" t="str">
        <f>CONCATENATE(_xlfn.XLOOKUP(ROUNDDOWN(A331/100,0),[1]装备数值!$B:$B,[1]装备数值!$C:$C),"-",_xlfn.XLOOKUP(E331,[1]装备数值!$K$5:$K$19,[1]装备数值!$L$5:$L$19))</f>
        <v>西裤-B阶</v>
      </c>
      <c r="C331" s="3">
        <f t="shared" si="45"/>
        <v>404</v>
      </c>
      <c r="D331" s="3">
        <f>_xlfn.XLOOKUP(ROUNDDOWN(A331/100,0),[1]装备数值!$B:$B,[1]装备数值!$E:$E)</f>
        <v>4</v>
      </c>
      <c r="E331" s="2">
        <v>3</v>
      </c>
      <c r="F331" s="2">
        <f>_xlfn.XLOOKUP(ROUNDDOWN(A331/100,0),[1]装备数值!$B:$B,[1]装备数值!$D:$D)</f>
        <v>102010</v>
      </c>
      <c r="G331" s="8">
        <f>IF(M331=0,_xlfn.IFS(D331=1,_xlfn.XLOOKUP(E331,[1]装备数值!$K$5:$K$19,[1]装备数值!$M$5:$M$19),D331=3,_xlfn.XLOOKUP(E331,[1]装备数值!$K$5:$K$19,[1]装备数值!$Q$5:$Q$19),D331=5,_xlfn.XLOOKUP(E331,[1]装备数值!$K$5:$K$19,[1]装备数值!$U$5:$U$19),D331=2,_xlfn.XLOOKUP(E331,[1]装备数值!$K$5:$K$19,[1]装备数值!$M$24:$M$38),D331=4,_xlfn.XLOOKUP(E331,[1]装备数值!$K$5:$K$19,[1]装备数值!$Q$24:$Q$38),D331=6,_xlfn.XLOOKUP(E331,[1]装备数值!$K$5:$K$19,[1]装备数值!$U$24:$U$38)),_xlfn.IFS(D331=1,_xlfn.XLOOKUP(E331,[1]装备数值!$K$5:$K$19,[1]装备数值!$O$5:$O$19),D331=3,_xlfn.XLOOKUP(E331,[1]装备数值!$K$5:$K$19,[1]装备数值!$S$5:$S$19),D331=5,_xlfn.XLOOKUP(E331,[1]装备数值!$K$5:$K$19,[1]装备数值!$W$5:$W$19),D331=2,_xlfn.XLOOKUP(E331,[1]装备数值!$K$5:$K$19,[1]装备数值!$O$24:$O$38),D331=4,_xlfn.XLOOKUP(E331,[1]装备数值!$K$5:$K$19,[1]装备数值!$S$24:$S$38),D331=6,_xlfn.XLOOKUP(E331,[1]装备数值!$K$5:$K$19,[1]装备数值!$W$24:$W$38)))</f>
        <v>75</v>
      </c>
      <c r="H331" s="2">
        <f>IF(M331=0,_xlfn.IFS(D331=1,_xlfn.XLOOKUP(E331,[1]装备数值!$K$5:$K$19,[1]装备数值!$N$5:$N$19),D331=3,_xlfn.XLOOKUP(E331,[1]装备数值!$K$5:$K$19,[1]装备数值!$R$5:$R$19),D331=5,_xlfn.XLOOKUP(E331,[1]装备数值!$K$5:$K$19,[1]装备数值!$V$5:$V$19),D331=2,_xlfn.XLOOKUP(E331,[1]装备数值!$K$5:$K$19,[1]装备数值!$N$24:$N$38),D331=4,_xlfn.XLOOKUP(E331,[1]装备数值!$K$5:$K$19,[1]装备数值!$R$24:$R$38),D331=6,_xlfn.XLOOKUP(E331,[1]装备数值!$K$5:$K$19,[1]装备数值!$V$24:$V$38)),_xlfn.IFS(D331=1,_xlfn.XLOOKUP(E331,[1]装备数值!$K$5:$K$19,[1]装备数值!$P$5:$P$19),D331=3,_xlfn.XLOOKUP(E331,[1]装备数值!$K$5:$K$19,[1]装备数值!$T$5:$T$19),D331=5,_xlfn.XLOOKUP(E331,[1]装备数值!$K$5:$K$19,[1]装备数值!$X$5:$X$19),D331=2,_xlfn.XLOOKUP(E331,[1]装备数值!$K$5:$K$19,[1]装备数值!$P$24:$P$38),D331=4,_xlfn.XLOOKUP(E331,[1]装备数值!$K$5:$K$19,[1]装备数值!$T$24:$T$38),D331=6,_xlfn.XLOOKUP(E331,[1]装备数值!$K$5:$K$19,[1]装备数值!$X$24:$X$38)))</f>
        <v>8</v>
      </c>
      <c r="I331" s="2" cm="1">
        <f t="array" ref="I331">G331+H331*(_xlfn.SINGLE(_xlfn.XLOOKUP(E331,'equip_quality|装备品质'!$A:$A,'equip_quality|装备品质'!$E:$E-1)))</f>
        <v>1347</v>
      </c>
      <c r="J331" s="3" t="str">
        <f t="shared" si="52"/>
        <v>3;434043|4;434044|5;434045|6;434046</v>
      </c>
      <c r="K331" s="3" t="str">
        <f t="shared" si="50"/>
        <v>434043</v>
      </c>
      <c r="M331" s="2">
        <f>_xlfn.XLOOKUP(ROUNDDOWN(A331/100,0),[1]装备数值!$B:$B,[1]装备数值!$F:$F)</f>
        <v>0</v>
      </c>
      <c r="N331" s="3" t="str">
        <f t="shared" si="46"/>
        <v>equip_404_name</v>
      </c>
      <c r="O331" s="3" t="str">
        <f t="shared" si="47"/>
        <v>icon_equip_404_1</v>
      </c>
      <c r="P331" s="3" t="str">
        <f t="shared" si="48"/>
        <v>equip_404_desc</v>
      </c>
      <c r="Q331" s="3" t="str">
        <f t="shared" si="49"/>
        <v>spine_equip_404_1</v>
      </c>
    </row>
    <row r="332" spans="1:17">
      <c r="A332" s="2">
        <v>40404</v>
      </c>
      <c r="B332" s="3" t="str">
        <f>CONCATENATE(_xlfn.XLOOKUP(ROUNDDOWN(A332/100,0),[1]装备数值!$B:$B,[1]装备数值!$C:$C),"-",_xlfn.XLOOKUP(E332,[1]装备数值!$K$5:$K$19,[1]装备数值!$L$5:$L$19))</f>
        <v>西裤-A阶-0</v>
      </c>
      <c r="C332" s="3">
        <f t="shared" si="45"/>
        <v>404</v>
      </c>
      <c r="D332" s="3">
        <f>_xlfn.XLOOKUP(ROUNDDOWN(A332/100,0),[1]装备数值!$B:$B,[1]装备数值!$E:$E)</f>
        <v>4</v>
      </c>
      <c r="E332" s="2">
        <v>4</v>
      </c>
      <c r="F332" s="2">
        <f>_xlfn.XLOOKUP(ROUNDDOWN(A332/100,0),[1]装备数值!$B:$B,[1]装备数值!$D:$D)</f>
        <v>102010</v>
      </c>
      <c r="G332" s="8">
        <f>IF(M332=0,_xlfn.IFS(D332=1,_xlfn.XLOOKUP(E332,[1]装备数值!$K$5:$K$19,[1]装备数值!$M$5:$M$19),D332=3,_xlfn.XLOOKUP(E332,[1]装备数值!$K$5:$K$19,[1]装备数值!$Q$5:$Q$19),D332=5,_xlfn.XLOOKUP(E332,[1]装备数值!$K$5:$K$19,[1]装备数值!$U$5:$U$19),D332=2,_xlfn.XLOOKUP(E332,[1]装备数值!$K$5:$K$19,[1]装备数值!$M$24:$M$38),D332=4,_xlfn.XLOOKUP(E332,[1]装备数值!$K$5:$K$19,[1]装备数值!$Q$24:$Q$38),D332=6,_xlfn.XLOOKUP(E332,[1]装备数值!$K$5:$K$19,[1]装备数值!$U$24:$U$38)),_xlfn.IFS(D332=1,_xlfn.XLOOKUP(E332,[1]装备数值!$K$5:$K$19,[1]装备数值!$O$5:$O$19),D332=3,_xlfn.XLOOKUP(E332,[1]装备数值!$K$5:$K$19,[1]装备数值!$S$5:$S$19),D332=5,_xlfn.XLOOKUP(E332,[1]装备数值!$K$5:$K$19,[1]装备数值!$W$5:$W$19),D332=2,_xlfn.XLOOKUP(E332,[1]装备数值!$K$5:$K$19,[1]装备数值!$O$24:$O$38),D332=4,_xlfn.XLOOKUP(E332,[1]装备数值!$K$5:$K$19,[1]装备数值!$S$24:$S$38),D332=6,_xlfn.XLOOKUP(E332,[1]装备数值!$K$5:$K$19,[1]装备数值!$W$24:$W$38)))</f>
        <v>150</v>
      </c>
      <c r="H332" s="2">
        <f>IF(M332=0,_xlfn.IFS(D332=1,_xlfn.XLOOKUP(E332,[1]装备数值!$K$5:$K$19,[1]装备数值!$N$5:$N$19),D332=3,_xlfn.XLOOKUP(E332,[1]装备数值!$K$5:$K$19,[1]装备数值!$R$5:$R$19),D332=5,_xlfn.XLOOKUP(E332,[1]装备数值!$K$5:$K$19,[1]装备数值!$V$5:$V$19),D332=2,_xlfn.XLOOKUP(E332,[1]装备数值!$K$5:$K$19,[1]装备数值!$N$24:$N$38),D332=4,_xlfn.XLOOKUP(E332,[1]装备数值!$K$5:$K$19,[1]装备数值!$R$24:$R$38),D332=6,_xlfn.XLOOKUP(E332,[1]装备数值!$K$5:$K$19,[1]装备数值!$V$24:$V$38)),_xlfn.IFS(D332=1,_xlfn.XLOOKUP(E332,[1]装备数值!$K$5:$K$19,[1]装备数值!$P$5:$P$19),D332=3,_xlfn.XLOOKUP(E332,[1]装备数值!$K$5:$K$19,[1]装备数值!$T$5:$T$19),D332=5,_xlfn.XLOOKUP(E332,[1]装备数值!$K$5:$K$19,[1]装备数值!$X$5:$X$19),D332=2,_xlfn.XLOOKUP(E332,[1]装备数值!$K$5:$K$19,[1]装备数值!$P$24:$P$38),D332=4,_xlfn.XLOOKUP(E332,[1]装备数值!$K$5:$K$19,[1]装备数值!$T$24:$T$38),D332=6,_xlfn.XLOOKUP(E332,[1]装备数值!$K$5:$K$19,[1]装备数值!$X$24:$X$38)))</f>
        <v>11</v>
      </c>
      <c r="I332" s="2" cm="1">
        <f t="array" ref="I332">G332+H332*(_xlfn.SINGLE(_xlfn.XLOOKUP(E332,'equip_quality|装备品质'!$A:$A,'equip_quality|装备品质'!$E:$E-1)))</f>
        <v>1899</v>
      </c>
      <c r="J332" s="3" t="str">
        <f t="shared" si="52"/>
        <v>3;434043|4;434044|5;434045|6;434046</v>
      </c>
      <c r="K332" s="3" t="str">
        <f t="shared" si="50"/>
        <v>434043;434044</v>
      </c>
      <c r="M332" s="2">
        <f>_xlfn.XLOOKUP(ROUNDDOWN(A332/100,0),[1]装备数值!$B:$B,[1]装备数值!$F:$F)</f>
        <v>0</v>
      </c>
      <c r="N332" s="3" t="str">
        <f t="shared" si="46"/>
        <v>equip_404_name</v>
      </c>
      <c r="O332" s="3" t="str">
        <f t="shared" si="47"/>
        <v>icon_equip_404_2</v>
      </c>
      <c r="P332" s="3" t="str">
        <f t="shared" si="48"/>
        <v>equip_404_desc</v>
      </c>
      <c r="Q332" s="3" t="str">
        <f t="shared" si="49"/>
        <v>spine_equip_404_2</v>
      </c>
    </row>
    <row r="333" spans="1:17">
      <c r="A333" s="2">
        <v>40405</v>
      </c>
      <c r="B333" s="3" t="str">
        <f>CONCATENATE(_xlfn.XLOOKUP(ROUNDDOWN(A333/100,0),[1]装备数值!$B:$B,[1]装备数值!$C:$C),"-",_xlfn.XLOOKUP(E333,[1]装备数值!$K$5:$K$19,[1]装备数值!$L$5:$L$19))</f>
        <v>西裤-A阶-1</v>
      </c>
      <c r="C333" s="3">
        <f t="shared" si="45"/>
        <v>404</v>
      </c>
      <c r="D333" s="3">
        <f>_xlfn.XLOOKUP(ROUNDDOWN(A333/100,0),[1]装备数值!$B:$B,[1]装备数值!$E:$E)</f>
        <v>4</v>
      </c>
      <c r="E333" s="2">
        <v>5</v>
      </c>
      <c r="F333" s="2">
        <f>_xlfn.XLOOKUP(ROUNDDOWN(A333/100,0),[1]装备数值!$B:$B,[1]装备数值!$D:$D)</f>
        <v>102010</v>
      </c>
      <c r="G333" s="8">
        <f>IF(M333=0,_xlfn.IFS(D333=1,_xlfn.XLOOKUP(E333,[1]装备数值!$K$5:$K$19,[1]装备数值!$M$5:$M$19),D333=3,_xlfn.XLOOKUP(E333,[1]装备数值!$K$5:$K$19,[1]装备数值!$Q$5:$Q$19),D333=5,_xlfn.XLOOKUP(E333,[1]装备数值!$K$5:$K$19,[1]装备数值!$U$5:$U$19),D333=2,_xlfn.XLOOKUP(E333,[1]装备数值!$K$5:$K$19,[1]装备数值!$M$24:$M$38),D333=4,_xlfn.XLOOKUP(E333,[1]装备数值!$K$5:$K$19,[1]装备数值!$Q$24:$Q$38),D333=6,_xlfn.XLOOKUP(E333,[1]装备数值!$K$5:$K$19,[1]装备数值!$U$24:$U$38)),_xlfn.IFS(D333=1,_xlfn.XLOOKUP(E333,[1]装备数值!$K$5:$K$19,[1]装备数值!$O$5:$O$19),D333=3,_xlfn.XLOOKUP(E333,[1]装备数值!$K$5:$K$19,[1]装备数值!$S$5:$S$19),D333=5,_xlfn.XLOOKUP(E333,[1]装备数值!$K$5:$K$19,[1]装备数值!$W$5:$W$19),D333=2,_xlfn.XLOOKUP(E333,[1]装备数值!$K$5:$K$19,[1]装备数值!$O$24:$O$38),D333=4,_xlfn.XLOOKUP(E333,[1]装备数值!$K$5:$K$19,[1]装备数值!$S$24:$S$38),D333=6,_xlfn.XLOOKUP(E333,[1]装备数值!$K$5:$K$19,[1]装备数值!$W$24:$W$38)))</f>
        <v>165</v>
      </c>
      <c r="H333" s="2">
        <f>IF(M333=0,_xlfn.IFS(D333=1,_xlfn.XLOOKUP(E333,[1]装备数值!$K$5:$K$19,[1]装备数值!$N$5:$N$19),D333=3,_xlfn.XLOOKUP(E333,[1]装备数值!$K$5:$K$19,[1]装备数值!$R$5:$R$19),D333=5,_xlfn.XLOOKUP(E333,[1]装备数值!$K$5:$K$19,[1]装备数值!$V$5:$V$19),D333=2,_xlfn.XLOOKUP(E333,[1]装备数值!$K$5:$K$19,[1]装备数值!$N$24:$N$38),D333=4,_xlfn.XLOOKUP(E333,[1]装备数值!$K$5:$K$19,[1]装备数值!$R$24:$R$38),D333=6,_xlfn.XLOOKUP(E333,[1]装备数值!$K$5:$K$19,[1]装备数值!$V$24:$V$38)),_xlfn.IFS(D333=1,_xlfn.XLOOKUP(E333,[1]装备数值!$K$5:$K$19,[1]装备数值!$P$5:$P$19),D333=3,_xlfn.XLOOKUP(E333,[1]装备数值!$K$5:$K$19,[1]装备数值!$T$5:$T$19),D333=5,_xlfn.XLOOKUP(E333,[1]装备数值!$K$5:$K$19,[1]装备数值!$X$5:$X$19),D333=2,_xlfn.XLOOKUP(E333,[1]装备数值!$K$5:$K$19,[1]装备数值!$P$24:$P$38),D333=4,_xlfn.XLOOKUP(E333,[1]装备数值!$K$5:$K$19,[1]装备数值!$T$24:$T$38),D333=6,_xlfn.XLOOKUP(E333,[1]装备数值!$K$5:$K$19,[1]装备数值!$X$24:$X$38)))</f>
        <v>15</v>
      </c>
      <c r="I333" s="2" cm="1">
        <f t="array" ref="I333">G333+H333*(_xlfn.SINGLE(_xlfn.XLOOKUP(E333,'equip_quality|装备品质'!$A:$A,'equip_quality|装备品质'!$E:$E-1)))</f>
        <v>2550</v>
      </c>
      <c r="J333" s="3" t="str">
        <f t="shared" si="52"/>
        <v>3;434043|4;434044|5;434045|6;434046</v>
      </c>
      <c r="K333" s="3" t="str">
        <f t="shared" si="50"/>
        <v>434043;434044</v>
      </c>
      <c r="M333" s="2">
        <f>_xlfn.XLOOKUP(ROUNDDOWN(A333/100,0),[1]装备数值!$B:$B,[1]装备数值!$F:$F)</f>
        <v>0</v>
      </c>
      <c r="N333" s="3" t="str">
        <f t="shared" si="46"/>
        <v>equip_404_name</v>
      </c>
      <c r="O333" s="3" t="str">
        <f t="shared" si="47"/>
        <v>icon_equip_404_2</v>
      </c>
      <c r="P333" s="3" t="str">
        <f t="shared" si="48"/>
        <v>equip_404_desc</v>
      </c>
      <c r="Q333" s="3" t="str">
        <f t="shared" si="49"/>
        <v>spine_equip_404_2</v>
      </c>
    </row>
    <row r="334" spans="1:17">
      <c r="A334" s="2">
        <v>40406</v>
      </c>
      <c r="B334" s="3" t="str">
        <f>CONCATENATE(_xlfn.XLOOKUP(ROUNDDOWN(A334/100,0),[1]装备数值!$B:$B,[1]装备数值!$C:$C),"-",_xlfn.XLOOKUP(E334,[1]装备数值!$K$5:$K$19,[1]装备数值!$L$5:$L$19))</f>
        <v>西裤-A阶-2</v>
      </c>
      <c r="C334" s="3">
        <f t="shared" si="45"/>
        <v>404</v>
      </c>
      <c r="D334" s="3">
        <f>_xlfn.XLOOKUP(ROUNDDOWN(A334/100,0),[1]装备数值!$B:$B,[1]装备数值!$E:$E)</f>
        <v>4</v>
      </c>
      <c r="E334" s="2">
        <v>6</v>
      </c>
      <c r="F334" s="2">
        <f>_xlfn.XLOOKUP(ROUNDDOWN(A334/100,0),[1]装备数值!$B:$B,[1]装备数值!$D:$D)</f>
        <v>102010</v>
      </c>
      <c r="G334" s="8">
        <f>IF(M334=0,_xlfn.IFS(D334=1,_xlfn.XLOOKUP(E334,[1]装备数值!$K$5:$K$19,[1]装备数值!$M$5:$M$19),D334=3,_xlfn.XLOOKUP(E334,[1]装备数值!$K$5:$K$19,[1]装备数值!$Q$5:$Q$19),D334=5,_xlfn.XLOOKUP(E334,[1]装备数值!$K$5:$K$19,[1]装备数值!$U$5:$U$19),D334=2,_xlfn.XLOOKUP(E334,[1]装备数值!$K$5:$K$19,[1]装备数值!$M$24:$M$38),D334=4,_xlfn.XLOOKUP(E334,[1]装备数值!$K$5:$K$19,[1]装备数值!$Q$24:$Q$38),D334=6,_xlfn.XLOOKUP(E334,[1]装备数值!$K$5:$K$19,[1]装备数值!$U$24:$U$38)),_xlfn.IFS(D334=1,_xlfn.XLOOKUP(E334,[1]装备数值!$K$5:$K$19,[1]装备数值!$O$5:$O$19),D334=3,_xlfn.XLOOKUP(E334,[1]装备数值!$K$5:$K$19,[1]装备数值!$S$5:$S$19),D334=5,_xlfn.XLOOKUP(E334,[1]装备数值!$K$5:$K$19,[1]装备数值!$W$5:$W$19),D334=2,_xlfn.XLOOKUP(E334,[1]装备数值!$K$5:$K$19,[1]装备数值!$O$24:$O$38),D334=4,_xlfn.XLOOKUP(E334,[1]装备数值!$K$5:$K$19,[1]装备数值!$S$24:$S$38),D334=6,_xlfn.XLOOKUP(E334,[1]装备数值!$K$5:$K$19,[1]装备数值!$W$24:$W$38)))</f>
        <v>206</v>
      </c>
      <c r="H334" s="2">
        <f>IF(M334=0,_xlfn.IFS(D334=1,_xlfn.XLOOKUP(E334,[1]装备数值!$K$5:$K$19,[1]装备数值!$N$5:$N$19),D334=3,_xlfn.XLOOKUP(E334,[1]装备数值!$K$5:$K$19,[1]装备数值!$R$5:$R$19),D334=5,_xlfn.XLOOKUP(E334,[1]装备数值!$K$5:$K$19,[1]装备数值!$V$5:$V$19),D334=2,_xlfn.XLOOKUP(E334,[1]装备数值!$K$5:$K$19,[1]装备数值!$N$24:$N$38),D334=4,_xlfn.XLOOKUP(E334,[1]装备数值!$K$5:$K$19,[1]装备数值!$R$24:$R$38),D334=6,_xlfn.XLOOKUP(E334,[1]装备数值!$K$5:$K$19,[1]装备数值!$V$24:$V$38)),_xlfn.IFS(D334=1,_xlfn.XLOOKUP(E334,[1]装备数值!$K$5:$K$19,[1]装备数值!$P$5:$P$19),D334=3,_xlfn.XLOOKUP(E334,[1]装备数值!$K$5:$K$19,[1]装备数值!$T$5:$T$19),D334=5,_xlfn.XLOOKUP(E334,[1]装备数值!$K$5:$K$19,[1]装备数值!$X$5:$X$19),D334=2,_xlfn.XLOOKUP(E334,[1]装备数值!$K$5:$K$19,[1]装备数值!$P$24:$P$38),D334=4,_xlfn.XLOOKUP(E334,[1]装备数值!$K$5:$K$19,[1]装备数值!$T$24:$T$38),D334=6,_xlfn.XLOOKUP(E334,[1]装备数值!$K$5:$K$19,[1]装备数值!$X$24:$X$38)))</f>
        <v>19</v>
      </c>
      <c r="I334" s="2" cm="1">
        <f t="array" ref="I334">G334+H334*(_xlfn.SINGLE(_xlfn.XLOOKUP(E334,'equip_quality|装备品质'!$A:$A,'equip_quality|装备品质'!$E:$E-1)))</f>
        <v>3227</v>
      </c>
      <c r="J334" s="3" t="str">
        <f t="shared" si="52"/>
        <v>3;434043|4;434044|5;434045|6;434046</v>
      </c>
      <c r="K334" s="3" t="str">
        <f t="shared" si="50"/>
        <v>434043;434044</v>
      </c>
      <c r="M334" s="2">
        <f>_xlfn.XLOOKUP(ROUNDDOWN(A334/100,0),[1]装备数值!$B:$B,[1]装备数值!$F:$F)</f>
        <v>0</v>
      </c>
      <c r="N334" s="3" t="str">
        <f t="shared" si="46"/>
        <v>equip_404_name</v>
      </c>
      <c r="O334" s="3" t="str">
        <f t="shared" si="47"/>
        <v>icon_equip_404_2</v>
      </c>
      <c r="P334" s="3" t="str">
        <f t="shared" si="48"/>
        <v>equip_404_desc</v>
      </c>
      <c r="Q334" s="3" t="str">
        <f t="shared" si="49"/>
        <v>spine_equip_404_2</v>
      </c>
    </row>
    <row r="335" spans="1:17">
      <c r="A335" s="2">
        <v>40407</v>
      </c>
      <c r="B335" s="3" t="str">
        <f>CONCATENATE(_xlfn.XLOOKUP(ROUNDDOWN(A335/100,0),[1]装备数值!$B:$B,[1]装备数值!$C:$C),"-",_xlfn.XLOOKUP(E335,[1]装备数值!$K$5:$K$19,[1]装备数值!$L$5:$L$19))</f>
        <v>西裤-S阶-0</v>
      </c>
      <c r="C335" s="3">
        <f t="shared" si="45"/>
        <v>404</v>
      </c>
      <c r="D335" s="3">
        <f>_xlfn.XLOOKUP(ROUNDDOWN(A335/100,0),[1]装备数值!$B:$B,[1]装备数值!$E:$E)</f>
        <v>4</v>
      </c>
      <c r="E335" s="2">
        <v>7</v>
      </c>
      <c r="F335" s="2">
        <f>_xlfn.XLOOKUP(ROUNDDOWN(A335/100,0),[1]装备数值!$B:$B,[1]装备数值!$D:$D)</f>
        <v>102010</v>
      </c>
      <c r="G335" s="8">
        <f>IF(M335=0,_xlfn.IFS(D335=1,_xlfn.XLOOKUP(E335,[1]装备数值!$K$5:$K$19,[1]装备数值!$M$5:$M$19),D335=3,_xlfn.XLOOKUP(E335,[1]装备数值!$K$5:$K$19,[1]装备数值!$Q$5:$Q$19),D335=5,_xlfn.XLOOKUP(E335,[1]装备数值!$K$5:$K$19,[1]装备数值!$U$5:$U$19),D335=2,_xlfn.XLOOKUP(E335,[1]装备数值!$K$5:$K$19,[1]装备数值!$M$24:$M$38),D335=4,_xlfn.XLOOKUP(E335,[1]装备数值!$K$5:$K$19,[1]装备数值!$Q$24:$Q$38),D335=6,_xlfn.XLOOKUP(E335,[1]装备数值!$K$5:$K$19,[1]装备数值!$U$24:$U$38)),_xlfn.IFS(D335=1,_xlfn.XLOOKUP(E335,[1]装备数值!$K$5:$K$19,[1]装备数值!$O$5:$O$19),D335=3,_xlfn.XLOOKUP(E335,[1]装备数值!$K$5:$K$19,[1]装备数值!$S$5:$S$19),D335=5,_xlfn.XLOOKUP(E335,[1]装备数值!$K$5:$K$19,[1]装备数值!$W$5:$W$19),D335=2,_xlfn.XLOOKUP(E335,[1]装备数值!$K$5:$K$19,[1]装备数值!$O$24:$O$38),D335=4,_xlfn.XLOOKUP(E335,[1]装备数值!$K$5:$K$19,[1]装备数值!$S$24:$S$38),D335=6,_xlfn.XLOOKUP(E335,[1]装备数值!$K$5:$K$19,[1]装备数值!$W$24:$W$38)))</f>
        <v>248</v>
      </c>
      <c r="H335" s="2">
        <f>IF(M335=0,_xlfn.IFS(D335=1,_xlfn.XLOOKUP(E335,[1]装备数值!$K$5:$K$19,[1]装备数值!$N$5:$N$19),D335=3,_xlfn.XLOOKUP(E335,[1]装备数值!$K$5:$K$19,[1]装备数值!$R$5:$R$19),D335=5,_xlfn.XLOOKUP(E335,[1]装备数值!$K$5:$K$19,[1]装备数值!$V$5:$V$19),D335=2,_xlfn.XLOOKUP(E335,[1]装备数值!$K$5:$K$19,[1]装备数值!$N$24:$N$38),D335=4,_xlfn.XLOOKUP(E335,[1]装备数值!$K$5:$K$19,[1]装备数值!$R$24:$R$38),D335=6,_xlfn.XLOOKUP(E335,[1]装备数值!$K$5:$K$19,[1]装备数值!$V$24:$V$38)),_xlfn.IFS(D335=1,_xlfn.XLOOKUP(E335,[1]装备数值!$K$5:$K$19,[1]装备数值!$P$5:$P$19),D335=3,_xlfn.XLOOKUP(E335,[1]装备数值!$K$5:$K$19,[1]装备数值!$T$5:$T$19),D335=5,_xlfn.XLOOKUP(E335,[1]装备数值!$K$5:$K$19,[1]装备数值!$X$5:$X$19),D335=2,_xlfn.XLOOKUP(E335,[1]装备数值!$K$5:$K$19,[1]装备数值!$P$24:$P$38),D335=4,_xlfn.XLOOKUP(E335,[1]装备数值!$K$5:$K$19,[1]装备数值!$T$24:$T$38),D335=6,_xlfn.XLOOKUP(E335,[1]装备数值!$K$5:$K$19,[1]装备数值!$X$24:$X$38)))</f>
        <v>24</v>
      </c>
      <c r="I335" s="2" cm="1">
        <f t="array" ref="I335">G335+H335*(_xlfn.SINGLE(_xlfn.XLOOKUP(E335,'equip_quality|装备品质'!$A:$A,'equip_quality|装备品质'!$E:$E-1)))</f>
        <v>4064</v>
      </c>
      <c r="J335" s="3" t="str">
        <f t="shared" si="52"/>
        <v>3;434043|4;434044|5;434045|6;434046</v>
      </c>
      <c r="K335" s="3" t="str">
        <f t="shared" si="50"/>
        <v>434043;434044;434045</v>
      </c>
      <c r="M335" s="2">
        <f>_xlfn.XLOOKUP(ROUNDDOWN(A335/100,0),[1]装备数值!$B:$B,[1]装备数值!$F:$F)</f>
        <v>0</v>
      </c>
      <c r="N335" s="3" t="str">
        <f t="shared" si="46"/>
        <v>equip_404_name</v>
      </c>
      <c r="O335" s="3" t="str">
        <f t="shared" si="47"/>
        <v>icon_equip_404_2</v>
      </c>
      <c r="P335" s="3" t="str">
        <f t="shared" si="48"/>
        <v>equip_404_desc</v>
      </c>
      <c r="Q335" s="3" t="str">
        <f t="shared" si="49"/>
        <v>spine_equip_404_2</v>
      </c>
    </row>
    <row r="336" spans="1:17">
      <c r="A336" s="2">
        <v>40408</v>
      </c>
      <c r="B336" s="3" t="str">
        <f>CONCATENATE(_xlfn.XLOOKUP(ROUNDDOWN(A336/100,0),[1]装备数值!$B:$B,[1]装备数值!$C:$C),"-",_xlfn.XLOOKUP(E336,[1]装备数值!$K$5:$K$19,[1]装备数值!$L$5:$L$19))</f>
        <v>西裤-S阶-1</v>
      </c>
      <c r="C336" s="3">
        <f t="shared" si="45"/>
        <v>404</v>
      </c>
      <c r="D336" s="3">
        <f>_xlfn.XLOOKUP(ROUNDDOWN(A336/100,0),[1]装备数值!$B:$B,[1]装备数值!$E:$E)</f>
        <v>4</v>
      </c>
      <c r="E336" s="2">
        <v>8</v>
      </c>
      <c r="F336" s="2">
        <f>_xlfn.XLOOKUP(ROUNDDOWN(A336/100,0),[1]装备数值!$B:$B,[1]装备数值!$D:$D)</f>
        <v>102010</v>
      </c>
      <c r="G336" s="8">
        <f>IF(M336=0,_xlfn.IFS(D336=1,_xlfn.XLOOKUP(E336,[1]装备数值!$K$5:$K$19,[1]装备数值!$M$5:$M$19),D336=3,_xlfn.XLOOKUP(E336,[1]装备数值!$K$5:$K$19,[1]装备数值!$Q$5:$Q$19),D336=5,_xlfn.XLOOKUP(E336,[1]装备数值!$K$5:$K$19,[1]装备数值!$U$5:$U$19),D336=2,_xlfn.XLOOKUP(E336,[1]装备数值!$K$5:$K$19,[1]装备数值!$M$24:$M$38),D336=4,_xlfn.XLOOKUP(E336,[1]装备数值!$K$5:$K$19,[1]装备数值!$Q$24:$Q$38),D336=6,_xlfn.XLOOKUP(E336,[1]装备数值!$K$5:$K$19,[1]装备数值!$U$24:$U$38)),_xlfn.IFS(D336=1,_xlfn.XLOOKUP(E336,[1]装备数值!$K$5:$K$19,[1]装备数值!$O$5:$O$19),D336=3,_xlfn.XLOOKUP(E336,[1]装备数值!$K$5:$K$19,[1]装备数值!$S$5:$S$19),D336=5,_xlfn.XLOOKUP(E336,[1]装备数值!$K$5:$K$19,[1]装备数值!$W$5:$W$19),D336=2,_xlfn.XLOOKUP(E336,[1]装备数值!$K$5:$K$19,[1]装备数值!$O$24:$O$38),D336=4,_xlfn.XLOOKUP(E336,[1]装备数值!$K$5:$K$19,[1]装备数值!$S$24:$S$38),D336=6,_xlfn.XLOOKUP(E336,[1]装备数值!$K$5:$K$19,[1]装备数值!$W$24:$W$38)))</f>
        <v>289</v>
      </c>
      <c r="H336" s="2">
        <f>IF(M336=0,_xlfn.IFS(D336=1,_xlfn.XLOOKUP(E336,[1]装备数值!$K$5:$K$19,[1]装备数值!$N$5:$N$19),D336=3,_xlfn.XLOOKUP(E336,[1]装备数值!$K$5:$K$19,[1]装备数值!$R$5:$R$19),D336=5,_xlfn.XLOOKUP(E336,[1]装备数值!$K$5:$K$19,[1]装备数值!$V$5:$V$19),D336=2,_xlfn.XLOOKUP(E336,[1]装备数值!$K$5:$K$19,[1]装备数值!$N$24:$N$38),D336=4,_xlfn.XLOOKUP(E336,[1]装备数值!$K$5:$K$19,[1]装备数值!$R$24:$R$38),D336=6,_xlfn.XLOOKUP(E336,[1]装备数值!$K$5:$K$19,[1]装备数值!$V$24:$V$38)),_xlfn.IFS(D336=1,_xlfn.XLOOKUP(E336,[1]装备数值!$K$5:$K$19,[1]装备数值!$P$5:$P$19),D336=3,_xlfn.XLOOKUP(E336,[1]装备数值!$K$5:$K$19,[1]装备数值!$T$5:$T$19),D336=5,_xlfn.XLOOKUP(E336,[1]装备数值!$K$5:$K$19,[1]装备数值!$X$5:$X$19),D336=2,_xlfn.XLOOKUP(E336,[1]装备数值!$K$5:$K$19,[1]装备数值!$P$24:$P$38),D336=4,_xlfn.XLOOKUP(E336,[1]装备数值!$K$5:$K$19,[1]装备数值!$T$24:$T$38),D336=6,_xlfn.XLOOKUP(E336,[1]装备数值!$K$5:$K$19,[1]装备数值!$X$24:$X$38)))</f>
        <v>26</v>
      </c>
      <c r="I336" s="2" cm="1">
        <f t="array" ref="I336">G336+H336*(_xlfn.SINGLE(_xlfn.XLOOKUP(E336,'equip_quality|装备品质'!$A:$A,'equip_quality|装备品质'!$E:$E-1)))</f>
        <v>4423</v>
      </c>
      <c r="J336" s="3" t="str">
        <f t="shared" si="52"/>
        <v>3;434043|4;434044|5;434045|6;434046</v>
      </c>
      <c r="K336" s="3" t="str">
        <f t="shared" si="50"/>
        <v>434043;434044;434045</v>
      </c>
      <c r="M336" s="2">
        <f>_xlfn.XLOOKUP(ROUNDDOWN(A336/100,0),[1]装备数值!$B:$B,[1]装备数值!$F:$F)</f>
        <v>0</v>
      </c>
      <c r="N336" s="3" t="str">
        <f t="shared" si="46"/>
        <v>equip_404_name</v>
      </c>
      <c r="O336" s="3" t="str">
        <f t="shared" si="47"/>
        <v>icon_equip_404_2</v>
      </c>
      <c r="P336" s="3" t="str">
        <f t="shared" si="48"/>
        <v>equip_404_desc</v>
      </c>
      <c r="Q336" s="3" t="str">
        <f t="shared" si="49"/>
        <v>spine_equip_404_2</v>
      </c>
    </row>
    <row r="337" spans="1:17">
      <c r="A337" s="2">
        <v>40409</v>
      </c>
      <c r="B337" s="3" t="str">
        <f>CONCATENATE(_xlfn.XLOOKUP(ROUNDDOWN(A337/100,0),[1]装备数值!$B:$B,[1]装备数值!$C:$C),"-",_xlfn.XLOOKUP(E337,[1]装备数值!$K$5:$K$19,[1]装备数值!$L$5:$L$19))</f>
        <v>西裤-S阶-2</v>
      </c>
      <c r="C337" s="3">
        <f t="shared" si="45"/>
        <v>404</v>
      </c>
      <c r="D337" s="3">
        <f>_xlfn.XLOOKUP(ROUNDDOWN(A337/100,0),[1]装备数值!$B:$B,[1]装备数值!$E:$E)</f>
        <v>4</v>
      </c>
      <c r="E337" s="2">
        <v>9</v>
      </c>
      <c r="F337" s="2">
        <f>_xlfn.XLOOKUP(ROUNDDOWN(A337/100,0),[1]装备数值!$B:$B,[1]装备数值!$D:$D)</f>
        <v>102010</v>
      </c>
      <c r="G337" s="8">
        <f>IF(M337=0,_xlfn.IFS(D337=1,_xlfn.XLOOKUP(E337,[1]装备数值!$K$5:$K$19,[1]装备数值!$M$5:$M$19),D337=3,_xlfn.XLOOKUP(E337,[1]装备数值!$K$5:$K$19,[1]装备数值!$Q$5:$Q$19),D337=5,_xlfn.XLOOKUP(E337,[1]装备数值!$K$5:$K$19,[1]装备数值!$U$5:$U$19),D337=2,_xlfn.XLOOKUP(E337,[1]装备数值!$K$5:$K$19,[1]装备数值!$M$24:$M$38),D337=4,_xlfn.XLOOKUP(E337,[1]装备数值!$K$5:$K$19,[1]装备数值!$Q$24:$Q$38),D337=6,_xlfn.XLOOKUP(E337,[1]装备数值!$K$5:$K$19,[1]装备数值!$U$24:$U$38)),_xlfn.IFS(D337=1,_xlfn.XLOOKUP(E337,[1]装备数值!$K$5:$K$19,[1]装备数值!$O$5:$O$19),D337=3,_xlfn.XLOOKUP(E337,[1]装备数值!$K$5:$K$19,[1]装备数值!$S$5:$S$19),D337=5,_xlfn.XLOOKUP(E337,[1]装备数值!$K$5:$K$19,[1]装备数值!$W$5:$W$19),D337=2,_xlfn.XLOOKUP(E337,[1]装备数值!$K$5:$K$19,[1]装备数值!$O$24:$O$38),D337=4,_xlfn.XLOOKUP(E337,[1]装备数值!$K$5:$K$19,[1]装备数值!$S$24:$S$38),D337=6,_xlfn.XLOOKUP(E337,[1]装备数值!$K$5:$K$19,[1]装备数值!$W$24:$W$38)))</f>
        <v>330</v>
      </c>
      <c r="H337" s="2">
        <f>IF(M337=0,_xlfn.IFS(D337=1,_xlfn.XLOOKUP(E337,[1]装备数值!$K$5:$K$19,[1]装备数值!$N$5:$N$19),D337=3,_xlfn.XLOOKUP(E337,[1]装备数值!$K$5:$K$19,[1]装备数值!$R$5:$R$19),D337=5,_xlfn.XLOOKUP(E337,[1]装备数值!$K$5:$K$19,[1]装备数值!$V$5:$V$19),D337=2,_xlfn.XLOOKUP(E337,[1]装备数值!$K$5:$K$19,[1]装备数值!$N$24:$N$38),D337=4,_xlfn.XLOOKUP(E337,[1]装备数值!$K$5:$K$19,[1]装备数值!$R$24:$R$38),D337=6,_xlfn.XLOOKUP(E337,[1]装备数值!$K$5:$K$19,[1]装备数值!$V$24:$V$38)),_xlfn.IFS(D337=1,_xlfn.XLOOKUP(E337,[1]装备数值!$K$5:$K$19,[1]装备数值!$P$5:$P$19),D337=3,_xlfn.XLOOKUP(E337,[1]装备数值!$K$5:$K$19,[1]装备数值!$T$5:$T$19),D337=5,_xlfn.XLOOKUP(E337,[1]装备数值!$K$5:$K$19,[1]装备数值!$X$5:$X$19),D337=2,_xlfn.XLOOKUP(E337,[1]装备数值!$K$5:$K$19,[1]装备数值!$P$24:$P$38),D337=4,_xlfn.XLOOKUP(E337,[1]装备数值!$K$5:$K$19,[1]装备数值!$T$24:$T$38),D337=6,_xlfn.XLOOKUP(E337,[1]装备数值!$K$5:$K$19,[1]装备数值!$X$24:$X$38)))</f>
        <v>30</v>
      </c>
      <c r="I337" s="2" cm="1">
        <f t="array" ref="I337">G337+H337*(_xlfn.SINGLE(_xlfn.XLOOKUP(E337,'equip_quality|装备品质'!$A:$A,'equip_quality|装备品质'!$E:$E-1)))</f>
        <v>5100</v>
      </c>
      <c r="J337" s="3" t="str">
        <f t="shared" si="52"/>
        <v>3;434043|4;434044|5;434045|6;434046</v>
      </c>
      <c r="K337" s="3" t="str">
        <f t="shared" si="50"/>
        <v>434043;434044;434045</v>
      </c>
      <c r="M337" s="2">
        <f>_xlfn.XLOOKUP(ROUNDDOWN(A337/100,0),[1]装备数值!$B:$B,[1]装备数值!$F:$F)</f>
        <v>0</v>
      </c>
      <c r="N337" s="3" t="str">
        <f t="shared" si="46"/>
        <v>equip_404_name</v>
      </c>
      <c r="O337" s="3" t="str">
        <f t="shared" si="47"/>
        <v>icon_equip_404_2</v>
      </c>
      <c r="P337" s="3" t="str">
        <f t="shared" si="48"/>
        <v>equip_404_desc</v>
      </c>
      <c r="Q337" s="3" t="str">
        <f t="shared" si="49"/>
        <v>spine_equip_404_2</v>
      </c>
    </row>
    <row r="338" spans="1:17">
      <c r="A338" s="2">
        <v>40410</v>
      </c>
      <c r="B338" s="3" t="str">
        <f>CONCATENATE(_xlfn.XLOOKUP(ROUNDDOWN(A338/100,0),[1]装备数值!$B:$B,[1]装备数值!$C:$C),"-",_xlfn.XLOOKUP(E338,[1]装备数值!$K$5:$K$19,[1]装备数值!$L$5:$L$19))</f>
        <v>西裤-S阶-3</v>
      </c>
      <c r="C338" s="3">
        <f t="shared" si="45"/>
        <v>404</v>
      </c>
      <c r="D338" s="3">
        <f>_xlfn.XLOOKUP(ROUNDDOWN(A338/100,0),[1]装备数值!$B:$B,[1]装备数值!$E:$E)</f>
        <v>4</v>
      </c>
      <c r="E338" s="2">
        <v>10</v>
      </c>
      <c r="F338" s="2">
        <f>_xlfn.XLOOKUP(ROUNDDOWN(A338/100,0),[1]装备数值!$B:$B,[1]装备数值!$D:$D)</f>
        <v>102010</v>
      </c>
      <c r="G338" s="8">
        <f>IF(M338=0,_xlfn.IFS(D338=1,_xlfn.XLOOKUP(E338,[1]装备数值!$K$5:$K$19,[1]装备数值!$M$5:$M$19),D338=3,_xlfn.XLOOKUP(E338,[1]装备数值!$K$5:$K$19,[1]装备数值!$Q$5:$Q$19),D338=5,_xlfn.XLOOKUP(E338,[1]装备数值!$K$5:$K$19,[1]装备数值!$U$5:$U$19),D338=2,_xlfn.XLOOKUP(E338,[1]装备数值!$K$5:$K$19,[1]装备数值!$M$24:$M$38),D338=4,_xlfn.XLOOKUP(E338,[1]装备数值!$K$5:$K$19,[1]装备数值!$Q$24:$Q$38),D338=6,_xlfn.XLOOKUP(E338,[1]装备数值!$K$5:$K$19,[1]装备数值!$U$24:$U$38)),_xlfn.IFS(D338=1,_xlfn.XLOOKUP(E338,[1]装备数值!$K$5:$K$19,[1]装备数值!$O$5:$O$19),D338=3,_xlfn.XLOOKUP(E338,[1]装备数值!$K$5:$K$19,[1]装备数值!$S$5:$S$19),D338=5,_xlfn.XLOOKUP(E338,[1]装备数值!$K$5:$K$19,[1]装备数值!$W$5:$W$19),D338=2,_xlfn.XLOOKUP(E338,[1]装备数值!$K$5:$K$19,[1]装备数值!$O$24:$O$38),D338=4,_xlfn.XLOOKUP(E338,[1]装备数值!$K$5:$K$19,[1]装备数值!$S$24:$S$38),D338=6,_xlfn.XLOOKUP(E338,[1]装备数值!$K$5:$K$19,[1]装备数值!$W$24:$W$38)))</f>
        <v>371</v>
      </c>
      <c r="H338" s="2">
        <f>IF(M338=0,_xlfn.IFS(D338=1,_xlfn.XLOOKUP(E338,[1]装备数值!$K$5:$K$19,[1]装备数值!$N$5:$N$19),D338=3,_xlfn.XLOOKUP(E338,[1]装备数值!$K$5:$K$19,[1]装备数值!$R$5:$R$19),D338=5,_xlfn.XLOOKUP(E338,[1]装备数值!$K$5:$K$19,[1]装备数值!$V$5:$V$19),D338=2,_xlfn.XLOOKUP(E338,[1]装备数值!$K$5:$K$19,[1]装备数值!$N$24:$N$38),D338=4,_xlfn.XLOOKUP(E338,[1]装备数值!$K$5:$K$19,[1]装备数值!$R$24:$R$38),D338=6,_xlfn.XLOOKUP(E338,[1]装备数值!$K$5:$K$19,[1]装备数值!$V$24:$V$38)),_xlfn.IFS(D338=1,_xlfn.XLOOKUP(E338,[1]装备数值!$K$5:$K$19,[1]装备数值!$P$5:$P$19),D338=3,_xlfn.XLOOKUP(E338,[1]装备数值!$K$5:$K$19,[1]装备数值!$T$5:$T$19),D338=5,_xlfn.XLOOKUP(E338,[1]装备数值!$K$5:$K$19,[1]装备数值!$X$5:$X$19),D338=2,_xlfn.XLOOKUP(E338,[1]装备数值!$K$5:$K$19,[1]装备数值!$P$24:$P$38),D338=4,_xlfn.XLOOKUP(E338,[1]装备数值!$K$5:$K$19,[1]装备数值!$T$24:$T$38),D338=6,_xlfn.XLOOKUP(E338,[1]装备数值!$K$5:$K$19,[1]装备数值!$X$24:$X$38)))</f>
        <v>34</v>
      </c>
      <c r="I338" s="2" cm="1">
        <f t="array" ref="I338">G338+H338*(_xlfn.SINGLE(_xlfn.XLOOKUP(E338,'equip_quality|装备品质'!$A:$A,'equip_quality|装备品质'!$E:$E-1)))</f>
        <v>5777</v>
      </c>
      <c r="J338" s="3" t="str">
        <f t="shared" si="52"/>
        <v>3;434043|4;434044|5;434045|6;434046</v>
      </c>
      <c r="K338" s="3" t="str">
        <f t="shared" si="50"/>
        <v>434043;434044;434045</v>
      </c>
      <c r="M338" s="2">
        <f>_xlfn.XLOOKUP(ROUNDDOWN(A338/100,0),[1]装备数值!$B:$B,[1]装备数值!$F:$F)</f>
        <v>0</v>
      </c>
      <c r="N338" s="3" t="str">
        <f t="shared" si="46"/>
        <v>equip_404_name</v>
      </c>
      <c r="O338" s="3" t="str">
        <f t="shared" si="47"/>
        <v>icon_equip_404_2</v>
      </c>
      <c r="P338" s="3" t="str">
        <f t="shared" si="48"/>
        <v>equip_404_desc</v>
      </c>
      <c r="Q338" s="3" t="str">
        <f t="shared" si="49"/>
        <v>spine_equip_404_2</v>
      </c>
    </row>
    <row r="339" spans="1:17">
      <c r="A339" s="2">
        <v>40411</v>
      </c>
      <c r="B339" s="3" t="str">
        <f>CONCATENATE(_xlfn.XLOOKUP(ROUNDDOWN(A339/100,0),[1]装备数值!$B:$B,[1]装备数值!$C:$C),"-",_xlfn.XLOOKUP(E339,[1]装备数值!$K$5:$K$19,[1]装备数值!$L$5:$L$19))</f>
        <v>西裤-SS阶-0</v>
      </c>
      <c r="C339" s="3">
        <f t="shared" si="45"/>
        <v>404</v>
      </c>
      <c r="D339" s="3">
        <f>_xlfn.XLOOKUP(ROUNDDOWN(A339/100,0),[1]装备数值!$B:$B,[1]装备数值!$E:$E)</f>
        <v>4</v>
      </c>
      <c r="E339" s="2">
        <v>11</v>
      </c>
      <c r="F339" s="2">
        <f>_xlfn.XLOOKUP(ROUNDDOWN(A339/100,0),[1]装备数值!$B:$B,[1]装备数值!$D:$D)</f>
        <v>102010</v>
      </c>
      <c r="G339" s="8">
        <f>IF(M339=0,_xlfn.IFS(D339=1,_xlfn.XLOOKUP(E339,[1]装备数值!$K$5:$K$19,[1]装备数值!$M$5:$M$19),D339=3,_xlfn.XLOOKUP(E339,[1]装备数值!$K$5:$K$19,[1]装备数值!$Q$5:$Q$19),D339=5,_xlfn.XLOOKUP(E339,[1]装备数值!$K$5:$K$19,[1]装备数值!$U$5:$U$19),D339=2,_xlfn.XLOOKUP(E339,[1]装备数值!$K$5:$K$19,[1]装备数值!$M$24:$M$38),D339=4,_xlfn.XLOOKUP(E339,[1]装备数值!$K$5:$K$19,[1]装备数值!$Q$24:$Q$38),D339=6,_xlfn.XLOOKUP(E339,[1]装备数值!$K$5:$K$19,[1]装备数值!$U$24:$U$38)),_xlfn.IFS(D339=1,_xlfn.XLOOKUP(E339,[1]装备数值!$K$5:$K$19,[1]装备数值!$O$5:$O$19),D339=3,_xlfn.XLOOKUP(E339,[1]装备数值!$K$5:$K$19,[1]装备数值!$S$5:$S$19),D339=5,_xlfn.XLOOKUP(E339,[1]装备数值!$K$5:$K$19,[1]装备数值!$W$5:$W$19),D339=2,_xlfn.XLOOKUP(E339,[1]装备数值!$K$5:$K$19,[1]装备数值!$O$24:$O$38),D339=4,_xlfn.XLOOKUP(E339,[1]装备数值!$K$5:$K$19,[1]装备数值!$S$24:$S$38),D339=6,_xlfn.XLOOKUP(E339,[1]装备数值!$K$5:$K$19,[1]装备数值!$W$24:$W$38)))</f>
        <v>414</v>
      </c>
      <c r="H339" s="2">
        <f>IF(M339=0,_xlfn.IFS(D339=1,_xlfn.XLOOKUP(E339,[1]装备数值!$K$5:$K$19,[1]装备数值!$N$5:$N$19),D339=3,_xlfn.XLOOKUP(E339,[1]装备数值!$K$5:$K$19,[1]装备数值!$R$5:$R$19),D339=5,_xlfn.XLOOKUP(E339,[1]装备数值!$K$5:$K$19,[1]装备数值!$V$5:$V$19),D339=2,_xlfn.XLOOKUP(E339,[1]装备数值!$K$5:$K$19,[1]装备数值!$N$24:$N$38),D339=4,_xlfn.XLOOKUP(E339,[1]装备数值!$K$5:$K$19,[1]装备数值!$R$24:$R$38),D339=6,_xlfn.XLOOKUP(E339,[1]装备数值!$K$5:$K$19,[1]装备数值!$V$24:$V$38)),_xlfn.IFS(D339=1,_xlfn.XLOOKUP(E339,[1]装备数值!$K$5:$K$19,[1]装备数值!$P$5:$P$19),D339=3,_xlfn.XLOOKUP(E339,[1]装备数值!$K$5:$K$19,[1]装备数值!$T$5:$T$19),D339=5,_xlfn.XLOOKUP(E339,[1]装备数值!$K$5:$K$19,[1]装备数值!$X$5:$X$19),D339=2,_xlfn.XLOOKUP(E339,[1]装备数值!$K$5:$K$19,[1]装备数值!$P$24:$P$38),D339=4,_xlfn.XLOOKUP(E339,[1]装备数值!$K$5:$K$19,[1]装备数值!$T$24:$T$38),D339=6,_xlfn.XLOOKUP(E339,[1]装备数值!$K$5:$K$19,[1]装备数值!$X$24:$X$38)))</f>
        <v>38</v>
      </c>
      <c r="I339" s="2" cm="1">
        <f t="array" ref="I339">G339+H339*(_xlfn.SINGLE(_xlfn.XLOOKUP(E339,'equip_quality|装备品质'!$A:$A,'equip_quality|装备品质'!$E:$E-1)))</f>
        <v>6456</v>
      </c>
      <c r="J339" s="3" t="str">
        <f t="shared" si="52"/>
        <v>3;434043|4;434044|5;434045|6;434046</v>
      </c>
      <c r="K339" s="3" t="str">
        <f t="shared" si="50"/>
        <v>434043;434044;434045;434046</v>
      </c>
      <c r="M339" s="2">
        <f>_xlfn.XLOOKUP(ROUNDDOWN(A339/100,0),[1]装备数值!$B:$B,[1]装备数值!$F:$F)</f>
        <v>0</v>
      </c>
      <c r="N339" s="3" t="str">
        <f t="shared" si="46"/>
        <v>equip_404_name</v>
      </c>
      <c r="O339" s="3" t="str">
        <f t="shared" si="47"/>
        <v>icon_equip_404_2</v>
      </c>
      <c r="P339" s="3" t="str">
        <f t="shared" si="48"/>
        <v>equip_404_desc</v>
      </c>
      <c r="Q339" s="3" t="str">
        <f t="shared" si="49"/>
        <v>spine_equip_404_2</v>
      </c>
    </row>
    <row r="340" spans="1:17">
      <c r="A340" s="2">
        <v>40412</v>
      </c>
      <c r="B340" s="3" t="str">
        <f>CONCATENATE(_xlfn.XLOOKUP(ROUNDDOWN(A340/100,0),[1]装备数值!$B:$B,[1]装备数值!$C:$C),"-",_xlfn.XLOOKUP(E340,[1]装备数值!$K$5:$K$19,[1]装备数值!$L$5:$L$19))</f>
        <v>西裤-SS阶-1</v>
      </c>
      <c r="C340" s="3">
        <f t="shared" si="45"/>
        <v>404</v>
      </c>
      <c r="D340" s="3">
        <f>_xlfn.XLOOKUP(ROUNDDOWN(A340/100,0),[1]装备数值!$B:$B,[1]装备数值!$E:$E)</f>
        <v>4</v>
      </c>
      <c r="E340" s="2">
        <v>12</v>
      </c>
      <c r="F340" s="2">
        <f>_xlfn.XLOOKUP(ROUNDDOWN(A340/100,0),[1]装备数值!$B:$B,[1]装备数值!$D:$D)</f>
        <v>102010</v>
      </c>
      <c r="G340" s="8">
        <f>IF(M340=0,_xlfn.IFS(D340=1,_xlfn.XLOOKUP(E340,[1]装备数值!$K$5:$K$19,[1]装备数值!$M$5:$M$19),D340=3,_xlfn.XLOOKUP(E340,[1]装备数值!$K$5:$K$19,[1]装备数值!$Q$5:$Q$19),D340=5,_xlfn.XLOOKUP(E340,[1]装备数值!$K$5:$K$19,[1]装备数值!$U$5:$U$19),D340=2,_xlfn.XLOOKUP(E340,[1]装备数值!$K$5:$K$19,[1]装备数值!$M$24:$M$38),D340=4,_xlfn.XLOOKUP(E340,[1]装备数值!$K$5:$K$19,[1]装备数值!$Q$24:$Q$38),D340=6,_xlfn.XLOOKUP(E340,[1]装备数值!$K$5:$K$19,[1]装备数值!$U$24:$U$38)),_xlfn.IFS(D340=1,_xlfn.XLOOKUP(E340,[1]装备数值!$K$5:$K$19,[1]装备数值!$O$5:$O$19),D340=3,_xlfn.XLOOKUP(E340,[1]装备数值!$K$5:$K$19,[1]装备数值!$S$5:$S$19),D340=5,_xlfn.XLOOKUP(E340,[1]装备数值!$K$5:$K$19,[1]装备数值!$W$5:$W$19),D340=2,_xlfn.XLOOKUP(E340,[1]装备数值!$K$5:$K$19,[1]装备数值!$O$24:$O$38),D340=4,_xlfn.XLOOKUP(E340,[1]装备数值!$K$5:$K$19,[1]装备数值!$S$24:$S$38),D340=6,_xlfn.XLOOKUP(E340,[1]装备数值!$K$5:$K$19,[1]装备数值!$W$24:$W$38)))</f>
        <v>564</v>
      </c>
      <c r="H340" s="2">
        <f>IF(M340=0,_xlfn.IFS(D340=1,_xlfn.XLOOKUP(E340,[1]装备数值!$K$5:$K$19,[1]装备数值!$N$5:$N$19),D340=3,_xlfn.XLOOKUP(E340,[1]装备数值!$K$5:$K$19,[1]装备数值!$R$5:$R$19),D340=5,_xlfn.XLOOKUP(E340,[1]装备数值!$K$5:$K$19,[1]装备数值!$V$5:$V$19),D340=2,_xlfn.XLOOKUP(E340,[1]装备数值!$K$5:$K$19,[1]装备数值!$N$24:$N$38),D340=4,_xlfn.XLOOKUP(E340,[1]装备数值!$K$5:$K$19,[1]装备数值!$R$24:$R$38),D340=6,_xlfn.XLOOKUP(E340,[1]装备数值!$K$5:$K$19,[1]装备数值!$V$24:$V$38)),_xlfn.IFS(D340=1,_xlfn.XLOOKUP(E340,[1]装备数值!$K$5:$K$19,[1]装备数值!$P$5:$P$19),D340=3,_xlfn.XLOOKUP(E340,[1]装备数值!$K$5:$K$19,[1]装备数值!$T$5:$T$19),D340=5,_xlfn.XLOOKUP(E340,[1]装备数值!$K$5:$K$19,[1]装备数值!$X$5:$X$19),D340=2,_xlfn.XLOOKUP(E340,[1]装备数值!$K$5:$K$19,[1]装备数值!$P$24:$P$38),D340=4,_xlfn.XLOOKUP(E340,[1]装备数值!$K$5:$K$19,[1]装备数值!$T$24:$T$38),D340=6,_xlfn.XLOOKUP(E340,[1]装备数值!$K$5:$K$19,[1]装备数值!$X$24:$X$38)))</f>
        <v>53</v>
      </c>
      <c r="I340" s="2" cm="1">
        <f t="array" ref="I340">G340+H340*(_xlfn.SINGLE(_xlfn.XLOOKUP(E340,'equip_quality|装备品质'!$A:$A,'equip_quality|装备品质'!$E:$E-1)))</f>
        <v>8991</v>
      </c>
      <c r="J340" s="3" t="str">
        <f t="shared" si="52"/>
        <v>3;434043|4;434044|5;434045|6;434046</v>
      </c>
      <c r="K340" s="3" t="str">
        <f t="shared" si="50"/>
        <v>434043;434044;434045;434046</v>
      </c>
      <c r="M340" s="2">
        <f>_xlfn.XLOOKUP(ROUNDDOWN(A340/100,0),[1]装备数值!$B:$B,[1]装备数值!$F:$F)</f>
        <v>0</v>
      </c>
      <c r="N340" s="3" t="str">
        <f t="shared" si="46"/>
        <v>equip_404_name</v>
      </c>
      <c r="O340" s="3" t="str">
        <f t="shared" si="47"/>
        <v>icon_equip_404_2</v>
      </c>
      <c r="P340" s="3" t="str">
        <f t="shared" si="48"/>
        <v>equip_404_desc</v>
      </c>
      <c r="Q340" s="3" t="str">
        <f t="shared" si="49"/>
        <v>spine_equip_404_2</v>
      </c>
    </row>
    <row r="341" spans="1:17">
      <c r="A341" s="2">
        <v>40413</v>
      </c>
      <c r="B341" s="3" t="str">
        <f>CONCATENATE(_xlfn.XLOOKUP(ROUNDDOWN(A341/100,0),[1]装备数值!$B:$B,[1]装备数值!$C:$C),"-",_xlfn.XLOOKUP(E341,[1]装备数值!$K$5:$K$19,[1]装备数值!$L$5:$L$19))</f>
        <v>西裤-SS阶-2</v>
      </c>
      <c r="C341" s="3">
        <f t="shared" si="45"/>
        <v>404</v>
      </c>
      <c r="D341" s="3">
        <f>_xlfn.XLOOKUP(ROUNDDOWN(A341/100,0),[1]装备数值!$B:$B,[1]装备数值!$E:$E)</f>
        <v>4</v>
      </c>
      <c r="E341" s="2">
        <v>13</v>
      </c>
      <c r="F341" s="2">
        <f>_xlfn.XLOOKUP(ROUNDDOWN(A341/100,0),[1]装备数值!$B:$B,[1]装备数值!$D:$D)</f>
        <v>102010</v>
      </c>
      <c r="G341" s="8">
        <f>IF(M341=0,_xlfn.IFS(D341=1,_xlfn.XLOOKUP(E341,[1]装备数值!$K$5:$K$19,[1]装备数值!$M$5:$M$19),D341=3,_xlfn.XLOOKUP(E341,[1]装备数值!$K$5:$K$19,[1]装备数值!$Q$5:$Q$19),D341=5,_xlfn.XLOOKUP(E341,[1]装备数值!$K$5:$K$19,[1]装备数值!$U$5:$U$19),D341=2,_xlfn.XLOOKUP(E341,[1]装备数值!$K$5:$K$19,[1]装备数值!$M$24:$M$38),D341=4,_xlfn.XLOOKUP(E341,[1]装备数值!$K$5:$K$19,[1]装备数值!$Q$24:$Q$38),D341=6,_xlfn.XLOOKUP(E341,[1]装备数值!$K$5:$K$19,[1]装备数值!$U$24:$U$38)),_xlfn.IFS(D341=1,_xlfn.XLOOKUP(E341,[1]装备数值!$K$5:$K$19,[1]装备数值!$O$5:$O$19),D341=3,_xlfn.XLOOKUP(E341,[1]装备数值!$K$5:$K$19,[1]装备数值!$S$5:$S$19),D341=5,_xlfn.XLOOKUP(E341,[1]装备数值!$K$5:$K$19,[1]装备数值!$W$5:$W$19),D341=2,_xlfn.XLOOKUP(E341,[1]装备数值!$K$5:$K$19,[1]装备数值!$O$24:$O$38),D341=4,_xlfn.XLOOKUP(E341,[1]装备数值!$K$5:$K$19,[1]装备数值!$S$24:$S$38),D341=6,_xlfn.XLOOKUP(E341,[1]装备数值!$K$5:$K$19,[1]装备数值!$W$24:$W$38)))</f>
        <v>752</v>
      </c>
      <c r="H341" s="2">
        <f>IF(M341=0,_xlfn.IFS(D341=1,_xlfn.XLOOKUP(E341,[1]装备数值!$K$5:$K$19,[1]装备数值!$N$5:$N$19),D341=3,_xlfn.XLOOKUP(E341,[1]装备数值!$K$5:$K$19,[1]装备数值!$R$5:$R$19),D341=5,_xlfn.XLOOKUP(E341,[1]装备数值!$K$5:$K$19,[1]装备数值!$V$5:$V$19),D341=2,_xlfn.XLOOKUP(E341,[1]装备数值!$K$5:$K$19,[1]装备数值!$N$24:$N$38),D341=4,_xlfn.XLOOKUP(E341,[1]装备数值!$K$5:$K$19,[1]装备数值!$R$24:$R$38),D341=6,_xlfn.XLOOKUP(E341,[1]装备数值!$K$5:$K$19,[1]装备数值!$V$24:$V$38)),_xlfn.IFS(D341=1,_xlfn.XLOOKUP(E341,[1]装备数值!$K$5:$K$19,[1]装备数值!$P$5:$P$19),D341=3,_xlfn.XLOOKUP(E341,[1]装备数值!$K$5:$K$19,[1]装备数值!$T$5:$T$19),D341=5,_xlfn.XLOOKUP(E341,[1]装备数值!$K$5:$K$19,[1]装备数值!$X$5:$X$19),D341=2,_xlfn.XLOOKUP(E341,[1]装备数值!$K$5:$K$19,[1]装备数值!$P$24:$P$38),D341=4,_xlfn.XLOOKUP(E341,[1]装备数值!$K$5:$K$19,[1]装备数值!$T$24:$T$38),D341=6,_xlfn.XLOOKUP(E341,[1]装备数值!$K$5:$K$19,[1]装备数值!$X$24:$X$38)))</f>
        <v>74</v>
      </c>
      <c r="I341" s="2" cm="1">
        <f t="array" ref="I341">G341+H341*(_xlfn.SINGLE(_xlfn.XLOOKUP(E341,'equip_quality|装备品质'!$A:$A,'equip_quality|装备品质'!$E:$E-1)))</f>
        <v>12518</v>
      </c>
      <c r="J341" s="3" t="str">
        <f t="shared" si="52"/>
        <v>3;434043|4;434044|5;434045|6;434046</v>
      </c>
      <c r="K341" s="3" t="str">
        <f t="shared" si="50"/>
        <v>434043;434044;434045;434046</v>
      </c>
      <c r="M341" s="2">
        <f>_xlfn.XLOOKUP(ROUNDDOWN(A341/100,0),[1]装备数值!$B:$B,[1]装备数值!$F:$F)</f>
        <v>0</v>
      </c>
      <c r="N341" s="3" t="str">
        <f t="shared" si="46"/>
        <v>equip_404_name</v>
      </c>
      <c r="O341" s="3" t="str">
        <f t="shared" si="47"/>
        <v>icon_equip_404_2</v>
      </c>
      <c r="P341" s="3" t="str">
        <f t="shared" si="48"/>
        <v>equip_404_desc</v>
      </c>
      <c r="Q341" s="3" t="str">
        <f t="shared" si="49"/>
        <v>spine_equip_404_2</v>
      </c>
    </row>
    <row r="342" spans="1:17">
      <c r="A342" s="2">
        <v>40414</v>
      </c>
      <c r="B342" s="3" t="str">
        <f>CONCATENATE(_xlfn.XLOOKUP(ROUNDDOWN(A342/100,0),[1]装备数值!$B:$B,[1]装备数值!$C:$C),"-",_xlfn.XLOOKUP(E342,[1]装备数值!$K$5:$K$19,[1]装备数值!$L$5:$L$19))</f>
        <v>西裤-SS阶-3</v>
      </c>
      <c r="C342" s="3">
        <f t="shared" si="45"/>
        <v>404</v>
      </c>
      <c r="D342" s="3">
        <f>_xlfn.XLOOKUP(ROUNDDOWN(A342/100,0),[1]装备数值!$B:$B,[1]装备数值!$E:$E)</f>
        <v>4</v>
      </c>
      <c r="E342" s="2">
        <v>14</v>
      </c>
      <c r="F342" s="2">
        <f>_xlfn.XLOOKUP(ROUNDDOWN(A342/100,0),[1]装备数值!$B:$B,[1]装备数值!$D:$D)</f>
        <v>102010</v>
      </c>
      <c r="G342" s="8">
        <f>IF(M342=0,_xlfn.IFS(D342=1,_xlfn.XLOOKUP(E342,[1]装备数值!$K$5:$K$19,[1]装备数值!$M$5:$M$19),D342=3,_xlfn.XLOOKUP(E342,[1]装备数值!$K$5:$K$19,[1]装备数值!$Q$5:$Q$19),D342=5,_xlfn.XLOOKUP(E342,[1]装备数值!$K$5:$K$19,[1]装备数值!$U$5:$U$19),D342=2,_xlfn.XLOOKUP(E342,[1]装备数值!$K$5:$K$19,[1]装备数值!$M$24:$M$38),D342=4,_xlfn.XLOOKUP(E342,[1]装备数值!$K$5:$K$19,[1]装备数值!$Q$24:$Q$38),D342=6,_xlfn.XLOOKUP(E342,[1]装备数值!$K$5:$K$19,[1]装备数值!$U$24:$U$38)),_xlfn.IFS(D342=1,_xlfn.XLOOKUP(E342,[1]装备数值!$K$5:$K$19,[1]装备数值!$O$5:$O$19),D342=3,_xlfn.XLOOKUP(E342,[1]装备数值!$K$5:$K$19,[1]装备数值!$S$5:$S$19),D342=5,_xlfn.XLOOKUP(E342,[1]装备数值!$K$5:$K$19,[1]装备数值!$W$5:$W$19),D342=2,_xlfn.XLOOKUP(E342,[1]装备数值!$K$5:$K$19,[1]装备数值!$O$24:$O$38),D342=4,_xlfn.XLOOKUP(E342,[1]装备数值!$K$5:$K$19,[1]装备数值!$S$24:$S$38),D342=6,_xlfn.XLOOKUP(E342,[1]装备数值!$K$5:$K$19,[1]装备数值!$W$24:$W$38)))</f>
        <v>940</v>
      </c>
      <c r="H342" s="2">
        <f>IF(M342=0,_xlfn.IFS(D342=1,_xlfn.XLOOKUP(E342,[1]装备数值!$K$5:$K$19,[1]装备数值!$N$5:$N$19),D342=3,_xlfn.XLOOKUP(E342,[1]装备数值!$K$5:$K$19,[1]装备数值!$R$5:$R$19),D342=5,_xlfn.XLOOKUP(E342,[1]装备数值!$K$5:$K$19,[1]装备数值!$V$5:$V$19),D342=2,_xlfn.XLOOKUP(E342,[1]装备数值!$K$5:$K$19,[1]装备数值!$N$24:$N$38),D342=4,_xlfn.XLOOKUP(E342,[1]装备数值!$K$5:$K$19,[1]装备数值!$R$24:$R$38),D342=6,_xlfn.XLOOKUP(E342,[1]装备数值!$K$5:$K$19,[1]装备数值!$V$24:$V$38)),_xlfn.IFS(D342=1,_xlfn.XLOOKUP(E342,[1]装备数值!$K$5:$K$19,[1]装备数值!$P$5:$P$19),D342=3,_xlfn.XLOOKUP(E342,[1]装备数值!$K$5:$K$19,[1]装备数值!$T$5:$T$19),D342=5,_xlfn.XLOOKUP(E342,[1]装备数值!$K$5:$K$19,[1]装备数值!$X$5:$X$19),D342=2,_xlfn.XLOOKUP(E342,[1]装备数值!$K$5:$K$19,[1]装备数值!$P$24:$P$38),D342=4,_xlfn.XLOOKUP(E342,[1]装备数值!$K$5:$K$19,[1]装备数值!$T$24:$T$38),D342=6,_xlfn.XLOOKUP(E342,[1]装备数值!$K$5:$K$19,[1]装备数值!$X$24:$X$38)))</f>
        <v>90</v>
      </c>
      <c r="I342" s="2" cm="1">
        <f t="array" ref="I342">G342+H342*(_xlfn.SINGLE(_xlfn.XLOOKUP(E342,'equip_quality|装备品质'!$A:$A,'equip_quality|装备品质'!$E:$E-1)))</f>
        <v>15250</v>
      </c>
      <c r="J342" s="3" t="str">
        <f t="shared" si="52"/>
        <v>3;434043|4;434044|5;434045|6;434046</v>
      </c>
      <c r="K342" s="3" t="str">
        <f t="shared" si="50"/>
        <v>434043;434044;434045;434046</v>
      </c>
      <c r="M342" s="2">
        <f>_xlfn.XLOOKUP(ROUNDDOWN(A342/100,0),[1]装备数值!$B:$B,[1]装备数值!$F:$F)</f>
        <v>0</v>
      </c>
      <c r="N342" s="3" t="str">
        <f t="shared" si="46"/>
        <v>equip_404_name</v>
      </c>
      <c r="O342" s="3" t="str">
        <f t="shared" si="47"/>
        <v>icon_equip_404_2</v>
      </c>
      <c r="P342" s="3" t="str">
        <f t="shared" si="48"/>
        <v>equip_404_desc</v>
      </c>
      <c r="Q342" s="3" t="str">
        <f t="shared" si="49"/>
        <v>spine_equip_404_2</v>
      </c>
    </row>
    <row r="343" spans="1:17">
      <c r="A343" s="2">
        <v>40415</v>
      </c>
      <c r="B343" s="3" t="str">
        <f>CONCATENATE(_xlfn.XLOOKUP(ROUNDDOWN(A343/100,0),[1]装备数值!$B:$B,[1]装备数值!$C:$C),"-",_xlfn.XLOOKUP(E343,[1]装备数值!$K$5:$K$19,[1]装备数值!$L$5:$L$19))</f>
        <v>西裤-SS阶-4</v>
      </c>
      <c r="C343" s="3">
        <f t="shared" si="45"/>
        <v>404</v>
      </c>
      <c r="D343" s="3">
        <f>_xlfn.XLOOKUP(ROUNDDOWN(A343/100,0),[1]装备数值!$B:$B,[1]装备数值!$E:$E)</f>
        <v>4</v>
      </c>
      <c r="E343" s="2">
        <v>15</v>
      </c>
      <c r="F343" s="2">
        <f>_xlfn.XLOOKUP(ROUNDDOWN(A343/100,0),[1]装备数值!$B:$B,[1]装备数值!$D:$D)</f>
        <v>102010</v>
      </c>
      <c r="G343" s="8">
        <f>IF(M343=0,_xlfn.IFS(D343=1,_xlfn.XLOOKUP(E343,[1]装备数值!$K$5:$K$19,[1]装备数值!$M$5:$M$19),D343=3,_xlfn.XLOOKUP(E343,[1]装备数值!$K$5:$K$19,[1]装备数值!$Q$5:$Q$19),D343=5,_xlfn.XLOOKUP(E343,[1]装备数值!$K$5:$K$19,[1]装备数值!$U$5:$U$19),D343=2,_xlfn.XLOOKUP(E343,[1]装备数值!$K$5:$K$19,[1]装备数值!$M$24:$M$38),D343=4,_xlfn.XLOOKUP(E343,[1]装备数值!$K$5:$K$19,[1]装备数值!$Q$24:$Q$38),D343=6,_xlfn.XLOOKUP(E343,[1]装备数值!$K$5:$K$19,[1]装备数值!$U$24:$U$38)),_xlfn.IFS(D343=1,_xlfn.XLOOKUP(E343,[1]装备数值!$K$5:$K$19,[1]装备数值!$O$5:$O$19),D343=3,_xlfn.XLOOKUP(E343,[1]装备数值!$K$5:$K$19,[1]装备数值!$S$5:$S$19),D343=5,_xlfn.XLOOKUP(E343,[1]装备数值!$K$5:$K$19,[1]装备数值!$W$5:$W$19),D343=2,_xlfn.XLOOKUP(E343,[1]装备数值!$K$5:$K$19,[1]装备数值!$O$24:$O$38),D343=4,_xlfn.XLOOKUP(E343,[1]装备数值!$K$5:$K$19,[1]装备数值!$S$24:$S$38),D343=6,_xlfn.XLOOKUP(E343,[1]装备数值!$K$5:$K$19,[1]装备数值!$W$24:$W$38)))</f>
        <v>1126</v>
      </c>
      <c r="H343" s="2">
        <f>IF(M343=0,_xlfn.IFS(D343=1,_xlfn.XLOOKUP(E343,[1]装备数值!$K$5:$K$19,[1]装备数值!$N$5:$N$19),D343=3,_xlfn.XLOOKUP(E343,[1]装备数值!$K$5:$K$19,[1]装备数值!$R$5:$R$19),D343=5,_xlfn.XLOOKUP(E343,[1]装备数值!$K$5:$K$19,[1]装备数值!$V$5:$V$19),D343=2,_xlfn.XLOOKUP(E343,[1]装备数值!$K$5:$K$19,[1]装备数值!$N$24:$N$38),D343=4,_xlfn.XLOOKUP(E343,[1]装备数值!$K$5:$K$19,[1]装备数值!$R$24:$R$38),D343=6,_xlfn.XLOOKUP(E343,[1]装备数值!$K$5:$K$19,[1]装备数值!$V$24:$V$38)),_xlfn.IFS(D343=1,_xlfn.XLOOKUP(E343,[1]装备数值!$K$5:$K$19,[1]装备数值!$P$5:$P$19),D343=3,_xlfn.XLOOKUP(E343,[1]装备数值!$K$5:$K$19,[1]装备数值!$T$5:$T$19),D343=5,_xlfn.XLOOKUP(E343,[1]装备数值!$K$5:$K$19,[1]装备数值!$X$5:$X$19),D343=2,_xlfn.XLOOKUP(E343,[1]装备数值!$K$5:$K$19,[1]装备数值!$P$24:$P$38),D343=4,_xlfn.XLOOKUP(E343,[1]装备数值!$K$5:$K$19,[1]装备数值!$T$24:$T$38),D343=6,_xlfn.XLOOKUP(E343,[1]装备数值!$K$5:$K$19,[1]装备数值!$X$24:$X$38)))</f>
        <v>114</v>
      </c>
      <c r="I343" s="2" cm="1">
        <f t="array" ref="I343">G343+H343*(_xlfn.SINGLE(_xlfn.XLOOKUP(E343,'equip_quality|装备品质'!$A:$A,'equip_quality|装备品质'!$E:$E-1)))</f>
        <v>19252</v>
      </c>
      <c r="J343" s="3" t="str">
        <f t="shared" si="52"/>
        <v>3;434043|4;434044|5;434045|6;434046</v>
      </c>
      <c r="K343" s="3" t="str">
        <f t="shared" si="50"/>
        <v>434043;434044;434045;434046</v>
      </c>
      <c r="M343" s="2">
        <f>_xlfn.XLOOKUP(ROUNDDOWN(A343/100,0),[1]装备数值!$B:$B,[1]装备数值!$F:$F)</f>
        <v>0</v>
      </c>
      <c r="N343" s="3" t="str">
        <f t="shared" si="46"/>
        <v>equip_404_name</v>
      </c>
      <c r="O343" s="3" t="str">
        <f t="shared" si="47"/>
        <v>icon_equip_404_2</v>
      </c>
      <c r="P343" s="3" t="str">
        <f t="shared" si="48"/>
        <v>equip_404_desc</v>
      </c>
      <c r="Q343" s="3" t="str">
        <f t="shared" si="49"/>
        <v>spine_equip_404_2</v>
      </c>
    </row>
    <row r="344" spans="1:17">
      <c r="A344" s="2">
        <v>40501</v>
      </c>
      <c r="B344" s="3" t="str">
        <f>CONCATENATE(_xlfn.XLOOKUP(ROUNDDOWN(A344/100,0),[1]装备数值!$B:$B,[1]装备数值!$C:$C),"-",_xlfn.XLOOKUP(E344,[1]装备数值!$K$5:$K$19,[1]装备数值!$L$5:$L$19))</f>
        <v>烹饪裤-D阶</v>
      </c>
      <c r="C344" s="3">
        <f t="shared" ref="C344:C407" si="53">ROUNDDOWN(A344/100,0)</f>
        <v>405</v>
      </c>
      <c r="D344" s="3">
        <f>_xlfn.XLOOKUP(ROUNDDOWN(A344/100,0),[1]装备数值!$B:$B,[1]装备数值!$E:$E)</f>
        <v>4</v>
      </c>
      <c r="E344" s="2">
        <v>1</v>
      </c>
      <c r="F344" s="2">
        <f>_xlfn.XLOOKUP(ROUNDDOWN(A344/100,0),[1]装备数值!$B:$B,[1]装备数值!$D:$D)</f>
        <v>102010</v>
      </c>
      <c r="G344" s="8">
        <f>IF(M344=0,_xlfn.IFS(D344=1,_xlfn.XLOOKUP(E344,[1]装备数值!$K$5:$K$19,[1]装备数值!$M$5:$M$19),D344=3,_xlfn.XLOOKUP(E344,[1]装备数值!$K$5:$K$19,[1]装备数值!$Q$5:$Q$19),D344=5,_xlfn.XLOOKUP(E344,[1]装备数值!$K$5:$K$19,[1]装备数值!$U$5:$U$19),D344=2,_xlfn.XLOOKUP(E344,[1]装备数值!$K$5:$K$19,[1]装备数值!$M$24:$M$38),D344=4,_xlfn.XLOOKUP(E344,[1]装备数值!$K$5:$K$19,[1]装备数值!$Q$24:$Q$38),D344=6,_xlfn.XLOOKUP(E344,[1]装备数值!$K$5:$K$19,[1]装备数值!$U$24:$U$38)),_xlfn.IFS(D344=1,_xlfn.XLOOKUP(E344,[1]装备数值!$K$5:$K$19,[1]装备数值!$O$5:$O$19),D344=3,_xlfn.XLOOKUP(E344,[1]装备数值!$K$5:$K$19,[1]装备数值!$S$5:$S$19),D344=5,_xlfn.XLOOKUP(E344,[1]装备数值!$K$5:$K$19,[1]装备数值!$W$5:$W$19),D344=2,_xlfn.XLOOKUP(E344,[1]装备数值!$K$5:$K$19,[1]装备数值!$O$24:$O$38),D344=4,_xlfn.XLOOKUP(E344,[1]装备数值!$K$5:$K$19,[1]装备数值!$S$24:$S$38),D344=6,_xlfn.XLOOKUP(E344,[1]装备数值!$K$5:$K$19,[1]装备数值!$W$24:$W$38)))</f>
        <v>38</v>
      </c>
      <c r="H344" s="2">
        <f>IF(M344=0,_xlfn.IFS(D344=1,_xlfn.XLOOKUP(E344,[1]装备数值!$K$5:$K$19,[1]装备数值!$N$5:$N$19),D344=3,_xlfn.XLOOKUP(E344,[1]装备数值!$K$5:$K$19,[1]装备数值!$R$5:$R$19),D344=5,_xlfn.XLOOKUP(E344,[1]装备数值!$K$5:$K$19,[1]装备数值!$V$5:$V$19),D344=2,_xlfn.XLOOKUP(E344,[1]装备数值!$K$5:$K$19,[1]装备数值!$N$24:$N$38),D344=4,_xlfn.XLOOKUP(E344,[1]装备数值!$K$5:$K$19,[1]装备数值!$R$24:$R$38),D344=6,_xlfn.XLOOKUP(E344,[1]装备数值!$K$5:$K$19,[1]装备数值!$V$24:$V$38)),_xlfn.IFS(D344=1,_xlfn.XLOOKUP(E344,[1]装备数值!$K$5:$K$19,[1]装备数值!$P$5:$P$19),D344=3,_xlfn.XLOOKUP(E344,[1]装备数值!$K$5:$K$19,[1]装备数值!$T$5:$T$19),D344=5,_xlfn.XLOOKUP(E344,[1]装备数值!$K$5:$K$19,[1]装备数值!$X$5:$X$19),D344=2,_xlfn.XLOOKUP(E344,[1]装备数值!$K$5:$K$19,[1]装备数值!$P$24:$P$38),D344=4,_xlfn.XLOOKUP(E344,[1]装备数值!$K$5:$K$19,[1]装备数值!$T$24:$T$38),D344=6,_xlfn.XLOOKUP(E344,[1]装备数值!$K$5:$K$19,[1]装备数值!$X$24:$X$38)))</f>
        <v>4</v>
      </c>
      <c r="I344" s="2" cm="1">
        <f t="array" ref="I344">G344+H344*(_xlfn.SINGLE(_xlfn.XLOOKUP(E344,'equip_quality|装备品质'!$A:$A,'equip_quality|装备品质'!$E:$E-1)))</f>
        <v>674</v>
      </c>
      <c r="J344" s="3" t="str">
        <f t="shared" si="52"/>
        <v>3;434053|4;434054|5;434055|6;434056</v>
      </c>
      <c r="K344" s="3" t="str">
        <f t="shared" si="50"/>
        <v/>
      </c>
      <c r="M344" s="2">
        <f>_xlfn.XLOOKUP(ROUNDDOWN(A344/100,0),[1]装备数值!$B:$B,[1]装备数值!$F:$F)</f>
        <v>0</v>
      </c>
      <c r="N344" s="3" t="str">
        <f t="shared" ref="N344:N407" si="54">CONCATENATE("equip_",ROUNDDOWN(A344/100,0),"_name")</f>
        <v>equip_405_name</v>
      </c>
      <c r="O344" s="3" t="str">
        <f t="shared" ref="O344:O407" si="55">CONCATENATE("icon_equip_",ROUNDDOWN(A344/100,0),IF(_xlfn.NUMBERVALUE(MID(ROUNDDOWN(A344/100,0),2,1))&lt;5,CONCATENATE(IF(E344&lt;4,"_1","_2")),""))</f>
        <v>icon_equip_405_1</v>
      </c>
      <c r="P344" s="3" t="str">
        <f t="shared" ref="P344:P407" si="56">CONCATENATE("equip_",ROUNDDOWN(A344/100,0),"_desc")</f>
        <v>equip_405_desc</v>
      </c>
      <c r="Q344" s="3" t="str">
        <f t="shared" ref="Q344:Q407" si="57">CONCATENATE("spine_equip_",ROUNDDOWN(A344/100,0),IF(_xlfn.NUMBERVALUE(MID(ROUNDDOWN(A344/100,0),2,1))&lt;5,CONCATENATE(IF(E344&lt;4,"_1","_2")),""))</f>
        <v>spine_equip_405_1</v>
      </c>
    </row>
    <row r="345" spans="1:17">
      <c r="A345" s="2">
        <v>40502</v>
      </c>
      <c r="B345" s="3" t="str">
        <f>CONCATENATE(_xlfn.XLOOKUP(ROUNDDOWN(A345/100,0),[1]装备数值!$B:$B,[1]装备数值!$C:$C),"-",_xlfn.XLOOKUP(E345,[1]装备数值!$K$5:$K$19,[1]装备数值!$L$5:$L$19))</f>
        <v>烹饪裤-C阶</v>
      </c>
      <c r="C345" s="3">
        <f t="shared" si="53"/>
        <v>405</v>
      </c>
      <c r="D345" s="3">
        <f>_xlfn.XLOOKUP(ROUNDDOWN(A345/100,0),[1]装备数值!$B:$B,[1]装备数值!$E:$E)</f>
        <v>4</v>
      </c>
      <c r="E345" s="2">
        <v>2</v>
      </c>
      <c r="F345" s="2">
        <f>_xlfn.XLOOKUP(ROUNDDOWN(A345/100,0),[1]装备数值!$B:$B,[1]装备数值!$D:$D)</f>
        <v>102010</v>
      </c>
      <c r="G345" s="8">
        <f>IF(M345=0,_xlfn.IFS(D345=1,_xlfn.XLOOKUP(E345,[1]装备数值!$K$5:$K$19,[1]装备数值!$M$5:$M$19),D345=3,_xlfn.XLOOKUP(E345,[1]装备数值!$K$5:$K$19,[1]装备数值!$Q$5:$Q$19),D345=5,_xlfn.XLOOKUP(E345,[1]装备数值!$K$5:$K$19,[1]装备数值!$U$5:$U$19),D345=2,_xlfn.XLOOKUP(E345,[1]装备数值!$K$5:$K$19,[1]装备数值!$M$24:$M$38),D345=4,_xlfn.XLOOKUP(E345,[1]装备数值!$K$5:$K$19,[1]装备数值!$Q$24:$Q$38),D345=6,_xlfn.XLOOKUP(E345,[1]装备数值!$K$5:$K$19,[1]装备数值!$U$24:$U$38)),_xlfn.IFS(D345=1,_xlfn.XLOOKUP(E345,[1]装备数值!$K$5:$K$19,[1]装备数值!$O$5:$O$19),D345=3,_xlfn.XLOOKUP(E345,[1]装备数值!$K$5:$K$19,[1]装备数值!$S$5:$S$19),D345=5,_xlfn.XLOOKUP(E345,[1]装备数值!$K$5:$K$19,[1]装备数值!$W$5:$W$19),D345=2,_xlfn.XLOOKUP(E345,[1]装备数值!$K$5:$K$19,[1]装备数值!$O$24:$O$38),D345=4,_xlfn.XLOOKUP(E345,[1]装备数值!$K$5:$K$19,[1]装备数值!$S$24:$S$38),D345=6,_xlfn.XLOOKUP(E345,[1]装备数值!$K$5:$K$19,[1]装备数值!$W$24:$W$38)))</f>
        <v>53</v>
      </c>
      <c r="H345" s="2">
        <f>IF(M345=0,_xlfn.IFS(D345=1,_xlfn.XLOOKUP(E345,[1]装备数值!$K$5:$K$19,[1]装备数值!$N$5:$N$19),D345=3,_xlfn.XLOOKUP(E345,[1]装备数值!$K$5:$K$19,[1]装备数值!$R$5:$R$19),D345=5,_xlfn.XLOOKUP(E345,[1]装备数值!$K$5:$K$19,[1]装备数值!$V$5:$V$19),D345=2,_xlfn.XLOOKUP(E345,[1]装备数值!$K$5:$K$19,[1]装备数值!$N$24:$N$38),D345=4,_xlfn.XLOOKUP(E345,[1]装备数值!$K$5:$K$19,[1]装备数值!$R$24:$R$38),D345=6,_xlfn.XLOOKUP(E345,[1]装备数值!$K$5:$K$19,[1]装备数值!$V$24:$V$38)),_xlfn.IFS(D345=1,_xlfn.XLOOKUP(E345,[1]装备数值!$K$5:$K$19,[1]装备数值!$P$5:$P$19),D345=3,_xlfn.XLOOKUP(E345,[1]装备数值!$K$5:$K$19,[1]装备数值!$T$5:$T$19),D345=5,_xlfn.XLOOKUP(E345,[1]装备数值!$K$5:$K$19,[1]装备数值!$X$5:$X$19),D345=2,_xlfn.XLOOKUP(E345,[1]装备数值!$K$5:$K$19,[1]装备数值!$P$24:$P$38),D345=4,_xlfn.XLOOKUP(E345,[1]装备数值!$K$5:$K$19,[1]装备数值!$T$24:$T$38),D345=6,_xlfn.XLOOKUP(E345,[1]装备数值!$K$5:$K$19,[1]装备数值!$X$24:$X$38)))</f>
        <v>6</v>
      </c>
      <c r="I345" s="2" cm="1">
        <f t="array" ref="I345">G345+H345*(_xlfn.SINGLE(_xlfn.XLOOKUP(E345,'equip_quality|装备品质'!$A:$A,'equip_quality|装备品质'!$E:$E-1)))</f>
        <v>1007</v>
      </c>
      <c r="J345" s="3" t="str">
        <f t="shared" si="52"/>
        <v>3;434053|4;434054|5;434055|6;434056</v>
      </c>
      <c r="K345" s="3" t="str">
        <f t="shared" si="50"/>
        <v/>
      </c>
      <c r="M345" s="2">
        <f>_xlfn.XLOOKUP(ROUNDDOWN(A345/100,0),[1]装备数值!$B:$B,[1]装备数值!$F:$F)</f>
        <v>0</v>
      </c>
      <c r="N345" s="3" t="str">
        <f t="shared" si="54"/>
        <v>equip_405_name</v>
      </c>
      <c r="O345" s="3" t="str">
        <f t="shared" si="55"/>
        <v>icon_equip_405_1</v>
      </c>
      <c r="P345" s="3" t="str">
        <f t="shared" si="56"/>
        <v>equip_405_desc</v>
      </c>
      <c r="Q345" s="3" t="str">
        <f t="shared" si="57"/>
        <v>spine_equip_405_1</v>
      </c>
    </row>
    <row r="346" spans="1:17">
      <c r="A346" s="2">
        <v>40503</v>
      </c>
      <c r="B346" s="3" t="str">
        <f>CONCATENATE(_xlfn.XLOOKUP(ROUNDDOWN(A346/100,0),[1]装备数值!$B:$B,[1]装备数值!$C:$C),"-",_xlfn.XLOOKUP(E346,[1]装备数值!$K$5:$K$19,[1]装备数值!$L$5:$L$19))</f>
        <v>烹饪裤-B阶</v>
      </c>
      <c r="C346" s="3">
        <f t="shared" si="53"/>
        <v>405</v>
      </c>
      <c r="D346" s="3">
        <f>_xlfn.XLOOKUP(ROUNDDOWN(A346/100,0),[1]装备数值!$B:$B,[1]装备数值!$E:$E)</f>
        <v>4</v>
      </c>
      <c r="E346" s="2">
        <v>3</v>
      </c>
      <c r="F346" s="2">
        <f>_xlfn.XLOOKUP(ROUNDDOWN(A346/100,0),[1]装备数值!$B:$B,[1]装备数值!$D:$D)</f>
        <v>102010</v>
      </c>
      <c r="G346" s="8">
        <f>IF(M346=0,_xlfn.IFS(D346=1,_xlfn.XLOOKUP(E346,[1]装备数值!$K$5:$K$19,[1]装备数值!$M$5:$M$19),D346=3,_xlfn.XLOOKUP(E346,[1]装备数值!$K$5:$K$19,[1]装备数值!$Q$5:$Q$19),D346=5,_xlfn.XLOOKUP(E346,[1]装备数值!$K$5:$K$19,[1]装备数值!$U$5:$U$19),D346=2,_xlfn.XLOOKUP(E346,[1]装备数值!$K$5:$K$19,[1]装备数值!$M$24:$M$38),D346=4,_xlfn.XLOOKUP(E346,[1]装备数值!$K$5:$K$19,[1]装备数值!$Q$24:$Q$38),D346=6,_xlfn.XLOOKUP(E346,[1]装备数值!$K$5:$K$19,[1]装备数值!$U$24:$U$38)),_xlfn.IFS(D346=1,_xlfn.XLOOKUP(E346,[1]装备数值!$K$5:$K$19,[1]装备数值!$O$5:$O$19),D346=3,_xlfn.XLOOKUP(E346,[1]装备数值!$K$5:$K$19,[1]装备数值!$S$5:$S$19),D346=5,_xlfn.XLOOKUP(E346,[1]装备数值!$K$5:$K$19,[1]装备数值!$W$5:$W$19),D346=2,_xlfn.XLOOKUP(E346,[1]装备数值!$K$5:$K$19,[1]装备数值!$O$24:$O$38),D346=4,_xlfn.XLOOKUP(E346,[1]装备数值!$K$5:$K$19,[1]装备数值!$S$24:$S$38),D346=6,_xlfn.XLOOKUP(E346,[1]装备数值!$K$5:$K$19,[1]装备数值!$W$24:$W$38)))</f>
        <v>75</v>
      </c>
      <c r="H346" s="2">
        <f>IF(M346=0,_xlfn.IFS(D346=1,_xlfn.XLOOKUP(E346,[1]装备数值!$K$5:$K$19,[1]装备数值!$N$5:$N$19),D346=3,_xlfn.XLOOKUP(E346,[1]装备数值!$K$5:$K$19,[1]装备数值!$R$5:$R$19),D346=5,_xlfn.XLOOKUP(E346,[1]装备数值!$K$5:$K$19,[1]装备数值!$V$5:$V$19),D346=2,_xlfn.XLOOKUP(E346,[1]装备数值!$K$5:$K$19,[1]装备数值!$N$24:$N$38),D346=4,_xlfn.XLOOKUP(E346,[1]装备数值!$K$5:$K$19,[1]装备数值!$R$24:$R$38),D346=6,_xlfn.XLOOKUP(E346,[1]装备数值!$K$5:$K$19,[1]装备数值!$V$24:$V$38)),_xlfn.IFS(D346=1,_xlfn.XLOOKUP(E346,[1]装备数值!$K$5:$K$19,[1]装备数值!$P$5:$P$19),D346=3,_xlfn.XLOOKUP(E346,[1]装备数值!$K$5:$K$19,[1]装备数值!$T$5:$T$19),D346=5,_xlfn.XLOOKUP(E346,[1]装备数值!$K$5:$K$19,[1]装备数值!$X$5:$X$19),D346=2,_xlfn.XLOOKUP(E346,[1]装备数值!$K$5:$K$19,[1]装备数值!$P$24:$P$38),D346=4,_xlfn.XLOOKUP(E346,[1]装备数值!$K$5:$K$19,[1]装备数值!$T$24:$T$38),D346=6,_xlfn.XLOOKUP(E346,[1]装备数值!$K$5:$K$19,[1]装备数值!$X$24:$X$38)))</f>
        <v>8</v>
      </c>
      <c r="I346" s="2" cm="1">
        <f t="array" ref="I346">G346+H346*(_xlfn.SINGLE(_xlfn.XLOOKUP(E346,'equip_quality|装备品质'!$A:$A,'equip_quality|装备品质'!$E:$E-1)))</f>
        <v>1347</v>
      </c>
      <c r="J346" s="3" t="str">
        <f t="shared" si="52"/>
        <v>3;434053|4;434054|5;434055|6;434056</v>
      </c>
      <c r="K346" s="3" t="str">
        <f t="shared" si="50"/>
        <v>434053</v>
      </c>
      <c r="M346" s="2">
        <f>_xlfn.XLOOKUP(ROUNDDOWN(A346/100,0),[1]装备数值!$B:$B,[1]装备数值!$F:$F)</f>
        <v>0</v>
      </c>
      <c r="N346" s="3" t="str">
        <f t="shared" si="54"/>
        <v>equip_405_name</v>
      </c>
      <c r="O346" s="3" t="str">
        <f t="shared" si="55"/>
        <v>icon_equip_405_1</v>
      </c>
      <c r="P346" s="3" t="str">
        <f t="shared" si="56"/>
        <v>equip_405_desc</v>
      </c>
      <c r="Q346" s="3" t="str">
        <f t="shared" si="57"/>
        <v>spine_equip_405_1</v>
      </c>
    </row>
    <row r="347" spans="1:17">
      <c r="A347" s="2">
        <v>40504</v>
      </c>
      <c r="B347" s="3" t="str">
        <f>CONCATENATE(_xlfn.XLOOKUP(ROUNDDOWN(A347/100,0),[1]装备数值!$B:$B,[1]装备数值!$C:$C),"-",_xlfn.XLOOKUP(E347,[1]装备数值!$K$5:$K$19,[1]装备数值!$L$5:$L$19))</f>
        <v>烹饪裤-A阶-0</v>
      </c>
      <c r="C347" s="3">
        <f t="shared" si="53"/>
        <v>405</v>
      </c>
      <c r="D347" s="3">
        <f>_xlfn.XLOOKUP(ROUNDDOWN(A347/100,0),[1]装备数值!$B:$B,[1]装备数值!$E:$E)</f>
        <v>4</v>
      </c>
      <c r="E347" s="2">
        <v>4</v>
      </c>
      <c r="F347" s="2">
        <f>_xlfn.XLOOKUP(ROUNDDOWN(A347/100,0),[1]装备数值!$B:$B,[1]装备数值!$D:$D)</f>
        <v>102010</v>
      </c>
      <c r="G347" s="8">
        <f>IF(M347=0,_xlfn.IFS(D347=1,_xlfn.XLOOKUP(E347,[1]装备数值!$K$5:$K$19,[1]装备数值!$M$5:$M$19),D347=3,_xlfn.XLOOKUP(E347,[1]装备数值!$K$5:$K$19,[1]装备数值!$Q$5:$Q$19),D347=5,_xlfn.XLOOKUP(E347,[1]装备数值!$K$5:$K$19,[1]装备数值!$U$5:$U$19),D347=2,_xlfn.XLOOKUP(E347,[1]装备数值!$K$5:$K$19,[1]装备数值!$M$24:$M$38),D347=4,_xlfn.XLOOKUP(E347,[1]装备数值!$K$5:$K$19,[1]装备数值!$Q$24:$Q$38),D347=6,_xlfn.XLOOKUP(E347,[1]装备数值!$K$5:$K$19,[1]装备数值!$U$24:$U$38)),_xlfn.IFS(D347=1,_xlfn.XLOOKUP(E347,[1]装备数值!$K$5:$K$19,[1]装备数值!$O$5:$O$19),D347=3,_xlfn.XLOOKUP(E347,[1]装备数值!$K$5:$K$19,[1]装备数值!$S$5:$S$19),D347=5,_xlfn.XLOOKUP(E347,[1]装备数值!$K$5:$K$19,[1]装备数值!$W$5:$W$19),D347=2,_xlfn.XLOOKUP(E347,[1]装备数值!$K$5:$K$19,[1]装备数值!$O$24:$O$38),D347=4,_xlfn.XLOOKUP(E347,[1]装备数值!$K$5:$K$19,[1]装备数值!$S$24:$S$38),D347=6,_xlfn.XLOOKUP(E347,[1]装备数值!$K$5:$K$19,[1]装备数值!$W$24:$W$38)))</f>
        <v>150</v>
      </c>
      <c r="H347" s="2">
        <f>IF(M347=0,_xlfn.IFS(D347=1,_xlfn.XLOOKUP(E347,[1]装备数值!$K$5:$K$19,[1]装备数值!$N$5:$N$19),D347=3,_xlfn.XLOOKUP(E347,[1]装备数值!$K$5:$K$19,[1]装备数值!$R$5:$R$19),D347=5,_xlfn.XLOOKUP(E347,[1]装备数值!$K$5:$K$19,[1]装备数值!$V$5:$V$19),D347=2,_xlfn.XLOOKUP(E347,[1]装备数值!$K$5:$K$19,[1]装备数值!$N$24:$N$38),D347=4,_xlfn.XLOOKUP(E347,[1]装备数值!$K$5:$K$19,[1]装备数值!$R$24:$R$38),D347=6,_xlfn.XLOOKUP(E347,[1]装备数值!$K$5:$K$19,[1]装备数值!$V$24:$V$38)),_xlfn.IFS(D347=1,_xlfn.XLOOKUP(E347,[1]装备数值!$K$5:$K$19,[1]装备数值!$P$5:$P$19),D347=3,_xlfn.XLOOKUP(E347,[1]装备数值!$K$5:$K$19,[1]装备数值!$T$5:$T$19),D347=5,_xlfn.XLOOKUP(E347,[1]装备数值!$K$5:$K$19,[1]装备数值!$X$5:$X$19),D347=2,_xlfn.XLOOKUP(E347,[1]装备数值!$K$5:$K$19,[1]装备数值!$P$24:$P$38),D347=4,_xlfn.XLOOKUP(E347,[1]装备数值!$K$5:$K$19,[1]装备数值!$T$24:$T$38),D347=6,_xlfn.XLOOKUP(E347,[1]装备数值!$K$5:$K$19,[1]装备数值!$X$24:$X$38)))</f>
        <v>11</v>
      </c>
      <c r="I347" s="2" cm="1">
        <f t="array" ref="I347">G347+H347*(_xlfn.SINGLE(_xlfn.XLOOKUP(E347,'equip_quality|装备品质'!$A:$A,'equip_quality|装备品质'!$E:$E-1)))</f>
        <v>1899</v>
      </c>
      <c r="J347" s="3" t="str">
        <f t="shared" si="52"/>
        <v>3;434053|4;434054|5;434055|6;434056</v>
      </c>
      <c r="K347" s="3" t="str">
        <f t="shared" si="50"/>
        <v>434053;434054</v>
      </c>
      <c r="M347" s="2">
        <f>_xlfn.XLOOKUP(ROUNDDOWN(A347/100,0),[1]装备数值!$B:$B,[1]装备数值!$F:$F)</f>
        <v>0</v>
      </c>
      <c r="N347" s="3" t="str">
        <f t="shared" si="54"/>
        <v>equip_405_name</v>
      </c>
      <c r="O347" s="3" t="str">
        <f t="shared" si="55"/>
        <v>icon_equip_405_2</v>
      </c>
      <c r="P347" s="3" t="str">
        <f t="shared" si="56"/>
        <v>equip_405_desc</v>
      </c>
      <c r="Q347" s="3" t="str">
        <f t="shared" si="57"/>
        <v>spine_equip_405_2</v>
      </c>
    </row>
    <row r="348" spans="1:17">
      <c r="A348" s="2">
        <v>40505</v>
      </c>
      <c r="B348" s="3" t="str">
        <f>CONCATENATE(_xlfn.XLOOKUP(ROUNDDOWN(A348/100,0),[1]装备数值!$B:$B,[1]装备数值!$C:$C),"-",_xlfn.XLOOKUP(E348,[1]装备数值!$K$5:$K$19,[1]装备数值!$L$5:$L$19))</f>
        <v>烹饪裤-A阶-1</v>
      </c>
      <c r="C348" s="3">
        <f t="shared" si="53"/>
        <v>405</v>
      </c>
      <c r="D348" s="3">
        <f>_xlfn.XLOOKUP(ROUNDDOWN(A348/100,0),[1]装备数值!$B:$B,[1]装备数值!$E:$E)</f>
        <v>4</v>
      </c>
      <c r="E348" s="2">
        <v>5</v>
      </c>
      <c r="F348" s="2">
        <f>_xlfn.XLOOKUP(ROUNDDOWN(A348/100,0),[1]装备数值!$B:$B,[1]装备数值!$D:$D)</f>
        <v>102010</v>
      </c>
      <c r="G348" s="8">
        <f>IF(M348=0,_xlfn.IFS(D348=1,_xlfn.XLOOKUP(E348,[1]装备数值!$K$5:$K$19,[1]装备数值!$M$5:$M$19),D348=3,_xlfn.XLOOKUP(E348,[1]装备数值!$K$5:$K$19,[1]装备数值!$Q$5:$Q$19),D348=5,_xlfn.XLOOKUP(E348,[1]装备数值!$K$5:$K$19,[1]装备数值!$U$5:$U$19),D348=2,_xlfn.XLOOKUP(E348,[1]装备数值!$K$5:$K$19,[1]装备数值!$M$24:$M$38),D348=4,_xlfn.XLOOKUP(E348,[1]装备数值!$K$5:$K$19,[1]装备数值!$Q$24:$Q$38),D348=6,_xlfn.XLOOKUP(E348,[1]装备数值!$K$5:$K$19,[1]装备数值!$U$24:$U$38)),_xlfn.IFS(D348=1,_xlfn.XLOOKUP(E348,[1]装备数值!$K$5:$K$19,[1]装备数值!$O$5:$O$19),D348=3,_xlfn.XLOOKUP(E348,[1]装备数值!$K$5:$K$19,[1]装备数值!$S$5:$S$19),D348=5,_xlfn.XLOOKUP(E348,[1]装备数值!$K$5:$K$19,[1]装备数值!$W$5:$W$19),D348=2,_xlfn.XLOOKUP(E348,[1]装备数值!$K$5:$K$19,[1]装备数值!$O$24:$O$38),D348=4,_xlfn.XLOOKUP(E348,[1]装备数值!$K$5:$K$19,[1]装备数值!$S$24:$S$38),D348=6,_xlfn.XLOOKUP(E348,[1]装备数值!$K$5:$K$19,[1]装备数值!$W$24:$W$38)))</f>
        <v>165</v>
      </c>
      <c r="H348" s="2">
        <f>IF(M348=0,_xlfn.IFS(D348=1,_xlfn.XLOOKUP(E348,[1]装备数值!$K$5:$K$19,[1]装备数值!$N$5:$N$19),D348=3,_xlfn.XLOOKUP(E348,[1]装备数值!$K$5:$K$19,[1]装备数值!$R$5:$R$19),D348=5,_xlfn.XLOOKUP(E348,[1]装备数值!$K$5:$K$19,[1]装备数值!$V$5:$V$19),D348=2,_xlfn.XLOOKUP(E348,[1]装备数值!$K$5:$K$19,[1]装备数值!$N$24:$N$38),D348=4,_xlfn.XLOOKUP(E348,[1]装备数值!$K$5:$K$19,[1]装备数值!$R$24:$R$38),D348=6,_xlfn.XLOOKUP(E348,[1]装备数值!$K$5:$K$19,[1]装备数值!$V$24:$V$38)),_xlfn.IFS(D348=1,_xlfn.XLOOKUP(E348,[1]装备数值!$K$5:$K$19,[1]装备数值!$P$5:$P$19),D348=3,_xlfn.XLOOKUP(E348,[1]装备数值!$K$5:$K$19,[1]装备数值!$T$5:$T$19),D348=5,_xlfn.XLOOKUP(E348,[1]装备数值!$K$5:$K$19,[1]装备数值!$X$5:$X$19),D348=2,_xlfn.XLOOKUP(E348,[1]装备数值!$K$5:$K$19,[1]装备数值!$P$24:$P$38),D348=4,_xlfn.XLOOKUP(E348,[1]装备数值!$K$5:$K$19,[1]装备数值!$T$24:$T$38),D348=6,_xlfn.XLOOKUP(E348,[1]装备数值!$K$5:$K$19,[1]装备数值!$X$24:$X$38)))</f>
        <v>15</v>
      </c>
      <c r="I348" s="2" cm="1">
        <f t="array" ref="I348">G348+H348*(_xlfn.SINGLE(_xlfn.XLOOKUP(E348,'equip_quality|装备品质'!$A:$A,'equip_quality|装备品质'!$E:$E-1)))</f>
        <v>2550</v>
      </c>
      <c r="J348" s="3" t="str">
        <f t="shared" si="52"/>
        <v>3;434053|4;434054|5;434055|6;434056</v>
      </c>
      <c r="K348" s="3" t="str">
        <f t="shared" ref="K348:K358" si="58">CONCATENATE(IF(L348,CONCATENATE(L348,";"),""),IF(E348&gt;=3,CONCATENATE("",$C348*10+430003),""),IF(E348&gt;=4,CONCATENATE(";",$C348*10+430004),""),IF(E348&gt;=7,CONCATENATE(";",$C348*10+430005),""),IF(E348&gt;=11,CONCATENATE(";",$C348*10+430006),""))</f>
        <v>434053;434054</v>
      </c>
      <c r="M348" s="2">
        <f>_xlfn.XLOOKUP(ROUNDDOWN(A348/100,0),[1]装备数值!$B:$B,[1]装备数值!$F:$F)</f>
        <v>0</v>
      </c>
      <c r="N348" s="3" t="str">
        <f t="shared" si="54"/>
        <v>equip_405_name</v>
      </c>
      <c r="O348" s="3" t="str">
        <f t="shared" si="55"/>
        <v>icon_equip_405_2</v>
      </c>
      <c r="P348" s="3" t="str">
        <f t="shared" si="56"/>
        <v>equip_405_desc</v>
      </c>
      <c r="Q348" s="3" t="str">
        <f t="shared" si="57"/>
        <v>spine_equip_405_2</v>
      </c>
    </row>
    <row r="349" spans="1:17">
      <c r="A349" s="2">
        <v>40506</v>
      </c>
      <c r="B349" s="3" t="str">
        <f>CONCATENATE(_xlfn.XLOOKUP(ROUNDDOWN(A349/100,0),[1]装备数值!$B:$B,[1]装备数值!$C:$C),"-",_xlfn.XLOOKUP(E349,[1]装备数值!$K$5:$K$19,[1]装备数值!$L$5:$L$19))</f>
        <v>烹饪裤-A阶-2</v>
      </c>
      <c r="C349" s="3">
        <f t="shared" si="53"/>
        <v>405</v>
      </c>
      <c r="D349" s="3">
        <f>_xlfn.XLOOKUP(ROUNDDOWN(A349/100,0),[1]装备数值!$B:$B,[1]装备数值!$E:$E)</f>
        <v>4</v>
      </c>
      <c r="E349" s="2">
        <v>6</v>
      </c>
      <c r="F349" s="2">
        <f>_xlfn.XLOOKUP(ROUNDDOWN(A349/100,0),[1]装备数值!$B:$B,[1]装备数值!$D:$D)</f>
        <v>102010</v>
      </c>
      <c r="G349" s="8">
        <f>IF(M349=0,_xlfn.IFS(D349=1,_xlfn.XLOOKUP(E349,[1]装备数值!$K$5:$K$19,[1]装备数值!$M$5:$M$19),D349=3,_xlfn.XLOOKUP(E349,[1]装备数值!$K$5:$K$19,[1]装备数值!$Q$5:$Q$19),D349=5,_xlfn.XLOOKUP(E349,[1]装备数值!$K$5:$K$19,[1]装备数值!$U$5:$U$19),D349=2,_xlfn.XLOOKUP(E349,[1]装备数值!$K$5:$K$19,[1]装备数值!$M$24:$M$38),D349=4,_xlfn.XLOOKUP(E349,[1]装备数值!$K$5:$K$19,[1]装备数值!$Q$24:$Q$38),D349=6,_xlfn.XLOOKUP(E349,[1]装备数值!$K$5:$K$19,[1]装备数值!$U$24:$U$38)),_xlfn.IFS(D349=1,_xlfn.XLOOKUP(E349,[1]装备数值!$K$5:$K$19,[1]装备数值!$O$5:$O$19),D349=3,_xlfn.XLOOKUP(E349,[1]装备数值!$K$5:$K$19,[1]装备数值!$S$5:$S$19),D349=5,_xlfn.XLOOKUP(E349,[1]装备数值!$K$5:$K$19,[1]装备数值!$W$5:$W$19),D349=2,_xlfn.XLOOKUP(E349,[1]装备数值!$K$5:$K$19,[1]装备数值!$O$24:$O$38),D349=4,_xlfn.XLOOKUP(E349,[1]装备数值!$K$5:$K$19,[1]装备数值!$S$24:$S$38),D349=6,_xlfn.XLOOKUP(E349,[1]装备数值!$K$5:$K$19,[1]装备数值!$W$24:$W$38)))</f>
        <v>206</v>
      </c>
      <c r="H349" s="2">
        <f>IF(M349=0,_xlfn.IFS(D349=1,_xlfn.XLOOKUP(E349,[1]装备数值!$K$5:$K$19,[1]装备数值!$N$5:$N$19),D349=3,_xlfn.XLOOKUP(E349,[1]装备数值!$K$5:$K$19,[1]装备数值!$R$5:$R$19),D349=5,_xlfn.XLOOKUP(E349,[1]装备数值!$K$5:$K$19,[1]装备数值!$V$5:$V$19),D349=2,_xlfn.XLOOKUP(E349,[1]装备数值!$K$5:$K$19,[1]装备数值!$N$24:$N$38),D349=4,_xlfn.XLOOKUP(E349,[1]装备数值!$K$5:$K$19,[1]装备数值!$R$24:$R$38),D349=6,_xlfn.XLOOKUP(E349,[1]装备数值!$K$5:$K$19,[1]装备数值!$V$24:$V$38)),_xlfn.IFS(D349=1,_xlfn.XLOOKUP(E349,[1]装备数值!$K$5:$K$19,[1]装备数值!$P$5:$P$19),D349=3,_xlfn.XLOOKUP(E349,[1]装备数值!$K$5:$K$19,[1]装备数值!$T$5:$T$19),D349=5,_xlfn.XLOOKUP(E349,[1]装备数值!$K$5:$K$19,[1]装备数值!$X$5:$X$19),D349=2,_xlfn.XLOOKUP(E349,[1]装备数值!$K$5:$K$19,[1]装备数值!$P$24:$P$38),D349=4,_xlfn.XLOOKUP(E349,[1]装备数值!$K$5:$K$19,[1]装备数值!$T$24:$T$38),D349=6,_xlfn.XLOOKUP(E349,[1]装备数值!$K$5:$K$19,[1]装备数值!$X$24:$X$38)))</f>
        <v>19</v>
      </c>
      <c r="I349" s="2" cm="1">
        <f t="array" ref="I349">G349+H349*(_xlfn.SINGLE(_xlfn.XLOOKUP(E349,'equip_quality|装备品质'!$A:$A,'equip_quality|装备品质'!$E:$E-1)))</f>
        <v>3227</v>
      </c>
      <c r="J349" s="3" t="str">
        <f t="shared" si="52"/>
        <v>3;434053|4;434054|5;434055|6;434056</v>
      </c>
      <c r="K349" s="3" t="str">
        <f t="shared" si="58"/>
        <v>434053;434054</v>
      </c>
      <c r="M349" s="2">
        <f>_xlfn.XLOOKUP(ROUNDDOWN(A349/100,0),[1]装备数值!$B:$B,[1]装备数值!$F:$F)</f>
        <v>0</v>
      </c>
      <c r="N349" s="3" t="str">
        <f t="shared" si="54"/>
        <v>equip_405_name</v>
      </c>
      <c r="O349" s="3" t="str">
        <f t="shared" si="55"/>
        <v>icon_equip_405_2</v>
      </c>
      <c r="P349" s="3" t="str">
        <f t="shared" si="56"/>
        <v>equip_405_desc</v>
      </c>
      <c r="Q349" s="3" t="str">
        <f t="shared" si="57"/>
        <v>spine_equip_405_2</v>
      </c>
    </row>
    <row r="350" spans="1:17">
      <c r="A350" s="2">
        <v>40507</v>
      </c>
      <c r="B350" s="3" t="str">
        <f>CONCATENATE(_xlfn.XLOOKUP(ROUNDDOWN(A350/100,0),[1]装备数值!$B:$B,[1]装备数值!$C:$C),"-",_xlfn.XLOOKUP(E350,[1]装备数值!$K$5:$K$19,[1]装备数值!$L$5:$L$19))</f>
        <v>烹饪裤-S阶-0</v>
      </c>
      <c r="C350" s="3">
        <f t="shared" si="53"/>
        <v>405</v>
      </c>
      <c r="D350" s="3">
        <f>_xlfn.XLOOKUP(ROUNDDOWN(A350/100,0),[1]装备数值!$B:$B,[1]装备数值!$E:$E)</f>
        <v>4</v>
      </c>
      <c r="E350" s="2">
        <v>7</v>
      </c>
      <c r="F350" s="2">
        <f>_xlfn.XLOOKUP(ROUNDDOWN(A350/100,0),[1]装备数值!$B:$B,[1]装备数值!$D:$D)</f>
        <v>102010</v>
      </c>
      <c r="G350" s="8">
        <f>IF(M350=0,_xlfn.IFS(D350=1,_xlfn.XLOOKUP(E350,[1]装备数值!$K$5:$K$19,[1]装备数值!$M$5:$M$19),D350=3,_xlfn.XLOOKUP(E350,[1]装备数值!$K$5:$K$19,[1]装备数值!$Q$5:$Q$19),D350=5,_xlfn.XLOOKUP(E350,[1]装备数值!$K$5:$K$19,[1]装备数值!$U$5:$U$19),D350=2,_xlfn.XLOOKUP(E350,[1]装备数值!$K$5:$K$19,[1]装备数值!$M$24:$M$38),D350=4,_xlfn.XLOOKUP(E350,[1]装备数值!$K$5:$K$19,[1]装备数值!$Q$24:$Q$38),D350=6,_xlfn.XLOOKUP(E350,[1]装备数值!$K$5:$K$19,[1]装备数值!$U$24:$U$38)),_xlfn.IFS(D350=1,_xlfn.XLOOKUP(E350,[1]装备数值!$K$5:$K$19,[1]装备数值!$O$5:$O$19),D350=3,_xlfn.XLOOKUP(E350,[1]装备数值!$K$5:$K$19,[1]装备数值!$S$5:$S$19),D350=5,_xlfn.XLOOKUP(E350,[1]装备数值!$K$5:$K$19,[1]装备数值!$W$5:$W$19),D350=2,_xlfn.XLOOKUP(E350,[1]装备数值!$K$5:$K$19,[1]装备数值!$O$24:$O$38),D350=4,_xlfn.XLOOKUP(E350,[1]装备数值!$K$5:$K$19,[1]装备数值!$S$24:$S$38),D350=6,_xlfn.XLOOKUP(E350,[1]装备数值!$K$5:$K$19,[1]装备数值!$W$24:$W$38)))</f>
        <v>248</v>
      </c>
      <c r="H350" s="2">
        <f>IF(M350=0,_xlfn.IFS(D350=1,_xlfn.XLOOKUP(E350,[1]装备数值!$K$5:$K$19,[1]装备数值!$N$5:$N$19),D350=3,_xlfn.XLOOKUP(E350,[1]装备数值!$K$5:$K$19,[1]装备数值!$R$5:$R$19),D350=5,_xlfn.XLOOKUP(E350,[1]装备数值!$K$5:$K$19,[1]装备数值!$V$5:$V$19),D350=2,_xlfn.XLOOKUP(E350,[1]装备数值!$K$5:$K$19,[1]装备数值!$N$24:$N$38),D350=4,_xlfn.XLOOKUP(E350,[1]装备数值!$K$5:$K$19,[1]装备数值!$R$24:$R$38),D350=6,_xlfn.XLOOKUP(E350,[1]装备数值!$K$5:$K$19,[1]装备数值!$V$24:$V$38)),_xlfn.IFS(D350=1,_xlfn.XLOOKUP(E350,[1]装备数值!$K$5:$K$19,[1]装备数值!$P$5:$P$19),D350=3,_xlfn.XLOOKUP(E350,[1]装备数值!$K$5:$K$19,[1]装备数值!$T$5:$T$19),D350=5,_xlfn.XLOOKUP(E350,[1]装备数值!$K$5:$K$19,[1]装备数值!$X$5:$X$19),D350=2,_xlfn.XLOOKUP(E350,[1]装备数值!$K$5:$K$19,[1]装备数值!$P$24:$P$38),D350=4,_xlfn.XLOOKUP(E350,[1]装备数值!$K$5:$K$19,[1]装备数值!$T$24:$T$38),D350=6,_xlfn.XLOOKUP(E350,[1]装备数值!$K$5:$K$19,[1]装备数值!$X$24:$X$38)))</f>
        <v>24</v>
      </c>
      <c r="I350" s="2" cm="1">
        <f t="array" ref="I350">G350+H350*(_xlfn.SINGLE(_xlfn.XLOOKUP(E350,'equip_quality|装备品质'!$A:$A,'equip_quality|装备品质'!$E:$E-1)))</f>
        <v>4064</v>
      </c>
      <c r="J350" s="3" t="str">
        <f t="shared" si="52"/>
        <v>3;434053|4;434054|5;434055|6;434056</v>
      </c>
      <c r="K350" s="3" t="str">
        <f t="shared" si="58"/>
        <v>434053;434054;434055</v>
      </c>
      <c r="M350" s="2">
        <f>_xlfn.XLOOKUP(ROUNDDOWN(A350/100,0),[1]装备数值!$B:$B,[1]装备数值!$F:$F)</f>
        <v>0</v>
      </c>
      <c r="N350" s="3" t="str">
        <f t="shared" si="54"/>
        <v>equip_405_name</v>
      </c>
      <c r="O350" s="3" t="str">
        <f t="shared" si="55"/>
        <v>icon_equip_405_2</v>
      </c>
      <c r="P350" s="3" t="str">
        <f t="shared" si="56"/>
        <v>equip_405_desc</v>
      </c>
      <c r="Q350" s="3" t="str">
        <f t="shared" si="57"/>
        <v>spine_equip_405_2</v>
      </c>
    </row>
    <row r="351" spans="1:17">
      <c r="A351" s="2">
        <v>40508</v>
      </c>
      <c r="B351" s="3" t="str">
        <f>CONCATENATE(_xlfn.XLOOKUP(ROUNDDOWN(A351/100,0),[1]装备数值!$B:$B,[1]装备数值!$C:$C),"-",_xlfn.XLOOKUP(E351,[1]装备数值!$K$5:$K$19,[1]装备数值!$L$5:$L$19))</f>
        <v>烹饪裤-S阶-1</v>
      </c>
      <c r="C351" s="3">
        <f t="shared" si="53"/>
        <v>405</v>
      </c>
      <c r="D351" s="3">
        <f>_xlfn.XLOOKUP(ROUNDDOWN(A351/100,0),[1]装备数值!$B:$B,[1]装备数值!$E:$E)</f>
        <v>4</v>
      </c>
      <c r="E351" s="2">
        <v>8</v>
      </c>
      <c r="F351" s="2">
        <f>_xlfn.XLOOKUP(ROUNDDOWN(A351/100,0),[1]装备数值!$B:$B,[1]装备数值!$D:$D)</f>
        <v>102010</v>
      </c>
      <c r="G351" s="8">
        <f>IF(M351=0,_xlfn.IFS(D351=1,_xlfn.XLOOKUP(E351,[1]装备数值!$K$5:$K$19,[1]装备数值!$M$5:$M$19),D351=3,_xlfn.XLOOKUP(E351,[1]装备数值!$K$5:$K$19,[1]装备数值!$Q$5:$Q$19),D351=5,_xlfn.XLOOKUP(E351,[1]装备数值!$K$5:$K$19,[1]装备数值!$U$5:$U$19),D351=2,_xlfn.XLOOKUP(E351,[1]装备数值!$K$5:$K$19,[1]装备数值!$M$24:$M$38),D351=4,_xlfn.XLOOKUP(E351,[1]装备数值!$K$5:$K$19,[1]装备数值!$Q$24:$Q$38),D351=6,_xlfn.XLOOKUP(E351,[1]装备数值!$K$5:$K$19,[1]装备数值!$U$24:$U$38)),_xlfn.IFS(D351=1,_xlfn.XLOOKUP(E351,[1]装备数值!$K$5:$K$19,[1]装备数值!$O$5:$O$19),D351=3,_xlfn.XLOOKUP(E351,[1]装备数值!$K$5:$K$19,[1]装备数值!$S$5:$S$19),D351=5,_xlfn.XLOOKUP(E351,[1]装备数值!$K$5:$K$19,[1]装备数值!$W$5:$W$19),D351=2,_xlfn.XLOOKUP(E351,[1]装备数值!$K$5:$K$19,[1]装备数值!$O$24:$O$38),D351=4,_xlfn.XLOOKUP(E351,[1]装备数值!$K$5:$K$19,[1]装备数值!$S$24:$S$38),D351=6,_xlfn.XLOOKUP(E351,[1]装备数值!$K$5:$K$19,[1]装备数值!$W$24:$W$38)))</f>
        <v>289</v>
      </c>
      <c r="H351" s="2">
        <f>IF(M351=0,_xlfn.IFS(D351=1,_xlfn.XLOOKUP(E351,[1]装备数值!$K$5:$K$19,[1]装备数值!$N$5:$N$19),D351=3,_xlfn.XLOOKUP(E351,[1]装备数值!$K$5:$K$19,[1]装备数值!$R$5:$R$19),D351=5,_xlfn.XLOOKUP(E351,[1]装备数值!$K$5:$K$19,[1]装备数值!$V$5:$V$19),D351=2,_xlfn.XLOOKUP(E351,[1]装备数值!$K$5:$K$19,[1]装备数值!$N$24:$N$38),D351=4,_xlfn.XLOOKUP(E351,[1]装备数值!$K$5:$K$19,[1]装备数值!$R$24:$R$38),D351=6,_xlfn.XLOOKUP(E351,[1]装备数值!$K$5:$K$19,[1]装备数值!$V$24:$V$38)),_xlfn.IFS(D351=1,_xlfn.XLOOKUP(E351,[1]装备数值!$K$5:$K$19,[1]装备数值!$P$5:$P$19),D351=3,_xlfn.XLOOKUP(E351,[1]装备数值!$K$5:$K$19,[1]装备数值!$T$5:$T$19),D351=5,_xlfn.XLOOKUP(E351,[1]装备数值!$K$5:$K$19,[1]装备数值!$X$5:$X$19),D351=2,_xlfn.XLOOKUP(E351,[1]装备数值!$K$5:$K$19,[1]装备数值!$P$24:$P$38),D351=4,_xlfn.XLOOKUP(E351,[1]装备数值!$K$5:$K$19,[1]装备数值!$T$24:$T$38),D351=6,_xlfn.XLOOKUP(E351,[1]装备数值!$K$5:$K$19,[1]装备数值!$X$24:$X$38)))</f>
        <v>26</v>
      </c>
      <c r="I351" s="2" cm="1">
        <f t="array" ref="I351">G351+H351*(_xlfn.SINGLE(_xlfn.XLOOKUP(E351,'equip_quality|装备品质'!$A:$A,'equip_quality|装备品质'!$E:$E-1)))</f>
        <v>4423</v>
      </c>
      <c r="J351" s="3" t="str">
        <f t="shared" si="52"/>
        <v>3;434053|4;434054|5;434055|6;434056</v>
      </c>
      <c r="K351" s="3" t="str">
        <f t="shared" si="58"/>
        <v>434053;434054;434055</v>
      </c>
      <c r="M351" s="2">
        <f>_xlfn.XLOOKUP(ROUNDDOWN(A351/100,0),[1]装备数值!$B:$B,[1]装备数值!$F:$F)</f>
        <v>0</v>
      </c>
      <c r="N351" s="3" t="str">
        <f t="shared" si="54"/>
        <v>equip_405_name</v>
      </c>
      <c r="O351" s="3" t="str">
        <f t="shared" si="55"/>
        <v>icon_equip_405_2</v>
      </c>
      <c r="P351" s="3" t="str">
        <f t="shared" si="56"/>
        <v>equip_405_desc</v>
      </c>
      <c r="Q351" s="3" t="str">
        <f t="shared" si="57"/>
        <v>spine_equip_405_2</v>
      </c>
    </row>
    <row r="352" spans="1:17">
      <c r="A352" s="2">
        <v>40509</v>
      </c>
      <c r="B352" s="3" t="str">
        <f>CONCATENATE(_xlfn.XLOOKUP(ROUNDDOWN(A352/100,0),[1]装备数值!$B:$B,[1]装备数值!$C:$C),"-",_xlfn.XLOOKUP(E352,[1]装备数值!$K$5:$K$19,[1]装备数值!$L$5:$L$19))</f>
        <v>烹饪裤-S阶-2</v>
      </c>
      <c r="C352" s="3">
        <f t="shared" si="53"/>
        <v>405</v>
      </c>
      <c r="D352" s="3">
        <f>_xlfn.XLOOKUP(ROUNDDOWN(A352/100,0),[1]装备数值!$B:$B,[1]装备数值!$E:$E)</f>
        <v>4</v>
      </c>
      <c r="E352" s="2">
        <v>9</v>
      </c>
      <c r="F352" s="2">
        <f>_xlfn.XLOOKUP(ROUNDDOWN(A352/100,0),[1]装备数值!$B:$B,[1]装备数值!$D:$D)</f>
        <v>102010</v>
      </c>
      <c r="G352" s="8">
        <f>IF(M352=0,_xlfn.IFS(D352=1,_xlfn.XLOOKUP(E352,[1]装备数值!$K$5:$K$19,[1]装备数值!$M$5:$M$19),D352=3,_xlfn.XLOOKUP(E352,[1]装备数值!$K$5:$K$19,[1]装备数值!$Q$5:$Q$19),D352=5,_xlfn.XLOOKUP(E352,[1]装备数值!$K$5:$K$19,[1]装备数值!$U$5:$U$19),D352=2,_xlfn.XLOOKUP(E352,[1]装备数值!$K$5:$K$19,[1]装备数值!$M$24:$M$38),D352=4,_xlfn.XLOOKUP(E352,[1]装备数值!$K$5:$K$19,[1]装备数值!$Q$24:$Q$38),D352=6,_xlfn.XLOOKUP(E352,[1]装备数值!$K$5:$K$19,[1]装备数值!$U$24:$U$38)),_xlfn.IFS(D352=1,_xlfn.XLOOKUP(E352,[1]装备数值!$K$5:$K$19,[1]装备数值!$O$5:$O$19),D352=3,_xlfn.XLOOKUP(E352,[1]装备数值!$K$5:$K$19,[1]装备数值!$S$5:$S$19),D352=5,_xlfn.XLOOKUP(E352,[1]装备数值!$K$5:$K$19,[1]装备数值!$W$5:$W$19),D352=2,_xlfn.XLOOKUP(E352,[1]装备数值!$K$5:$K$19,[1]装备数值!$O$24:$O$38),D352=4,_xlfn.XLOOKUP(E352,[1]装备数值!$K$5:$K$19,[1]装备数值!$S$24:$S$38),D352=6,_xlfn.XLOOKUP(E352,[1]装备数值!$K$5:$K$19,[1]装备数值!$W$24:$W$38)))</f>
        <v>330</v>
      </c>
      <c r="H352" s="2">
        <f>IF(M352=0,_xlfn.IFS(D352=1,_xlfn.XLOOKUP(E352,[1]装备数值!$K$5:$K$19,[1]装备数值!$N$5:$N$19),D352=3,_xlfn.XLOOKUP(E352,[1]装备数值!$K$5:$K$19,[1]装备数值!$R$5:$R$19),D352=5,_xlfn.XLOOKUP(E352,[1]装备数值!$K$5:$K$19,[1]装备数值!$V$5:$V$19),D352=2,_xlfn.XLOOKUP(E352,[1]装备数值!$K$5:$K$19,[1]装备数值!$N$24:$N$38),D352=4,_xlfn.XLOOKUP(E352,[1]装备数值!$K$5:$K$19,[1]装备数值!$R$24:$R$38),D352=6,_xlfn.XLOOKUP(E352,[1]装备数值!$K$5:$K$19,[1]装备数值!$V$24:$V$38)),_xlfn.IFS(D352=1,_xlfn.XLOOKUP(E352,[1]装备数值!$K$5:$K$19,[1]装备数值!$P$5:$P$19),D352=3,_xlfn.XLOOKUP(E352,[1]装备数值!$K$5:$K$19,[1]装备数值!$T$5:$T$19),D352=5,_xlfn.XLOOKUP(E352,[1]装备数值!$K$5:$K$19,[1]装备数值!$X$5:$X$19),D352=2,_xlfn.XLOOKUP(E352,[1]装备数值!$K$5:$K$19,[1]装备数值!$P$24:$P$38),D352=4,_xlfn.XLOOKUP(E352,[1]装备数值!$K$5:$K$19,[1]装备数值!$T$24:$T$38),D352=6,_xlfn.XLOOKUP(E352,[1]装备数值!$K$5:$K$19,[1]装备数值!$X$24:$X$38)))</f>
        <v>30</v>
      </c>
      <c r="I352" s="2" cm="1">
        <f t="array" ref="I352">G352+H352*(_xlfn.SINGLE(_xlfn.XLOOKUP(E352,'equip_quality|装备品质'!$A:$A,'equip_quality|装备品质'!$E:$E-1)))</f>
        <v>5100</v>
      </c>
      <c r="J352" s="3" t="str">
        <f t="shared" si="52"/>
        <v>3;434053|4;434054|5;434055|6;434056</v>
      </c>
      <c r="K352" s="3" t="str">
        <f t="shared" si="58"/>
        <v>434053;434054;434055</v>
      </c>
      <c r="M352" s="2">
        <f>_xlfn.XLOOKUP(ROUNDDOWN(A352/100,0),[1]装备数值!$B:$B,[1]装备数值!$F:$F)</f>
        <v>0</v>
      </c>
      <c r="N352" s="3" t="str">
        <f t="shared" si="54"/>
        <v>equip_405_name</v>
      </c>
      <c r="O352" s="3" t="str">
        <f t="shared" si="55"/>
        <v>icon_equip_405_2</v>
      </c>
      <c r="P352" s="3" t="str">
        <f t="shared" si="56"/>
        <v>equip_405_desc</v>
      </c>
      <c r="Q352" s="3" t="str">
        <f t="shared" si="57"/>
        <v>spine_equip_405_2</v>
      </c>
    </row>
    <row r="353" spans="1:17">
      <c r="A353" s="2">
        <v>40510</v>
      </c>
      <c r="B353" s="3" t="str">
        <f>CONCATENATE(_xlfn.XLOOKUP(ROUNDDOWN(A353/100,0),[1]装备数值!$B:$B,[1]装备数值!$C:$C),"-",_xlfn.XLOOKUP(E353,[1]装备数值!$K$5:$K$19,[1]装备数值!$L$5:$L$19))</f>
        <v>烹饪裤-S阶-3</v>
      </c>
      <c r="C353" s="3">
        <f t="shared" si="53"/>
        <v>405</v>
      </c>
      <c r="D353" s="3">
        <f>_xlfn.XLOOKUP(ROUNDDOWN(A353/100,0),[1]装备数值!$B:$B,[1]装备数值!$E:$E)</f>
        <v>4</v>
      </c>
      <c r="E353" s="2">
        <v>10</v>
      </c>
      <c r="F353" s="2">
        <f>_xlfn.XLOOKUP(ROUNDDOWN(A353/100,0),[1]装备数值!$B:$B,[1]装备数值!$D:$D)</f>
        <v>102010</v>
      </c>
      <c r="G353" s="8">
        <f>IF(M353=0,_xlfn.IFS(D353=1,_xlfn.XLOOKUP(E353,[1]装备数值!$K$5:$K$19,[1]装备数值!$M$5:$M$19),D353=3,_xlfn.XLOOKUP(E353,[1]装备数值!$K$5:$K$19,[1]装备数值!$Q$5:$Q$19),D353=5,_xlfn.XLOOKUP(E353,[1]装备数值!$K$5:$K$19,[1]装备数值!$U$5:$U$19),D353=2,_xlfn.XLOOKUP(E353,[1]装备数值!$K$5:$K$19,[1]装备数值!$M$24:$M$38),D353=4,_xlfn.XLOOKUP(E353,[1]装备数值!$K$5:$K$19,[1]装备数值!$Q$24:$Q$38),D353=6,_xlfn.XLOOKUP(E353,[1]装备数值!$K$5:$K$19,[1]装备数值!$U$24:$U$38)),_xlfn.IFS(D353=1,_xlfn.XLOOKUP(E353,[1]装备数值!$K$5:$K$19,[1]装备数值!$O$5:$O$19),D353=3,_xlfn.XLOOKUP(E353,[1]装备数值!$K$5:$K$19,[1]装备数值!$S$5:$S$19),D353=5,_xlfn.XLOOKUP(E353,[1]装备数值!$K$5:$K$19,[1]装备数值!$W$5:$W$19),D353=2,_xlfn.XLOOKUP(E353,[1]装备数值!$K$5:$K$19,[1]装备数值!$O$24:$O$38),D353=4,_xlfn.XLOOKUP(E353,[1]装备数值!$K$5:$K$19,[1]装备数值!$S$24:$S$38),D353=6,_xlfn.XLOOKUP(E353,[1]装备数值!$K$5:$K$19,[1]装备数值!$W$24:$W$38)))</f>
        <v>371</v>
      </c>
      <c r="H353" s="2">
        <f>IF(M353=0,_xlfn.IFS(D353=1,_xlfn.XLOOKUP(E353,[1]装备数值!$K$5:$K$19,[1]装备数值!$N$5:$N$19),D353=3,_xlfn.XLOOKUP(E353,[1]装备数值!$K$5:$K$19,[1]装备数值!$R$5:$R$19),D353=5,_xlfn.XLOOKUP(E353,[1]装备数值!$K$5:$K$19,[1]装备数值!$V$5:$V$19),D353=2,_xlfn.XLOOKUP(E353,[1]装备数值!$K$5:$K$19,[1]装备数值!$N$24:$N$38),D353=4,_xlfn.XLOOKUP(E353,[1]装备数值!$K$5:$K$19,[1]装备数值!$R$24:$R$38),D353=6,_xlfn.XLOOKUP(E353,[1]装备数值!$K$5:$K$19,[1]装备数值!$V$24:$V$38)),_xlfn.IFS(D353=1,_xlfn.XLOOKUP(E353,[1]装备数值!$K$5:$K$19,[1]装备数值!$P$5:$P$19),D353=3,_xlfn.XLOOKUP(E353,[1]装备数值!$K$5:$K$19,[1]装备数值!$T$5:$T$19),D353=5,_xlfn.XLOOKUP(E353,[1]装备数值!$K$5:$K$19,[1]装备数值!$X$5:$X$19),D353=2,_xlfn.XLOOKUP(E353,[1]装备数值!$K$5:$K$19,[1]装备数值!$P$24:$P$38),D353=4,_xlfn.XLOOKUP(E353,[1]装备数值!$K$5:$K$19,[1]装备数值!$T$24:$T$38),D353=6,_xlfn.XLOOKUP(E353,[1]装备数值!$K$5:$K$19,[1]装备数值!$X$24:$X$38)))</f>
        <v>34</v>
      </c>
      <c r="I353" s="2" cm="1">
        <f t="array" ref="I353">G353+H353*(_xlfn.SINGLE(_xlfn.XLOOKUP(E353,'equip_quality|装备品质'!$A:$A,'equip_quality|装备品质'!$E:$E-1)))</f>
        <v>5777</v>
      </c>
      <c r="J353" s="3" t="str">
        <f t="shared" si="52"/>
        <v>3;434053|4;434054|5;434055|6;434056</v>
      </c>
      <c r="K353" s="3" t="str">
        <f t="shared" si="58"/>
        <v>434053;434054;434055</v>
      </c>
      <c r="M353" s="2">
        <f>_xlfn.XLOOKUP(ROUNDDOWN(A353/100,0),[1]装备数值!$B:$B,[1]装备数值!$F:$F)</f>
        <v>0</v>
      </c>
      <c r="N353" s="3" t="str">
        <f t="shared" si="54"/>
        <v>equip_405_name</v>
      </c>
      <c r="O353" s="3" t="str">
        <f t="shared" si="55"/>
        <v>icon_equip_405_2</v>
      </c>
      <c r="P353" s="3" t="str">
        <f t="shared" si="56"/>
        <v>equip_405_desc</v>
      </c>
      <c r="Q353" s="3" t="str">
        <f t="shared" si="57"/>
        <v>spine_equip_405_2</v>
      </c>
    </row>
    <row r="354" spans="1:17">
      <c r="A354" s="2">
        <v>40511</v>
      </c>
      <c r="B354" s="3" t="str">
        <f>CONCATENATE(_xlfn.XLOOKUP(ROUNDDOWN(A354/100,0),[1]装备数值!$B:$B,[1]装备数值!$C:$C),"-",_xlfn.XLOOKUP(E354,[1]装备数值!$K$5:$K$19,[1]装备数值!$L$5:$L$19))</f>
        <v>烹饪裤-SS阶-0</v>
      </c>
      <c r="C354" s="3">
        <f t="shared" si="53"/>
        <v>405</v>
      </c>
      <c r="D354" s="3">
        <f>_xlfn.XLOOKUP(ROUNDDOWN(A354/100,0),[1]装备数值!$B:$B,[1]装备数值!$E:$E)</f>
        <v>4</v>
      </c>
      <c r="E354" s="2">
        <v>11</v>
      </c>
      <c r="F354" s="2">
        <f>_xlfn.XLOOKUP(ROUNDDOWN(A354/100,0),[1]装备数值!$B:$B,[1]装备数值!$D:$D)</f>
        <v>102010</v>
      </c>
      <c r="G354" s="8">
        <f>IF(M354=0,_xlfn.IFS(D354=1,_xlfn.XLOOKUP(E354,[1]装备数值!$K$5:$K$19,[1]装备数值!$M$5:$M$19),D354=3,_xlfn.XLOOKUP(E354,[1]装备数值!$K$5:$K$19,[1]装备数值!$Q$5:$Q$19),D354=5,_xlfn.XLOOKUP(E354,[1]装备数值!$K$5:$K$19,[1]装备数值!$U$5:$U$19),D354=2,_xlfn.XLOOKUP(E354,[1]装备数值!$K$5:$K$19,[1]装备数值!$M$24:$M$38),D354=4,_xlfn.XLOOKUP(E354,[1]装备数值!$K$5:$K$19,[1]装备数值!$Q$24:$Q$38),D354=6,_xlfn.XLOOKUP(E354,[1]装备数值!$K$5:$K$19,[1]装备数值!$U$24:$U$38)),_xlfn.IFS(D354=1,_xlfn.XLOOKUP(E354,[1]装备数值!$K$5:$K$19,[1]装备数值!$O$5:$O$19),D354=3,_xlfn.XLOOKUP(E354,[1]装备数值!$K$5:$K$19,[1]装备数值!$S$5:$S$19),D354=5,_xlfn.XLOOKUP(E354,[1]装备数值!$K$5:$K$19,[1]装备数值!$W$5:$W$19),D354=2,_xlfn.XLOOKUP(E354,[1]装备数值!$K$5:$K$19,[1]装备数值!$O$24:$O$38),D354=4,_xlfn.XLOOKUP(E354,[1]装备数值!$K$5:$K$19,[1]装备数值!$S$24:$S$38),D354=6,_xlfn.XLOOKUP(E354,[1]装备数值!$K$5:$K$19,[1]装备数值!$W$24:$W$38)))</f>
        <v>414</v>
      </c>
      <c r="H354" s="2">
        <f>IF(M354=0,_xlfn.IFS(D354=1,_xlfn.XLOOKUP(E354,[1]装备数值!$K$5:$K$19,[1]装备数值!$N$5:$N$19),D354=3,_xlfn.XLOOKUP(E354,[1]装备数值!$K$5:$K$19,[1]装备数值!$R$5:$R$19),D354=5,_xlfn.XLOOKUP(E354,[1]装备数值!$K$5:$K$19,[1]装备数值!$V$5:$V$19),D354=2,_xlfn.XLOOKUP(E354,[1]装备数值!$K$5:$K$19,[1]装备数值!$N$24:$N$38),D354=4,_xlfn.XLOOKUP(E354,[1]装备数值!$K$5:$K$19,[1]装备数值!$R$24:$R$38),D354=6,_xlfn.XLOOKUP(E354,[1]装备数值!$K$5:$K$19,[1]装备数值!$V$24:$V$38)),_xlfn.IFS(D354=1,_xlfn.XLOOKUP(E354,[1]装备数值!$K$5:$K$19,[1]装备数值!$P$5:$P$19),D354=3,_xlfn.XLOOKUP(E354,[1]装备数值!$K$5:$K$19,[1]装备数值!$T$5:$T$19),D354=5,_xlfn.XLOOKUP(E354,[1]装备数值!$K$5:$K$19,[1]装备数值!$X$5:$X$19),D354=2,_xlfn.XLOOKUP(E354,[1]装备数值!$K$5:$K$19,[1]装备数值!$P$24:$P$38),D354=4,_xlfn.XLOOKUP(E354,[1]装备数值!$K$5:$K$19,[1]装备数值!$T$24:$T$38),D354=6,_xlfn.XLOOKUP(E354,[1]装备数值!$K$5:$K$19,[1]装备数值!$X$24:$X$38)))</f>
        <v>38</v>
      </c>
      <c r="I354" s="2" cm="1">
        <f t="array" ref="I354">G354+H354*(_xlfn.SINGLE(_xlfn.XLOOKUP(E354,'equip_quality|装备品质'!$A:$A,'equip_quality|装备品质'!$E:$E-1)))</f>
        <v>6456</v>
      </c>
      <c r="J354" s="3" t="str">
        <f t="shared" si="52"/>
        <v>3;434053|4;434054|5;434055|6;434056</v>
      </c>
      <c r="K354" s="3" t="str">
        <f t="shared" si="58"/>
        <v>434053;434054;434055;434056</v>
      </c>
      <c r="M354" s="2">
        <f>_xlfn.XLOOKUP(ROUNDDOWN(A354/100,0),[1]装备数值!$B:$B,[1]装备数值!$F:$F)</f>
        <v>0</v>
      </c>
      <c r="N354" s="3" t="str">
        <f t="shared" si="54"/>
        <v>equip_405_name</v>
      </c>
      <c r="O354" s="3" t="str">
        <f t="shared" si="55"/>
        <v>icon_equip_405_2</v>
      </c>
      <c r="P354" s="3" t="str">
        <f t="shared" si="56"/>
        <v>equip_405_desc</v>
      </c>
      <c r="Q354" s="3" t="str">
        <f t="shared" si="57"/>
        <v>spine_equip_405_2</v>
      </c>
    </row>
    <row r="355" spans="1:17">
      <c r="A355" s="2">
        <v>40512</v>
      </c>
      <c r="B355" s="3" t="str">
        <f>CONCATENATE(_xlfn.XLOOKUP(ROUNDDOWN(A355/100,0),[1]装备数值!$B:$B,[1]装备数值!$C:$C),"-",_xlfn.XLOOKUP(E355,[1]装备数值!$K$5:$K$19,[1]装备数值!$L$5:$L$19))</f>
        <v>烹饪裤-SS阶-1</v>
      </c>
      <c r="C355" s="3">
        <f t="shared" si="53"/>
        <v>405</v>
      </c>
      <c r="D355" s="3">
        <f>_xlfn.XLOOKUP(ROUNDDOWN(A355/100,0),[1]装备数值!$B:$B,[1]装备数值!$E:$E)</f>
        <v>4</v>
      </c>
      <c r="E355" s="2">
        <v>12</v>
      </c>
      <c r="F355" s="2">
        <f>_xlfn.XLOOKUP(ROUNDDOWN(A355/100,0),[1]装备数值!$B:$B,[1]装备数值!$D:$D)</f>
        <v>102010</v>
      </c>
      <c r="G355" s="8">
        <f>IF(M355=0,_xlfn.IFS(D355=1,_xlfn.XLOOKUP(E355,[1]装备数值!$K$5:$K$19,[1]装备数值!$M$5:$M$19),D355=3,_xlfn.XLOOKUP(E355,[1]装备数值!$K$5:$K$19,[1]装备数值!$Q$5:$Q$19),D355=5,_xlfn.XLOOKUP(E355,[1]装备数值!$K$5:$K$19,[1]装备数值!$U$5:$U$19),D355=2,_xlfn.XLOOKUP(E355,[1]装备数值!$K$5:$K$19,[1]装备数值!$M$24:$M$38),D355=4,_xlfn.XLOOKUP(E355,[1]装备数值!$K$5:$K$19,[1]装备数值!$Q$24:$Q$38),D355=6,_xlfn.XLOOKUP(E355,[1]装备数值!$K$5:$K$19,[1]装备数值!$U$24:$U$38)),_xlfn.IFS(D355=1,_xlfn.XLOOKUP(E355,[1]装备数值!$K$5:$K$19,[1]装备数值!$O$5:$O$19),D355=3,_xlfn.XLOOKUP(E355,[1]装备数值!$K$5:$K$19,[1]装备数值!$S$5:$S$19),D355=5,_xlfn.XLOOKUP(E355,[1]装备数值!$K$5:$K$19,[1]装备数值!$W$5:$W$19),D355=2,_xlfn.XLOOKUP(E355,[1]装备数值!$K$5:$K$19,[1]装备数值!$O$24:$O$38),D355=4,_xlfn.XLOOKUP(E355,[1]装备数值!$K$5:$K$19,[1]装备数值!$S$24:$S$38),D355=6,_xlfn.XLOOKUP(E355,[1]装备数值!$K$5:$K$19,[1]装备数值!$W$24:$W$38)))</f>
        <v>564</v>
      </c>
      <c r="H355" s="2">
        <f>IF(M355=0,_xlfn.IFS(D355=1,_xlfn.XLOOKUP(E355,[1]装备数值!$K$5:$K$19,[1]装备数值!$N$5:$N$19),D355=3,_xlfn.XLOOKUP(E355,[1]装备数值!$K$5:$K$19,[1]装备数值!$R$5:$R$19),D355=5,_xlfn.XLOOKUP(E355,[1]装备数值!$K$5:$K$19,[1]装备数值!$V$5:$V$19),D355=2,_xlfn.XLOOKUP(E355,[1]装备数值!$K$5:$K$19,[1]装备数值!$N$24:$N$38),D355=4,_xlfn.XLOOKUP(E355,[1]装备数值!$K$5:$K$19,[1]装备数值!$R$24:$R$38),D355=6,_xlfn.XLOOKUP(E355,[1]装备数值!$K$5:$K$19,[1]装备数值!$V$24:$V$38)),_xlfn.IFS(D355=1,_xlfn.XLOOKUP(E355,[1]装备数值!$K$5:$K$19,[1]装备数值!$P$5:$P$19),D355=3,_xlfn.XLOOKUP(E355,[1]装备数值!$K$5:$K$19,[1]装备数值!$T$5:$T$19),D355=5,_xlfn.XLOOKUP(E355,[1]装备数值!$K$5:$K$19,[1]装备数值!$X$5:$X$19),D355=2,_xlfn.XLOOKUP(E355,[1]装备数值!$K$5:$K$19,[1]装备数值!$P$24:$P$38),D355=4,_xlfn.XLOOKUP(E355,[1]装备数值!$K$5:$K$19,[1]装备数值!$T$24:$T$38),D355=6,_xlfn.XLOOKUP(E355,[1]装备数值!$K$5:$K$19,[1]装备数值!$X$24:$X$38)))</f>
        <v>53</v>
      </c>
      <c r="I355" s="2" cm="1">
        <f t="array" ref="I355">G355+H355*(_xlfn.SINGLE(_xlfn.XLOOKUP(E355,'equip_quality|装备品质'!$A:$A,'equip_quality|装备品质'!$E:$E-1)))</f>
        <v>8991</v>
      </c>
      <c r="J355" s="3" t="str">
        <f t="shared" si="52"/>
        <v>3;434053|4;434054|5;434055|6;434056</v>
      </c>
      <c r="K355" s="3" t="str">
        <f t="shared" si="58"/>
        <v>434053;434054;434055;434056</v>
      </c>
      <c r="M355" s="2">
        <f>_xlfn.XLOOKUP(ROUNDDOWN(A355/100,0),[1]装备数值!$B:$B,[1]装备数值!$F:$F)</f>
        <v>0</v>
      </c>
      <c r="N355" s="3" t="str">
        <f t="shared" si="54"/>
        <v>equip_405_name</v>
      </c>
      <c r="O355" s="3" t="str">
        <f t="shared" si="55"/>
        <v>icon_equip_405_2</v>
      </c>
      <c r="P355" s="3" t="str">
        <f t="shared" si="56"/>
        <v>equip_405_desc</v>
      </c>
      <c r="Q355" s="3" t="str">
        <f t="shared" si="57"/>
        <v>spine_equip_405_2</v>
      </c>
    </row>
    <row r="356" spans="1:17">
      <c r="A356" s="2">
        <v>40513</v>
      </c>
      <c r="B356" s="3" t="str">
        <f>CONCATENATE(_xlfn.XLOOKUP(ROUNDDOWN(A356/100,0),[1]装备数值!$B:$B,[1]装备数值!$C:$C),"-",_xlfn.XLOOKUP(E356,[1]装备数值!$K$5:$K$19,[1]装备数值!$L$5:$L$19))</f>
        <v>烹饪裤-SS阶-2</v>
      </c>
      <c r="C356" s="3">
        <f t="shared" si="53"/>
        <v>405</v>
      </c>
      <c r="D356" s="3">
        <f>_xlfn.XLOOKUP(ROUNDDOWN(A356/100,0),[1]装备数值!$B:$B,[1]装备数值!$E:$E)</f>
        <v>4</v>
      </c>
      <c r="E356" s="2">
        <v>13</v>
      </c>
      <c r="F356" s="2">
        <f>_xlfn.XLOOKUP(ROUNDDOWN(A356/100,0),[1]装备数值!$B:$B,[1]装备数值!$D:$D)</f>
        <v>102010</v>
      </c>
      <c r="G356" s="8">
        <f>IF(M356=0,_xlfn.IFS(D356=1,_xlfn.XLOOKUP(E356,[1]装备数值!$K$5:$K$19,[1]装备数值!$M$5:$M$19),D356=3,_xlfn.XLOOKUP(E356,[1]装备数值!$K$5:$K$19,[1]装备数值!$Q$5:$Q$19),D356=5,_xlfn.XLOOKUP(E356,[1]装备数值!$K$5:$K$19,[1]装备数值!$U$5:$U$19),D356=2,_xlfn.XLOOKUP(E356,[1]装备数值!$K$5:$K$19,[1]装备数值!$M$24:$M$38),D356=4,_xlfn.XLOOKUP(E356,[1]装备数值!$K$5:$K$19,[1]装备数值!$Q$24:$Q$38),D356=6,_xlfn.XLOOKUP(E356,[1]装备数值!$K$5:$K$19,[1]装备数值!$U$24:$U$38)),_xlfn.IFS(D356=1,_xlfn.XLOOKUP(E356,[1]装备数值!$K$5:$K$19,[1]装备数值!$O$5:$O$19),D356=3,_xlfn.XLOOKUP(E356,[1]装备数值!$K$5:$K$19,[1]装备数值!$S$5:$S$19),D356=5,_xlfn.XLOOKUP(E356,[1]装备数值!$K$5:$K$19,[1]装备数值!$W$5:$W$19),D356=2,_xlfn.XLOOKUP(E356,[1]装备数值!$K$5:$K$19,[1]装备数值!$O$24:$O$38),D356=4,_xlfn.XLOOKUP(E356,[1]装备数值!$K$5:$K$19,[1]装备数值!$S$24:$S$38),D356=6,_xlfn.XLOOKUP(E356,[1]装备数值!$K$5:$K$19,[1]装备数值!$W$24:$W$38)))</f>
        <v>752</v>
      </c>
      <c r="H356" s="2">
        <f>IF(M356=0,_xlfn.IFS(D356=1,_xlfn.XLOOKUP(E356,[1]装备数值!$K$5:$K$19,[1]装备数值!$N$5:$N$19),D356=3,_xlfn.XLOOKUP(E356,[1]装备数值!$K$5:$K$19,[1]装备数值!$R$5:$R$19),D356=5,_xlfn.XLOOKUP(E356,[1]装备数值!$K$5:$K$19,[1]装备数值!$V$5:$V$19),D356=2,_xlfn.XLOOKUP(E356,[1]装备数值!$K$5:$K$19,[1]装备数值!$N$24:$N$38),D356=4,_xlfn.XLOOKUP(E356,[1]装备数值!$K$5:$K$19,[1]装备数值!$R$24:$R$38),D356=6,_xlfn.XLOOKUP(E356,[1]装备数值!$K$5:$K$19,[1]装备数值!$V$24:$V$38)),_xlfn.IFS(D356=1,_xlfn.XLOOKUP(E356,[1]装备数值!$K$5:$K$19,[1]装备数值!$P$5:$P$19),D356=3,_xlfn.XLOOKUP(E356,[1]装备数值!$K$5:$K$19,[1]装备数值!$T$5:$T$19),D356=5,_xlfn.XLOOKUP(E356,[1]装备数值!$K$5:$K$19,[1]装备数值!$X$5:$X$19),D356=2,_xlfn.XLOOKUP(E356,[1]装备数值!$K$5:$K$19,[1]装备数值!$P$24:$P$38),D356=4,_xlfn.XLOOKUP(E356,[1]装备数值!$K$5:$K$19,[1]装备数值!$T$24:$T$38),D356=6,_xlfn.XLOOKUP(E356,[1]装备数值!$K$5:$K$19,[1]装备数值!$X$24:$X$38)))</f>
        <v>74</v>
      </c>
      <c r="I356" s="2" cm="1">
        <f t="array" ref="I356">G356+H356*(_xlfn.SINGLE(_xlfn.XLOOKUP(E356,'equip_quality|装备品质'!$A:$A,'equip_quality|装备品质'!$E:$E-1)))</f>
        <v>12518</v>
      </c>
      <c r="J356" s="3" t="str">
        <f t="shared" si="52"/>
        <v>3;434053|4;434054|5;434055|6;434056</v>
      </c>
      <c r="K356" s="3" t="str">
        <f t="shared" si="58"/>
        <v>434053;434054;434055;434056</v>
      </c>
      <c r="M356" s="2">
        <f>_xlfn.XLOOKUP(ROUNDDOWN(A356/100,0),[1]装备数值!$B:$B,[1]装备数值!$F:$F)</f>
        <v>0</v>
      </c>
      <c r="N356" s="3" t="str">
        <f t="shared" si="54"/>
        <v>equip_405_name</v>
      </c>
      <c r="O356" s="3" t="str">
        <f t="shared" si="55"/>
        <v>icon_equip_405_2</v>
      </c>
      <c r="P356" s="3" t="str">
        <f t="shared" si="56"/>
        <v>equip_405_desc</v>
      </c>
      <c r="Q356" s="3" t="str">
        <f t="shared" si="57"/>
        <v>spine_equip_405_2</v>
      </c>
    </row>
    <row r="357" spans="1:17">
      <c r="A357" s="2">
        <v>40514</v>
      </c>
      <c r="B357" s="3" t="str">
        <f>CONCATENATE(_xlfn.XLOOKUP(ROUNDDOWN(A357/100,0),[1]装备数值!$B:$B,[1]装备数值!$C:$C),"-",_xlfn.XLOOKUP(E357,[1]装备数值!$K$5:$K$19,[1]装备数值!$L$5:$L$19))</f>
        <v>烹饪裤-SS阶-3</v>
      </c>
      <c r="C357" s="3">
        <f t="shared" si="53"/>
        <v>405</v>
      </c>
      <c r="D357" s="3">
        <f>_xlfn.XLOOKUP(ROUNDDOWN(A357/100,0),[1]装备数值!$B:$B,[1]装备数值!$E:$E)</f>
        <v>4</v>
      </c>
      <c r="E357" s="2">
        <v>14</v>
      </c>
      <c r="F357" s="2">
        <f>_xlfn.XLOOKUP(ROUNDDOWN(A357/100,0),[1]装备数值!$B:$B,[1]装备数值!$D:$D)</f>
        <v>102010</v>
      </c>
      <c r="G357" s="8">
        <f>IF(M357=0,_xlfn.IFS(D357=1,_xlfn.XLOOKUP(E357,[1]装备数值!$K$5:$K$19,[1]装备数值!$M$5:$M$19),D357=3,_xlfn.XLOOKUP(E357,[1]装备数值!$K$5:$K$19,[1]装备数值!$Q$5:$Q$19),D357=5,_xlfn.XLOOKUP(E357,[1]装备数值!$K$5:$K$19,[1]装备数值!$U$5:$U$19),D357=2,_xlfn.XLOOKUP(E357,[1]装备数值!$K$5:$K$19,[1]装备数值!$M$24:$M$38),D357=4,_xlfn.XLOOKUP(E357,[1]装备数值!$K$5:$K$19,[1]装备数值!$Q$24:$Q$38),D357=6,_xlfn.XLOOKUP(E357,[1]装备数值!$K$5:$K$19,[1]装备数值!$U$24:$U$38)),_xlfn.IFS(D357=1,_xlfn.XLOOKUP(E357,[1]装备数值!$K$5:$K$19,[1]装备数值!$O$5:$O$19),D357=3,_xlfn.XLOOKUP(E357,[1]装备数值!$K$5:$K$19,[1]装备数值!$S$5:$S$19),D357=5,_xlfn.XLOOKUP(E357,[1]装备数值!$K$5:$K$19,[1]装备数值!$W$5:$W$19),D357=2,_xlfn.XLOOKUP(E357,[1]装备数值!$K$5:$K$19,[1]装备数值!$O$24:$O$38),D357=4,_xlfn.XLOOKUP(E357,[1]装备数值!$K$5:$K$19,[1]装备数值!$S$24:$S$38),D357=6,_xlfn.XLOOKUP(E357,[1]装备数值!$K$5:$K$19,[1]装备数值!$W$24:$W$38)))</f>
        <v>940</v>
      </c>
      <c r="H357" s="2">
        <f>IF(M357=0,_xlfn.IFS(D357=1,_xlfn.XLOOKUP(E357,[1]装备数值!$K$5:$K$19,[1]装备数值!$N$5:$N$19),D357=3,_xlfn.XLOOKUP(E357,[1]装备数值!$K$5:$K$19,[1]装备数值!$R$5:$R$19),D357=5,_xlfn.XLOOKUP(E357,[1]装备数值!$K$5:$K$19,[1]装备数值!$V$5:$V$19),D357=2,_xlfn.XLOOKUP(E357,[1]装备数值!$K$5:$K$19,[1]装备数值!$N$24:$N$38),D357=4,_xlfn.XLOOKUP(E357,[1]装备数值!$K$5:$K$19,[1]装备数值!$R$24:$R$38),D357=6,_xlfn.XLOOKUP(E357,[1]装备数值!$K$5:$K$19,[1]装备数值!$V$24:$V$38)),_xlfn.IFS(D357=1,_xlfn.XLOOKUP(E357,[1]装备数值!$K$5:$K$19,[1]装备数值!$P$5:$P$19),D357=3,_xlfn.XLOOKUP(E357,[1]装备数值!$K$5:$K$19,[1]装备数值!$T$5:$T$19),D357=5,_xlfn.XLOOKUP(E357,[1]装备数值!$K$5:$K$19,[1]装备数值!$X$5:$X$19),D357=2,_xlfn.XLOOKUP(E357,[1]装备数值!$K$5:$K$19,[1]装备数值!$P$24:$P$38),D357=4,_xlfn.XLOOKUP(E357,[1]装备数值!$K$5:$K$19,[1]装备数值!$T$24:$T$38),D357=6,_xlfn.XLOOKUP(E357,[1]装备数值!$K$5:$K$19,[1]装备数值!$X$24:$X$38)))</f>
        <v>90</v>
      </c>
      <c r="I357" s="2" cm="1">
        <f t="array" ref="I357">G357+H357*(_xlfn.SINGLE(_xlfn.XLOOKUP(E357,'equip_quality|装备品质'!$A:$A,'equip_quality|装备品质'!$E:$E-1)))</f>
        <v>15250</v>
      </c>
      <c r="J357" s="3" t="str">
        <f t="shared" si="52"/>
        <v>3;434053|4;434054|5;434055|6;434056</v>
      </c>
      <c r="K357" s="3" t="str">
        <f t="shared" si="58"/>
        <v>434053;434054;434055;434056</v>
      </c>
      <c r="M357" s="2">
        <f>_xlfn.XLOOKUP(ROUNDDOWN(A357/100,0),[1]装备数值!$B:$B,[1]装备数值!$F:$F)</f>
        <v>0</v>
      </c>
      <c r="N357" s="3" t="str">
        <f t="shared" si="54"/>
        <v>equip_405_name</v>
      </c>
      <c r="O357" s="3" t="str">
        <f t="shared" si="55"/>
        <v>icon_equip_405_2</v>
      </c>
      <c r="P357" s="3" t="str">
        <f t="shared" si="56"/>
        <v>equip_405_desc</v>
      </c>
      <c r="Q357" s="3" t="str">
        <f t="shared" si="57"/>
        <v>spine_equip_405_2</v>
      </c>
    </row>
    <row r="358" spans="1:17">
      <c r="A358" s="2">
        <v>40515</v>
      </c>
      <c r="B358" s="3" t="str">
        <f>CONCATENATE(_xlfn.XLOOKUP(ROUNDDOWN(A358/100,0),[1]装备数值!$B:$B,[1]装备数值!$C:$C),"-",_xlfn.XLOOKUP(E358,[1]装备数值!$K$5:$K$19,[1]装备数值!$L$5:$L$19))</f>
        <v>烹饪裤-SS阶-4</v>
      </c>
      <c r="C358" s="3">
        <f t="shared" si="53"/>
        <v>405</v>
      </c>
      <c r="D358" s="3">
        <f>_xlfn.XLOOKUP(ROUNDDOWN(A358/100,0),[1]装备数值!$B:$B,[1]装备数值!$E:$E)</f>
        <v>4</v>
      </c>
      <c r="E358" s="2">
        <v>15</v>
      </c>
      <c r="F358" s="2">
        <f>_xlfn.XLOOKUP(ROUNDDOWN(A358/100,0),[1]装备数值!$B:$B,[1]装备数值!$D:$D)</f>
        <v>102010</v>
      </c>
      <c r="G358" s="8">
        <f>IF(M358=0,_xlfn.IFS(D358=1,_xlfn.XLOOKUP(E358,[1]装备数值!$K$5:$K$19,[1]装备数值!$M$5:$M$19),D358=3,_xlfn.XLOOKUP(E358,[1]装备数值!$K$5:$K$19,[1]装备数值!$Q$5:$Q$19),D358=5,_xlfn.XLOOKUP(E358,[1]装备数值!$K$5:$K$19,[1]装备数值!$U$5:$U$19),D358=2,_xlfn.XLOOKUP(E358,[1]装备数值!$K$5:$K$19,[1]装备数值!$M$24:$M$38),D358=4,_xlfn.XLOOKUP(E358,[1]装备数值!$K$5:$K$19,[1]装备数值!$Q$24:$Q$38),D358=6,_xlfn.XLOOKUP(E358,[1]装备数值!$K$5:$K$19,[1]装备数值!$U$24:$U$38)),_xlfn.IFS(D358=1,_xlfn.XLOOKUP(E358,[1]装备数值!$K$5:$K$19,[1]装备数值!$O$5:$O$19),D358=3,_xlfn.XLOOKUP(E358,[1]装备数值!$K$5:$K$19,[1]装备数值!$S$5:$S$19),D358=5,_xlfn.XLOOKUP(E358,[1]装备数值!$K$5:$K$19,[1]装备数值!$W$5:$W$19),D358=2,_xlfn.XLOOKUP(E358,[1]装备数值!$K$5:$K$19,[1]装备数值!$O$24:$O$38),D358=4,_xlfn.XLOOKUP(E358,[1]装备数值!$K$5:$K$19,[1]装备数值!$S$24:$S$38),D358=6,_xlfn.XLOOKUP(E358,[1]装备数值!$K$5:$K$19,[1]装备数值!$W$24:$W$38)))</f>
        <v>1126</v>
      </c>
      <c r="H358" s="2">
        <f>IF(M358=0,_xlfn.IFS(D358=1,_xlfn.XLOOKUP(E358,[1]装备数值!$K$5:$K$19,[1]装备数值!$N$5:$N$19),D358=3,_xlfn.XLOOKUP(E358,[1]装备数值!$K$5:$K$19,[1]装备数值!$R$5:$R$19),D358=5,_xlfn.XLOOKUP(E358,[1]装备数值!$K$5:$K$19,[1]装备数值!$V$5:$V$19),D358=2,_xlfn.XLOOKUP(E358,[1]装备数值!$K$5:$K$19,[1]装备数值!$N$24:$N$38),D358=4,_xlfn.XLOOKUP(E358,[1]装备数值!$K$5:$K$19,[1]装备数值!$R$24:$R$38),D358=6,_xlfn.XLOOKUP(E358,[1]装备数值!$K$5:$K$19,[1]装备数值!$V$24:$V$38)),_xlfn.IFS(D358=1,_xlfn.XLOOKUP(E358,[1]装备数值!$K$5:$K$19,[1]装备数值!$P$5:$P$19),D358=3,_xlfn.XLOOKUP(E358,[1]装备数值!$K$5:$K$19,[1]装备数值!$T$5:$T$19),D358=5,_xlfn.XLOOKUP(E358,[1]装备数值!$K$5:$K$19,[1]装备数值!$X$5:$X$19),D358=2,_xlfn.XLOOKUP(E358,[1]装备数值!$K$5:$K$19,[1]装备数值!$P$24:$P$38),D358=4,_xlfn.XLOOKUP(E358,[1]装备数值!$K$5:$K$19,[1]装备数值!$T$24:$T$38),D358=6,_xlfn.XLOOKUP(E358,[1]装备数值!$K$5:$K$19,[1]装备数值!$X$24:$X$38)))</f>
        <v>114</v>
      </c>
      <c r="I358" s="2" cm="1">
        <f t="array" ref="I358">G358+H358*(_xlfn.SINGLE(_xlfn.XLOOKUP(E358,'equip_quality|装备品质'!$A:$A,'equip_quality|装备品质'!$E:$E-1)))</f>
        <v>19252</v>
      </c>
      <c r="J358" s="3" t="str">
        <f t="shared" si="52"/>
        <v>3;434053|4;434054|5;434055|6;434056</v>
      </c>
      <c r="K358" s="3" t="str">
        <f t="shared" si="58"/>
        <v>434053;434054;434055;434056</v>
      </c>
      <c r="M358" s="2">
        <f>_xlfn.XLOOKUP(ROUNDDOWN(A358/100,0),[1]装备数值!$B:$B,[1]装备数值!$F:$F)</f>
        <v>0</v>
      </c>
      <c r="N358" s="3" t="str">
        <f t="shared" si="54"/>
        <v>equip_405_name</v>
      </c>
      <c r="O358" s="3" t="str">
        <f t="shared" si="55"/>
        <v>icon_equip_405_2</v>
      </c>
      <c r="P358" s="3" t="str">
        <f t="shared" si="56"/>
        <v>equip_405_desc</v>
      </c>
      <c r="Q358" s="3" t="str">
        <f t="shared" si="57"/>
        <v>spine_equip_405_2</v>
      </c>
    </row>
    <row r="359" spans="1:17">
      <c r="A359" s="2">
        <v>45104</v>
      </c>
      <c r="B359" s="3" t="str">
        <f>CONCATENATE(_xlfn.XLOOKUP(ROUNDDOWN(A359/100,0),[1]装备数值!$B:$B,[1]装备数值!$C:$C),"-",_xlfn.XLOOKUP(E359,[1]装备数值!$K$5:$K$19,[1]装备数值!$L$5:$L$19))</f>
        <v>夺命皮裤-A阶-0</v>
      </c>
      <c r="C359" s="3">
        <f t="shared" si="53"/>
        <v>451</v>
      </c>
      <c r="D359" s="3">
        <f>_xlfn.XLOOKUP(ROUNDDOWN(A359/100,0),[1]装备数值!$B:$B,[1]装备数值!$E:$E)</f>
        <v>4</v>
      </c>
      <c r="E359" s="2">
        <v>4</v>
      </c>
      <c r="F359" s="2">
        <f>_xlfn.XLOOKUP(ROUNDDOWN(A359/100,0),[1]装备数值!$B:$B,[1]装备数值!$D:$D)</f>
        <v>102010</v>
      </c>
      <c r="G359" s="8">
        <f>IF(M359=0,_xlfn.IFS(D359=1,_xlfn.XLOOKUP(E359,[1]装备数值!$K$5:$K$19,[1]装备数值!$M$5:$M$19),D359=3,_xlfn.XLOOKUP(E359,[1]装备数值!$K$5:$K$19,[1]装备数值!$Q$5:$Q$19),D359=5,_xlfn.XLOOKUP(E359,[1]装备数值!$K$5:$K$19,[1]装备数值!$U$5:$U$19),D359=2,_xlfn.XLOOKUP(E359,[1]装备数值!$K$5:$K$19,[1]装备数值!$M$24:$M$38),D359=4,_xlfn.XLOOKUP(E359,[1]装备数值!$K$5:$K$19,[1]装备数值!$Q$24:$Q$38),D359=6,_xlfn.XLOOKUP(E359,[1]装备数值!$K$5:$K$19,[1]装备数值!$U$24:$U$38)),_xlfn.IFS(D359=1,_xlfn.XLOOKUP(E359,[1]装备数值!$K$5:$K$19,[1]装备数值!$O$5:$O$19),D359=3,_xlfn.XLOOKUP(E359,[1]装备数值!$K$5:$K$19,[1]装备数值!$S$5:$S$19),D359=5,_xlfn.XLOOKUP(E359,[1]装备数值!$K$5:$K$19,[1]装备数值!$W$5:$W$19),D359=2,_xlfn.XLOOKUP(E359,[1]装备数值!$K$5:$K$19,[1]装备数值!$O$24:$O$38),D359=4,_xlfn.XLOOKUP(E359,[1]装备数值!$K$5:$K$19,[1]装备数值!$S$24:$S$38),D359=6,_xlfn.XLOOKUP(E359,[1]装备数值!$K$5:$K$19,[1]装备数值!$W$24:$W$38)))</f>
        <v>225</v>
      </c>
      <c r="H359" s="2">
        <f>IF(M359=0,_xlfn.IFS(D359=1,_xlfn.XLOOKUP(E359,[1]装备数值!$K$5:$K$19,[1]装备数值!$N$5:$N$19),D359=3,_xlfn.XLOOKUP(E359,[1]装备数值!$K$5:$K$19,[1]装备数值!$R$5:$R$19),D359=5,_xlfn.XLOOKUP(E359,[1]装备数值!$K$5:$K$19,[1]装备数值!$V$5:$V$19),D359=2,_xlfn.XLOOKUP(E359,[1]装备数值!$K$5:$K$19,[1]装备数值!$N$24:$N$38),D359=4,_xlfn.XLOOKUP(E359,[1]装备数值!$K$5:$K$19,[1]装备数值!$R$24:$R$38),D359=6,_xlfn.XLOOKUP(E359,[1]装备数值!$K$5:$K$19,[1]装备数值!$V$24:$V$38)),_xlfn.IFS(D359=1,_xlfn.XLOOKUP(E359,[1]装备数值!$K$5:$K$19,[1]装备数值!$P$5:$P$19),D359=3,_xlfn.XLOOKUP(E359,[1]装备数值!$K$5:$K$19,[1]装备数值!$T$5:$T$19),D359=5,_xlfn.XLOOKUP(E359,[1]装备数值!$K$5:$K$19,[1]装备数值!$X$5:$X$19),D359=2,_xlfn.XLOOKUP(E359,[1]装备数值!$K$5:$K$19,[1]装备数值!$P$24:$P$38),D359=4,_xlfn.XLOOKUP(E359,[1]装备数值!$K$5:$K$19,[1]装备数值!$T$24:$T$38),D359=6,_xlfn.XLOOKUP(E359,[1]装备数值!$K$5:$K$19,[1]装备数值!$X$24:$X$38)))</f>
        <v>11</v>
      </c>
      <c r="I359" s="2" cm="1">
        <f t="array" ref="I359">G359+H359*(_xlfn.SINGLE(_xlfn.XLOOKUP(E359,'equip_quality|装备品质'!$A:$A,'equip_quality|装备品质'!$E:$E-1)))</f>
        <v>1974</v>
      </c>
      <c r="J359" s="3" t="str">
        <f>CONCATENATE("2;",ROUNDDOWN(A359/100,0)*10+430002,"|3;",ROUNDDOWN(A359/100,0)*10+430003,"|4;",ROUNDDOWN(A359/100,0)*10+430004,"|5;",ROUNDDOWN(A359/100,0)*10+430005,"|6;",ROUNDDOWN(A359/100,0)*10+430006)</f>
        <v>2;434512|3;434513|4;434514|5;434515|6;434516</v>
      </c>
      <c r="K359" s="3" t="str">
        <f t="shared" ref="K359:K370" si="59">CONCATENATE(IF(L359,CONCATENATE(L359,";"),""),IF(E359&gt;=2,$C359*10+430002,""),IF(E359&gt;=3,CONCATENATE(";",$C359*10+430003),""),IF(E359&gt;=4,CONCATENATE(";",$C359*10+430004),""),IF(E359&gt;=7,CONCATENATE(";",$C359*10+430005),""),IF(E359&gt;=11,CONCATENATE(";",$C359*10+430006),""))</f>
        <v>434512;434513;434514</v>
      </c>
      <c r="M359" s="2">
        <f>_xlfn.XLOOKUP(ROUNDDOWN(A359/100,0),[1]装备数值!$B:$B,[1]装备数值!$F:$F)</f>
        <v>1</v>
      </c>
      <c r="N359" s="3" t="str">
        <f t="shared" si="54"/>
        <v>equip_451_name</v>
      </c>
      <c r="O359" s="3" t="str">
        <f t="shared" si="55"/>
        <v>icon_equip_451</v>
      </c>
      <c r="P359" s="3" t="str">
        <f t="shared" si="56"/>
        <v>equip_451_desc</v>
      </c>
      <c r="Q359" s="3" t="str">
        <f t="shared" si="57"/>
        <v>spine_equip_451</v>
      </c>
    </row>
    <row r="360" spans="1:17">
      <c r="A360" s="2">
        <v>45105</v>
      </c>
      <c r="B360" s="3" t="str">
        <f>CONCATENATE(_xlfn.XLOOKUP(ROUNDDOWN(A360/100,0),[1]装备数值!$B:$B,[1]装备数值!$C:$C),"-",_xlfn.XLOOKUP(E360,[1]装备数值!$K$5:$K$19,[1]装备数值!$L$5:$L$19))</f>
        <v>夺命皮裤-A阶-1</v>
      </c>
      <c r="C360" s="3">
        <f t="shared" si="53"/>
        <v>451</v>
      </c>
      <c r="D360" s="3">
        <f>_xlfn.XLOOKUP(ROUNDDOWN(A360/100,0),[1]装备数值!$B:$B,[1]装备数值!$E:$E)</f>
        <v>4</v>
      </c>
      <c r="E360" s="2">
        <v>5</v>
      </c>
      <c r="F360" s="2">
        <f>_xlfn.XLOOKUP(ROUNDDOWN(A360/100,0),[1]装备数值!$B:$B,[1]装备数值!$D:$D)</f>
        <v>102010</v>
      </c>
      <c r="G360" s="8">
        <f>IF(M360=0,_xlfn.IFS(D360=1,_xlfn.XLOOKUP(E360,[1]装备数值!$K$5:$K$19,[1]装备数值!$M$5:$M$19),D360=3,_xlfn.XLOOKUP(E360,[1]装备数值!$K$5:$K$19,[1]装备数值!$Q$5:$Q$19),D360=5,_xlfn.XLOOKUP(E360,[1]装备数值!$K$5:$K$19,[1]装备数值!$U$5:$U$19),D360=2,_xlfn.XLOOKUP(E360,[1]装备数值!$K$5:$K$19,[1]装备数值!$M$24:$M$38),D360=4,_xlfn.XLOOKUP(E360,[1]装备数值!$K$5:$K$19,[1]装备数值!$Q$24:$Q$38),D360=6,_xlfn.XLOOKUP(E360,[1]装备数值!$K$5:$K$19,[1]装备数值!$U$24:$U$38)),_xlfn.IFS(D360=1,_xlfn.XLOOKUP(E360,[1]装备数值!$K$5:$K$19,[1]装备数值!$O$5:$O$19),D360=3,_xlfn.XLOOKUP(E360,[1]装备数值!$K$5:$K$19,[1]装备数值!$S$5:$S$19),D360=5,_xlfn.XLOOKUP(E360,[1]装备数值!$K$5:$K$19,[1]装备数值!$W$5:$W$19),D360=2,_xlfn.XLOOKUP(E360,[1]装备数值!$K$5:$K$19,[1]装备数值!$O$24:$O$38),D360=4,_xlfn.XLOOKUP(E360,[1]装备数值!$K$5:$K$19,[1]装备数值!$S$24:$S$38),D360=6,_xlfn.XLOOKUP(E360,[1]装备数值!$K$5:$K$19,[1]装备数值!$W$24:$W$38)))</f>
        <v>248</v>
      </c>
      <c r="H360" s="2">
        <f>IF(M360=0,_xlfn.IFS(D360=1,_xlfn.XLOOKUP(E360,[1]装备数值!$K$5:$K$19,[1]装备数值!$N$5:$N$19),D360=3,_xlfn.XLOOKUP(E360,[1]装备数值!$K$5:$K$19,[1]装备数值!$R$5:$R$19),D360=5,_xlfn.XLOOKUP(E360,[1]装备数值!$K$5:$K$19,[1]装备数值!$V$5:$V$19),D360=2,_xlfn.XLOOKUP(E360,[1]装备数值!$K$5:$K$19,[1]装备数值!$N$24:$N$38),D360=4,_xlfn.XLOOKUP(E360,[1]装备数值!$K$5:$K$19,[1]装备数值!$R$24:$R$38),D360=6,_xlfn.XLOOKUP(E360,[1]装备数值!$K$5:$K$19,[1]装备数值!$V$24:$V$38)),_xlfn.IFS(D360=1,_xlfn.XLOOKUP(E360,[1]装备数值!$K$5:$K$19,[1]装备数值!$P$5:$P$19),D360=3,_xlfn.XLOOKUP(E360,[1]装备数值!$K$5:$K$19,[1]装备数值!$T$5:$T$19),D360=5,_xlfn.XLOOKUP(E360,[1]装备数值!$K$5:$K$19,[1]装备数值!$X$5:$X$19),D360=2,_xlfn.XLOOKUP(E360,[1]装备数值!$K$5:$K$19,[1]装备数值!$P$24:$P$38),D360=4,_xlfn.XLOOKUP(E360,[1]装备数值!$K$5:$K$19,[1]装备数值!$T$24:$T$38),D360=6,_xlfn.XLOOKUP(E360,[1]装备数值!$K$5:$K$19,[1]装备数值!$X$24:$X$38)))</f>
        <v>15</v>
      </c>
      <c r="I360" s="2" cm="1">
        <f t="array" ref="I360">G360+H360*(_xlfn.SINGLE(_xlfn.XLOOKUP(E360,'equip_quality|装备品质'!$A:$A,'equip_quality|装备品质'!$E:$E-1)))</f>
        <v>2633</v>
      </c>
      <c r="J360" s="3" t="str">
        <f t="shared" ref="J360:J370" si="60">CONCATENATE("2;",ROUNDDOWN(A360/100,0)*10+430002,"|3;",ROUNDDOWN(A360/100,0)*10+430003,"|4;",ROUNDDOWN(A360/100,0)*10+430004,"|5;",ROUNDDOWN(A360/100,0)*10+430005,"|6;",ROUNDDOWN(A360/100,0)*10+430006)</f>
        <v>2;434512|3;434513|4;434514|5;434515|6;434516</v>
      </c>
      <c r="K360" s="3" t="str">
        <f t="shared" si="59"/>
        <v>434512;434513;434514</v>
      </c>
      <c r="M360" s="2">
        <f>_xlfn.XLOOKUP(ROUNDDOWN(A360/100,0),[1]装备数值!$B:$B,[1]装备数值!$F:$F)</f>
        <v>1</v>
      </c>
      <c r="N360" s="3" t="str">
        <f t="shared" si="54"/>
        <v>equip_451_name</v>
      </c>
      <c r="O360" s="3" t="str">
        <f t="shared" si="55"/>
        <v>icon_equip_451</v>
      </c>
      <c r="P360" s="3" t="str">
        <f t="shared" si="56"/>
        <v>equip_451_desc</v>
      </c>
      <c r="Q360" s="3" t="str">
        <f t="shared" si="57"/>
        <v>spine_equip_451</v>
      </c>
    </row>
    <row r="361" spans="1:17">
      <c r="A361" s="2">
        <v>45106</v>
      </c>
      <c r="B361" s="3" t="str">
        <f>CONCATENATE(_xlfn.XLOOKUP(ROUNDDOWN(A361/100,0),[1]装备数值!$B:$B,[1]装备数值!$C:$C),"-",_xlfn.XLOOKUP(E361,[1]装备数值!$K$5:$K$19,[1]装备数值!$L$5:$L$19))</f>
        <v>夺命皮裤-A阶-2</v>
      </c>
      <c r="C361" s="3">
        <f t="shared" si="53"/>
        <v>451</v>
      </c>
      <c r="D361" s="3">
        <f>_xlfn.XLOOKUP(ROUNDDOWN(A361/100,0),[1]装备数值!$B:$B,[1]装备数值!$E:$E)</f>
        <v>4</v>
      </c>
      <c r="E361" s="2">
        <v>6</v>
      </c>
      <c r="F361" s="2">
        <f>_xlfn.XLOOKUP(ROUNDDOWN(A361/100,0),[1]装备数值!$B:$B,[1]装备数值!$D:$D)</f>
        <v>102010</v>
      </c>
      <c r="G361" s="8">
        <f>IF(M361=0,_xlfn.IFS(D361=1,_xlfn.XLOOKUP(E361,[1]装备数值!$K$5:$K$19,[1]装备数值!$M$5:$M$19),D361=3,_xlfn.XLOOKUP(E361,[1]装备数值!$K$5:$K$19,[1]装备数值!$Q$5:$Q$19),D361=5,_xlfn.XLOOKUP(E361,[1]装备数值!$K$5:$K$19,[1]装备数值!$U$5:$U$19),D361=2,_xlfn.XLOOKUP(E361,[1]装备数值!$K$5:$K$19,[1]装备数值!$M$24:$M$38),D361=4,_xlfn.XLOOKUP(E361,[1]装备数值!$K$5:$K$19,[1]装备数值!$Q$24:$Q$38),D361=6,_xlfn.XLOOKUP(E361,[1]装备数值!$K$5:$K$19,[1]装备数值!$U$24:$U$38)),_xlfn.IFS(D361=1,_xlfn.XLOOKUP(E361,[1]装备数值!$K$5:$K$19,[1]装备数值!$O$5:$O$19),D361=3,_xlfn.XLOOKUP(E361,[1]装备数值!$K$5:$K$19,[1]装备数值!$S$5:$S$19),D361=5,_xlfn.XLOOKUP(E361,[1]装备数值!$K$5:$K$19,[1]装备数值!$W$5:$W$19),D361=2,_xlfn.XLOOKUP(E361,[1]装备数值!$K$5:$K$19,[1]装备数值!$O$24:$O$38),D361=4,_xlfn.XLOOKUP(E361,[1]装备数值!$K$5:$K$19,[1]装备数值!$S$24:$S$38),D361=6,_xlfn.XLOOKUP(E361,[1]装备数值!$K$5:$K$19,[1]装备数值!$W$24:$W$38)))</f>
        <v>309</v>
      </c>
      <c r="H361" s="2">
        <f>IF(M361=0,_xlfn.IFS(D361=1,_xlfn.XLOOKUP(E361,[1]装备数值!$K$5:$K$19,[1]装备数值!$N$5:$N$19),D361=3,_xlfn.XLOOKUP(E361,[1]装备数值!$K$5:$K$19,[1]装备数值!$R$5:$R$19),D361=5,_xlfn.XLOOKUP(E361,[1]装备数值!$K$5:$K$19,[1]装备数值!$V$5:$V$19),D361=2,_xlfn.XLOOKUP(E361,[1]装备数值!$K$5:$K$19,[1]装备数值!$N$24:$N$38),D361=4,_xlfn.XLOOKUP(E361,[1]装备数值!$K$5:$K$19,[1]装备数值!$R$24:$R$38),D361=6,_xlfn.XLOOKUP(E361,[1]装备数值!$K$5:$K$19,[1]装备数值!$V$24:$V$38)),_xlfn.IFS(D361=1,_xlfn.XLOOKUP(E361,[1]装备数值!$K$5:$K$19,[1]装备数值!$P$5:$P$19),D361=3,_xlfn.XLOOKUP(E361,[1]装备数值!$K$5:$K$19,[1]装备数值!$T$5:$T$19),D361=5,_xlfn.XLOOKUP(E361,[1]装备数值!$K$5:$K$19,[1]装备数值!$X$5:$X$19),D361=2,_xlfn.XLOOKUP(E361,[1]装备数值!$K$5:$K$19,[1]装备数值!$P$24:$P$38),D361=4,_xlfn.XLOOKUP(E361,[1]装备数值!$K$5:$K$19,[1]装备数值!$T$24:$T$38),D361=6,_xlfn.XLOOKUP(E361,[1]装备数值!$K$5:$K$19,[1]装备数值!$X$24:$X$38)))</f>
        <v>19</v>
      </c>
      <c r="I361" s="2" cm="1">
        <f t="array" ref="I361">G361+H361*(_xlfn.SINGLE(_xlfn.XLOOKUP(E361,'equip_quality|装备品质'!$A:$A,'equip_quality|装备品质'!$E:$E-1)))</f>
        <v>3330</v>
      </c>
      <c r="J361" s="3" t="str">
        <f t="shared" si="60"/>
        <v>2;434512|3;434513|4;434514|5;434515|6;434516</v>
      </c>
      <c r="K361" s="3" t="str">
        <f t="shared" si="59"/>
        <v>434512;434513;434514</v>
      </c>
      <c r="M361" s="2">
        <f>_xlfn.XLOOKUP(ROUNDDOWN(A361/100,0),[1]装备数值!$B:$B,[1]装备数值!$F:$F)</f>
        <v>1</v>
      </c>
      <c r="N361" s="3" t="str">
        <f t="shared" si="54"/>
        <v>equip_451_name</v>
      </c>
      <c r="O361" s="3" t="str">
        <f t="shared" si="55"/>
        <v>icon_equip_451</v>
      </c>
      <c r="P361" s="3" t="str">
        <f t="shared" si="56"/>
        <v>equip_451_desc</v>
      </c>
      <c r="Q361" s="3" t="str">
        <f t="shared" si="57"/>
        <v>spine_equip_451</v>
      </c>
    </row>
    <row r="362" spans="1:17">
      <c r="A362" s="2">
        <v>45107</v>
      </c>
      <c r="B362" s="3" t="str">
        <f>CONCATENATE(_xlfn.XLOOKUP(ROUNDDOWN(A362/100,0),[1]装备数值!$B:$B,[1]装备数值!$C:$C),"-",_xlfn.XLOOKUP(E362,[1]装备数值!$K$5:$K$19,[1]装备数值!$L$5:$L$19))</f>
        <v>夺命皮裤-S阶-0</v>
      </c>
      <c r="C362" s="3">
        <f t="shared" si="53"/>
        <v>451</v>
      </c>
      <c r="D362" s="3">
        <f>_xlfn.XLOOKUP(ROUNDDOWN(A362/100,0),[1]装备数值!$B:$B,[1]装备数值!$E:$E)</f>
        <v>4</v>
      </c>
      <c r="E362" s="2">
        <v>7</v>
      </c>
      <c r="F362" s="2">
        <f>_xlfn.XLOOKUP(ROUNDDOWN(A362/100,0),[1]装备数值!$B:$B,[1]装备数值!$D:$D)</f>
        <v>102010</v>
      </c>
      <c r="G362" s="8">
        <f>IF(M362=0,_xlfn.IFS(D362=1,_xlfn.XLOOKUP(E362,[1]装备数值!$K$5:$K$19,[1]装备数值!$M$5:$M$19),D362=3,_xlfn.XLOOKUP(E362,[1]装备数值!$K$5:$K$19,[1]装备数值!$Q$5:$Q$19),D362=5,_xlfn.XLOOKUP(E362,[1]装备数值!$K$5:$K$19,[1]装备数值!$U$5:$U$19),D362=2,_xlfn.XLOOKUP(E362,[1]装备数值!$K$5:$K$19,[1]装备数值!$M$24:$M$38),D362=4,_xlfn.XLOOKUP(E362,[1]装备数值!$K$5:$K$19,[1]装备数值!$Q$24:$Q$38),D362=6,_xlfn.XLOOKUP(E362,[1]装备数值!$K$5:$K$19,[1]装备数值!$U$24:$U$38)),_xlfn.IFS(D362=1,_xlfn.XLOOKUP(E362,[1]装备数值!$K$5:$K$19,[1]装备数值!$O$5:$O$19),D362=3,_xlfn.XLOOKUP(E362,[1]装备数值!$K$5:$K$19,[1]装备数值!$S$5:$S$19),D362=5,_xlfn.XLOOKUP(E362,[1]装备数值!$K$5:$K$19,[1]装备数值!$W$5:$W$19),D362=2,_xlfn.XLOOKUP(E362,[1]装备数值!$K$5:$K$19,[1]装备数值!$O$24:$O$38),D362=4,_xlfn.XLOOKUP(E362,[1]装备数值!$K$5:$K$19,[1]装备数值!$S$24:$S$38),D362=6,_xlfn.XLOOKUP(E362,[1]装备数值!$K$5:$K$19,[1]装备数值!$W$24:$W$38)))</f>
        <v>372</v>
      </c>
      <c r="H362" s="2">
        <f>IF(M362=0,_xlfn.IFS(D362=1,_xlfn.XLOOKUP(E362,[1]装备数值!$K$5:$K$19,[1]装备数值!$N$5:$N$19),D362=3,_xlfn.XLOOKUP(E362,[1]装备数值!$K$5:$K$19,[1]装备数值!$R$5:$R$19),D362=5,_xlfn.XLOOKUP(E362,[1]装备数值!$K$5:$K$19,[1]装备数值!$V$5:$V$19),D362=2,_xlfn.XLOOKUP(E362,[1]装备数值!$K$5:$K$19,[1]装备数值!$N$24:$N$38),D362=4,_xlfn.XLOOKUP(E362,[1]装备数值!$K$5:$K$19,[1]装备数值!$R$24:$R$38),D362=6,_xlfn.XLOOKUP(E362,[1]装备数值!$K$5:$K$19,[1]装备数值!$V$24:$V$38)),_xlfn.IFS(D362=1,_xlfn.XLOOKUP(E362,[1]装备数值!$K$5:$K$19,[1]装备数值!$P$5:$P$19),D362=3,_xlfn.XLOOKUP(E362,[1]装备数值!$K$5:$K$19,[1]装备数值!$T$5:$T$19),D362=5,_xlfn.XLOOKUP(E362,[1]装备数值!$K$5:$K$19,[1]装备数值!$X$5:$X$19),D362=2,_xlfn.XLOOKUP(E362,[1]装备数值!$K$5:$K$19,[1]装备数值!$P$24:$P$38),D362=4,_xlfn.XLOOKUP(E362,[1]装备数值!$K$5:$K$19,[1]装备数值!$T$24:$T$38),D362=6,_xlfn.XLOOKUP(E362,[1]装备数值!$K$5:$K$19,[1]装备数值!$X$24:$X$38)))</f>
        <v>24</v>
      </c>
      <c r="I362" s="2" cm="1">
        <f t="array" ref="I362">G362+H362*(_xlfn.SINGLE(_xlfn.XLOOKUP(E362,'equip_quality|装备品质'!$A:$A,'equip_quality|装备品质'!$E:$E-1)))</f>
        <v>4188</v>
      </c>
      <c r="J362" s="3" t="str">
        <f t="shared" si="60"/>
        <v>2;434512|3;434513|4;434514|5;434515|6;434516</v>
      </c>
      <c r="K362" s="3" t="str">
        <f t="shared" si="59"/>
        <v>434512;434513;434514;434515</v>
      </c>
      <c r="M362" s="2">
        <f>_xlfn.XLOOKUP(ROUNDDOWN(A362/100,0),[1]装备数值!$B:$B,[1]装备数值!$F:$F)</f>
        <v>1</v>
      </c>
      <c r="N362" s="3" t="str">
        <f t="shared" si="54"/>
        <v>equip_451_name</v>
      </c>
      <c r="O362" s="3" t="str">
        <f t="shared" si="55"/>
        <v>icon_equip_451</v>
      </c>
      <c r="P362" s="3" t="str">
        <f t="shared" si="56"/>
        <v>equip_451_desc</v>
      </c>
      <c r="Q362" s="3" t="str">
        <f t="shared" si="57"/>
        <v>spine_equip_451</v>
      </c>
    </row>
    <row r="363" spans="1:17">
      <c r="A363" s="2">
        <v>45108</v>
      </c>
      <c r="B363" s="3" t="str">
        <f>CONCATENATE(_xlfn.XLOOKUP(ROUNDDOWN(A363/100,0),[1]装备数值!$B:$B,[1]装备数值!$C:$C),"-",_xlfn.XLOOKUP(E363,[1]装备数值!$K$5:$K$19,[1]装备数值!$L$5:$L$19))</f>
        <v>夺命皮裤-S阶-1</v>
      </c>
      <c r="C363" s="3">
        <f t="shared" si="53"/>
        <v>451</v>
      </c>
      <c r="D363" s="3">
        <f>_xlfn.XLOOKUP(ROUNDDOWN(A363/100,0),[1]装备数值!$B:$B,[1]装备数值!$E:$E)</f>
        <v>4</v>
      </c>
      <c r="E363" s="2">
        <v>8</v>
      </c>
      <c r="F363" s="2">
        <f>_xlfn.XLOOKUP(ROUNDDOWN(A363/100,0),[1]装备数值!$B:$B,[1]装备数值!$D:$D)</f>
        <v>102010</v>
      </c>
      <c r="G363" s="8">
        <f>IF(M363=0,_xlfn.IFS(D363=1,_xlfn.XLOOKUP(E363,[1]装备数值!$K$5:$K$19,[1]装备数值!$M$5:$M$19),D363=3,_xlfn.XLOOKUP(E363,[1]装备数值!$K$5:$K$19,[1]装备数值!$Q$5:$Q$19),D363=5,_xlfn.XLOOKUP(E363,[1]装备数值!$K$5:$K$19,[1]装备数值!$U$5:$U$19),D363=2,_xlfn.XLOOKUP(E363,[1]装备数值!$K$5:$K$19,[1]装备数值!$M$24:$M$38),D363=4,_xlfn.XLOOKUP(E363,[1]装备数值!$K$5:$K$19,[1]装备数值!$Q$24:$Q$38),D363=6,_xlfn.XLOOKUP(E363,[1]装备数值!$K$5:$K$19,[1]装备数值!$U$24:$U$38)),_xlfn.IFS(D363=1,_xlfn.XLOOKUP(E363,[1]装备数值!$K$5:$K$19,[1]装备数值!$O$5:$O$19),D363=3,_xlfn.XLOOKUP(E363,[1]装备数值!$K$5:$K$19,[1]装备数值!$S$5:$S$19),D363=5,_xlfn.XLOOKUP(E363,[1]装备数值!$K$5:$K$19,[1]装备数值!$W$5:$W$19),D363=2,_xlfn.XLOOKUP(E363,[1]装备数值!$K$5:$K$19,[1]装备数值!$O$24:$O$38),D363=4,_xlfn.XLOOKUP(E363,[1]装备数值!$K$5:$K$19,[1]装备数值!$S$24:$S$38),D363=6,_xlfn.XLOOKUP(E363,[1]装备数值!$K$5:$K$19,[1]装备数值!$W$24:$W$38)))</f>
        <v>434</v>
      </c>
      <c r="H363" s="2">
        <f>IF(M363=0,_xlfn.IFS(D363=1,_xlfn.XLOOKUP(E363,[1]装备数值!$K$5:$K$19,[1]装备数值!$N$5:$N$19),D363=3,_xlfn.XLOOKUP(E363,[1]装备数值!$K$5:$K$19,[1]装备数值!$R$5:$R$19),D363=5,_xlfn.XLOOKUP(E363,[1]装备数值!$K$5:$K$19,[1]装备数值!$V$5:$V$19),D363=2,_xlfn.XLOOKUP(E363,[1]装备数值!$K$5:$K$19,[1]装备数值!$N$24:$N$38),D363=4,_xlfn.XLOOKUP(E363,[1]装备数值!$K$5:$K$19,[1]装备数值!$R$24:$R$38),D363=6,_xlfn.XLOOKUP(E363,[1]装备数值!$K$5:$K$19,[1]装备数值!$V$24:$V$38)),_xlfn.IFS(D363=1,_xlfn.XLOOKUP(E363,[1]装备数值!$K$5:$K$19,[1]装备数值!$P$5:$P$19),D363=3,_xlfn.XLOOKUP(E363,[1]装备数值!$K$5:$K$19,[1]装备数值!$T$5:$T$19),D363=5,_xlfn.XLOOKUP(E363,[1]装备数值!$K$5:$K$19,[1]装备数值!$X$5:$X$19),D363=2,_xlfn.XLOOKUP(E363,[1]装备数值!$K$5:$K$19,[1]装备数值!$P$24:$P$38),D363=4,_xlfn.XLOOKUP(E363,[1]装备数值!$K$5:$K$19,[1]装备数值!$T$24:$T$38),D363=6,_xlfn.XLOOKUP(E363,[1]装备数值!$K$5:$K$19,[1]装备数值!$X$24:$X$38)))</f>
        <v>26</v>
      </c>
      <c r="I363" s="2" cm="1">
        <f t="array" ref="I363">G363+H363*(_xlfn.SINGLE(_xlfn.XLOOKUP(E363,'equip_quality|装备品质'!$A:$A,'equip_quality|装备品质'!$E:$E-1)))</f>
        <v>4568</v>
      </c>
      <c r="J363" s="3" t="str">
        <f t="shared" si="60"/>
        <v>2;434512|3;434513|4;434514|5;434515|6;434516</v>
      </c>
      <c r="K363" s="3" t="str">
        <f t="shared" si="59"/>
        <v>434512;434513;434514;434515</v>
      </c>
      <c r="M363" s="2">
        <f>_xlfn.XLOOKUP(ROUNDDOWN(A363/100,0),[1]装备数值!$B:$B,[1]装备数值!$F:$F)</f>
        <v>1</v>
      </c>
      <c r="N363" s="3" t="str">
        <f t="shared" si="54"/>
        <v>equip_451_name</v>
      </c>
      <c r="O363" s="3" t="str">
        <f t="shared" si="55"/>
        <v>icon_equip_451</v>
      </c>
      <c r="P363" s="3" t="str">
        <f t="shared" si="56"/>
        <v>equip_451_desc</v>
      </c>
      <c r="Q363" s="3" t="str">
        <f t="shared" si="57"/>
        <v>spine_equip_451</v>
      </c>
    </row>
    <row r="364" spans="1:17">
      <c r="A364" s="2">
        <v>45109</v>
      </c>
      <c r="B364" s="3" t="str">
        <f>CONCATENATE(_xlfn.XLOOKUP(ROUNDDOWN(A364/100,0),[1]装备数值!$B:$B,[1]装备数值!$C:$C),"-",_xlfn.XLOOKUP(E364,[1]装备数值!$K$5:$K$19,[1]装备数值!$L$5:$L$19))</f>
        <v>夺命皮裤-S阶-2</v>
      </c>
      <c r="C364" s="3">
        <f t="shared" si="53"/>
        <v>451</v>
      </c>
      <c r="D364" s="3">
        <f>_xlfn.XLOOKUP(ROUNDDOWN(A364/100,0),[1]装备数值!$B:$B,[1]装备数值!$E:$E)</f>
        <v>4</v>
      </c>
      <c r="E364" s="2">
        <v>9</v>
      </c>
      <c r="F364" s="2">
        <f>_xlfn.XLOOKUP(ROUNDDOWN(A364/100,0),[1]装备数值!$B:$B,[1]装备数值!$D:$D)</f>
        <v>102010</v>
      </c>
      <c r="G364" s="8">
        <f>IF(M364=0,_xlfn.IFS(D364=1,_xlfn.XLOOKUP(E364,[1]装备数值!$K$5:$K$19,[1]装备数值!$M$5:$M$19),D364=3,_xlfn.XLOOKUP(E364,[1]装备数值!$K$5:$K$19,[1]装备数值!$Q$5:$Q$19),D364=5,_xlfn.XLOOKUP(E364,[1]装备数值!$K$5:$K$19,[1]装备数值!$U$5:$U$19),D364=2,_xlfn.XLOOKUP(E364,[1]装备数值!$K$5:$K$19,[1]装备数值!$M$24:$M$38),D364=4,_xlfn.XLOOKUP(E364,[1]装备数值!$K$5:$K$19,[1]装备数值!$Q$24:$Q$38),D364=6,_xlfn.XLOOKUP(E364,[1]装备数值!$K$5:$K$19,[1]装备数值!$U$24:$U$38)),_xlfn.IFS(D364=1,_xlfn.XLOOKUP(E364,[1]装备数值!$K$5:$K$19,[1]装备数值!$O$5:$O$19),D364=3,_xlfn.XLOOKUP(E364,[1]装备数值!$K$5:$K$19,[1]装备数值!$S$5:$S$19),D364=5,_xlfn.XLOOKUP(E364,[1]装备数值!$K$5:$K$19,[1]装备数值!$W$5:$W$19),D364=2,_xlfn.XLOOKUP(E364,[1]装备数值!$K$5:$K$19,[1]装备数值!$O$24:$O$38),D364=4,_xlfn.XLOOKUP(E364,[1]装备数值!$K$5:$K$19,[1]装备数值!$S$24:$S$38),D364=6,_xlfn.XLOOKUP(E364,[1]装备数值!$K$5:$K$19,[1]装备数值!$W$24:$W$38)))</f>
        <v>495</v>
      </c>
      <c r="H364" s="2">
        <f>IF(M364=0,_xlfn.IFS(D364=1,_xlfn.XLOOKUP(E364,[1]装备数值!$K$5:$K$19,[1]装备数值!$N$5:$N$19),D364=3,_xlfn.XLOOKUP(E364,[1]装备数值!$K$5:$K$19,[1]装备数值!$R$5:$R$19),D364=5,_xlfn.XLOOKUP(E364,[1]装备数值!$K$5:$K$19,[1]装备数值!$V$5:$V$19),D364=2,_xlfn.XLOOKUP(E364,[1]装备数值!$K$5:$K$19,[1]装备数值!$N$24:$N$38),D364=4,_xlfn.XLOOKUP(E364,[1]装备数值!$K$5:$K$19,[1]装备数值!$R$24:$R$38),D364=6,_xlfn.XLOOKUP(E364,[1]装备数值!$K$5:$K$19,[1]装备数值!$V$24:$V$38)),_xlfn.IFS(D364=1,_xlfn.XLOOKUP(E364,[1]装备数值!$K$5:$K$19,[1]装备数值!$P$5:$P$19),D364=3,_xlfn.XLOOKUP(E364,[1]装备数值!$K$5:$K$19,[1]装备数值!$T$5:$T$19),D364=5,_xlfn.XLOOKUP(E364,[1]装备数值!$K$5:$K$19,[1]装备数值!$X$5:$X$19),D364=2,_xlfn.XLOOKUP(E364,[1]装备数值!$K$5:$K$19,[1]装备数值!$P$24:$P$38),D364=4,_xlfn.XLOOKUP(E364,[1]装备数值!$K$5:$K$19,[1]装备数值!$T$24:$T$38),D364=6,_xlfn.XLOOKUP(E364,[1]装备数值!$K$5:$K$19,[1]装备数值!$X$24:$X$38)))</f>
        <v>30</v>
      </c>
      <c r="I364" s="2" cm="1">
        <f t="array" ref="I364">G364+H364*(_xlfn.SINGLE(_xlfn.XLOOKUP(E364,'equip_quality|装备品质'!$A:$A,'equip_quality|装备品质'!$E:$E-1)))</f>
        <v>5265</v>
      </c>
      <c r="J364" s="3" t="str">
        <f t="shared" si="60"/>
        <v>2;434512|3;434513|4;434514|5;434515|6;434516</v>
      </c>
      <c r="K364" s="3" t="str">
        <f t="shared" si="59"/>
        <v>434512;434513;434514;434515</v>
      </c>
      <c r="M364" s="2">
        <f>_xlfn.XLOOKUP(ROUNDDOWN(A364/100,0),[1]装备数值!$B:$B,[1]装备数值!$F:$F)</f>
        <v>1</v>
      </c>
      <c r="N364" s="3" t="str">
        <f t="shared" si="54"/>
        <v>equip_451_name</v>
      </c>
      <c r="O364" s="3" t="str">
        <f t="shared" si="55"/>
        <v>icon_equip_451</v>
      </c>
      <c r="P364" s="3" t="str">
        <f t="shared" si="56"/>
        <v>equip_451_desc</v>
      </c>
      <c r="Q364" s="3" t="str">
        <f t="shared" si="57"/>
        <v>spine_equip_451</v>
      </c>
    </row>
    <row r="365" spans="1:17">
      <c r="A365" s="2">
        <v>45110</v>
      </c>
      <c r="B365" s="3" t="str">
        <f>CONCATENATE(_xlfn.XLOOKUP(ROUNDDOWN(A365/100,0),[1]装备数值!$B:$B,[1]装备数值!$C:$C),"-",_xlfn.XLOOKUP(E365,[1]装备数值!$K$5:$K$19,[1]装备数值!$L$5:$L$19))</f>
        <v>夺命皮裤-S阶-3</v>
      </c>
      <c r="C365" s="3">
        <f t="shared" si="53"/>
        <v>451</v>
      </c>
      <c r="D365" s="3">
        <f>_xlfn.XLOOKUP(ROUNDDOWN(A365/100,0),[1]装备数值!$B:$B,[1]装备数值!$E:$E)</f>
        <v>4</v>
      </c>
      <c r="E365" s="2">
        <v>10</v>
      </c>
      <c r="F365" s="2">
        <f>_xlfn.XLOOKUP(ROUNDDOWN(A365/100,0),[1]装备数值!$B:$B,[1]装备数值!$D:$D)</f>
        <v>102010</v>
      </c>
      <c r="G365" s="8">
        <f>IF(M365=0,_xlfn.IFS(D365=1,_xlfn.XLOOKUP(E365,[1]装备数值!$K$5:$K$19,[1]装备数值!$M$5:$M$19),D365=3,_xlfn.XLOOKUP(E365,[1]装备数值!$K$5:$K$19,[1]装备数值!$Q$5:$Q$19),D365=5,_xlfn.XLOOKUP(E365,[1]装备数值!$K$5:$K$19,[1]装备数值!$U$5:$U$19),D365=2,_xlfn.XLOOKUP(E365,[1]装备数值!$K$5:$K$19,[1]装备数值!$M$24:$M$38),D365=4,_xlfn.XLOOKUP(E365,[1]装备数值!$K$5:$K$19,[1]装备数值!$Q$24:$Q$38),D365=6,_xlfn.XLOOKUP(E365,[1]装备数值!$K$5:$K$19,[1]装备数值!$U$24:$U$38)),_xlfn.IFS(D365=1,_xlfn.XLOOKUP(E365,[1]装备数值!$K$5:$K$19,[1]装备数值!$O$5:$O$19),D365=3,_xlfn.XLOOKUP(E365,[1]装备数值!$K$5:$K$19,[1]装备数值!$S$5:$S$19),D365=5,_xlfn.XLOOKUP(E365,[1]装备数值!$K$5:$K$19,[1]装备数值!$W$5:$W$19),D365=2,_xlfn.XLOOKUP(E365,[1]装备数值!$K$5:$K$19,[1]装备数值!$O$24:$O$38),D365=4,_xlfn.XLOOKUP(E365,[1]装备数值!$K$5:$K$19,[1]装备数值!$S$24:$S$38),D365=6,_xlfn.XLOOKUP(E365,[1]装备数值!$K$5:$K$19,[1]装备数值!$W$24:$W$38)))</f>
        <v>557</v>
      </c>
      <c r="H365" s="2">
        <f>IF(M365=0,_xlfn.IFS(D365=1,_xlfn.XLOOKUP(E365,[1]装备数值!$K$5:$K$19,[1]装备数值!$N$5:$N$19),D365=3,_xlfn.XLOOKUP(E365,[1]装备数值!$K$5:$K$19,[1]装备数值!$R$5:$R$19),D365=5,_xlfn.XLOOKUP(E365,[1]装备数值!$K$5:$K$19,[1]装备数值!$V$5:$V$19),D365=2,_xlfn.XLOOKUP(E365,[1]装备数值!$K$5:$K$19,[1]装备数值!$N$24:$N$38),D365=4,_xlfn.XLOOKUP(E365,[1]装备数值!$K$5:$K$19,[1]装备数值!$R$24:$R$38),D365=6,_xlfn.XLOOKUP(E365,[1]装备数值!$K$5:$K$19,[1]装备数值!$V$24:$V$38)),_xlfn.IFS(D365=1,_xlfn.XLOOKUP(E365,[1]装备数值!$K$5:$K$19,[1]装备数值!$P$5:$P$19),D365=3,_xlfn.XLOOKUP(E365,[1]装备数值!$K$5:$K$19,[1]装备数值!$T$5:$T$19),D365=5,_xlfn.XLOOKUP(E365,[1]装备数值!$K$5:$K$19,[1]装备数值!$X$5:$X$19),D365=2,_xlfn.XLOOKUP(E365,[1]装备数值!$K$5:$K$19,[1]装备数值!$P$24:$P$38),D365=4,_xlfn.XLOOKUP(E365,[1]装备数值!$K$5:$K$19,[1]装备数值!$T$24:$T$38),D365=6,_xlfn.XLOOKUP(E365,[1]装备数值!$K$5:$K$19,[1]装备数值!$X$24:$X$38)))</f>
        <v>34</v>
      </c>
      <c r="I365" s="2" cm="1">
        <f t="array" ref="I365">G365+H365*(_xlfn.SINGLE(_xlfn.XLOOKUP(E365,'equip_quality|装备品质'!$A:$A,'equip_quality|装备品质'!$E:$E-1)))</f>
        <v>5963</v>
      </c>
      <c r="J365" s="3" t="str">
        <f t="shared" si="60"/>
        <v>2;434512|3;434513|4;434514|5;434515|6;434516</v>
      </c>
      <c r="K365" s="3" t="str">
        <f t="shared" si="59"/>
        <v>434512;434513;434514;434515</v>
      </c>
      <c r="M365" s="2">
        <f>_xlfn.XLOOKUP(ROUNDDOWN(A365/100,0),[1]装备数值!$B:$B,[1]装备数值!$F:$F)</f>
        <v>1</v>
      </c>
      <c r="N365" s="3" t="str">
        <f t="shared" si="54"/>
        <v>equip_451_name</v>
      </c>
      <c r="O365" s="3" t="str">
        <f t="shared" si="55"/>
        <v>icon_equip_451</v>
      </c>
      <c r="P365" s="3" t="str">
        <f t="shared" si="56"/>
        <v>equip_451_desc</v>
      </c>
      <c r="Q365" s="3" t="str">
        <f t="shared" si="57"/>
        <v>spine_equip_451</v>
      </c>
    </row>
    <row r="366" spans="1:17">
      <c r="A366" s="2">
        <v>45111</v>
      </c>
      <c r="B366" s="3" t="str">
        <f>CONCATENATE(_xlfn.XLOOKUP(ROUNDDOWN(A366/100,0),[1]装备数值!$B:$B,[1]装备数值!$C:$C),"-",_xlfn.XLOOKUP(E366,[1]装备数值!$K$5:$K$19,[1]装备数值!$L$5:$L$19))</f>
        <v>夺命皮裤-SS阶-0</v>
      </c>
      <c r="C366" s="3">
        <f t="shared" si="53"/>
        <v>451</v>
      </c>
      <c r="D366" s="3">
        <f>_xlfn.XLOOKUP(ROUNDDOWN(A366/100,0),[1]装备数值!$B:$B,[1]装备数值!$E:$E)</f>
        <v>4</v>
      </c>
      <c r="E366" s="2">
        <v>11</v>
      </c>
      <c r="F366" s="2">
        <f>_xlfn.XLOOKUP(ROUNDDOWN(A366/100,0),[1]装备数值!$B:$B,[1]装备数值!$D:$D)</f>
        <v>102010</v>
      </c>
      <c r="G366" s="8">
        <f>IF(M366=0,_xlfn.IFS(D366=1,_xlfn.XLOOKUP(E366,[1]装备数值!$K$5:$K$19,[1]装备数值!$M$5:$M$19),D366=3,_xlfn.XLOOKUP(E366,[1]装备数值!$K$5:$K$19,[1]装备数值!$Q$5:$Q$19),D366=5,_xlfn.XLOOKUP(E366,[1]装备数值!$K$5:$K$19,[1]装备数值!$U$5:$U$19),D366=2,_xlfn.XLOOKUP(E366,[1]装备数值!$K$5:$K$19,[1]装备数值!$M$24:$M$38),D366=4,_xlfn.XLOOKUP(E366,[1]装备数值!$K$5:$K$19,[1]装备数值!$Q$24:$Q$38),D366=6,_xlfn.XLOOKUP(E366,[1]装备数值!$K$5:$K$19,[1]装备数值!$U$24:$U$38)),_xlfn.IFS(D366=1,_xlfn.XLOOKUP(E366,[1]装备数值!$K$5:$K$19,[1]装备数值!$O$5:$O$19),D366=3,_xlfn.XLOOKUP(E366,[1]装备数值!$K$5:$K$19,[1]装备数值!$S$5:$S$19),D366=5,_xlfn.XLOOKUP(E366,[1]装备数值!$K$5:$K$19,[1]装备数值!$W$5:$W$19),D366=2,_xlfn.XLOOKUP(E366,[1]装备数值!$K$5:$K$19,[1]装备数值!$O$24:$O$38),D366=4,_xlfn.XLOOKUP(E366,[1]装备数值!$K$5:$K$19,[1]装备数值!$S$24:$S$38),D366=6,_xlfn.XLOOKUP(E366,[1]装备数值!$K$5:$K$19,[1]装备数值!$W$24:$W$38)))</f>
        <v>620</v>
      </c>
      <c r="H366" s="2">
        <f>IF(M366=0,_xlfn.IFS(D366=1,_xlfn.XLOOKUP(E366,[1]装备数值!$K$5:$K$19,[1]装备数值!$N$5:$N$19),D366=3,_xlfn.XLOOKUP(E366,[1]装备数值!$K$5:$K$19,[1]装备数值!$R$5:$R$19),D366=5,_xlfn.XLOOKUP(E366,[1]装备数值!$K$5:$K$19,[1]装备数值!$V$5:$V$19),D366=2,_xlfn.XLOOKUP(E366,[1]装备数值!$K$5:$K$19,[1]装备数值!$N$24:$N$38),D366=4,_xlfn.XLOOKUP(E366,[1]装备数值!$K$5:$K$19,[1]装备数值!$R$24:$R$38),D366=6,_xlfn.XLOOKUP(E366,[1]装备数值!$K$5:$K$19,[1]装备数值!$V$24:$V$38)),_xlfn.IFS(D366=1,_xlfn.XLOOKUP(E366,[1]装备数值!$K$5:$K$19,[1]装备数值!$P$5:$P$19),D366=3,_xlfn.XLOOKUP(E366,[1]装备数值!$K$5:$K$19,[1]装备数值!$T$5:$T$19),D366=5,_xlfn.XLOOKUP(E366,[1]装备数值!$K$5:$K$19,[1]装备数值!$X$5:$X$19),D366=2,_xlfn.XLOOKUP(E366,[1]装备数值!$K$5:$K$19,[1]装备数值!$P$24:$P$38),D366=4,_xlfn.XLOOKUP(E366,[1]装备数值!$K$5:$K$19,[1]装备数值!$T$24:$T$38),D366=6,_xlfn.XLOOKUP(E366,[1]装备数值!$K$5:$K$19,[1]装备数值!$X$24:$X$38)))</f>
        <v>38</v>
      </c>
      <c r="I366" s="2" cm="1">
        <f t="array" ref="I366">G366+H366*(_xlfn.SINGLE(_xlfn.XLOOKUP(E366,'equip_quality|装备品质'!$A:$A,'equip_quality|装备品质'!$E:$E-1)))</f>
        <v>6662</v>
      </c>
      <c r="J366" s="3" t="str">
        <f t="shared" si="60"/>
        <v>2;434512|3;434513|4;434514|5;434515|6;434516</v>
      </c>
      <c r="K366" s="3" t="str">
        <f t="shared" si="59"/>
        <v>434512;434513;434514;434515;434516</v>
      </c>
      <c r="M366" s="2">
        <f>_xlfn.XLOOKUP(ROUNDDOWN(A366/100,0),[1]装备数值!$B:$B,[1]装备数值!$F:$F)</f>
        <v>1</v>
      </c>
      <c r="N366" s="3" t="str">
        <f t="shared" si="54"/>
        <v>equip_451_name</v>
      </c>
      <c r="O366" s="3" t="str">
        <f t="shared" si="55"/>
        <v>icon_equip_451</v>
      </c>
      <c r="P366" s="3" t="str">
        <f t="shared" si="56"/>
        <v>equip_451_desc</v>
      </c>
      <c r="Q366" s="3" t="str">
        <f t="shared" si="57"/>
        <v>spine_equip_451</v>
      </c>
    </row>
    <row r="367" spans="1:17">
      <c r="A367" s="2">
        <v>45112</v>
      </c>
      <c r="B367" s="3" t="str">
        <f>CONCATENATE(_xlfn.XLOOKUP(ROUNDDOWN(A367/100,0),[1]装备数值!$B:$B,[1]装备数值!$C:$C),"-",_xlfn.XLOOKUP(E367,[1]装备数值!$K$5:$K$19,[1]装备数值!$L$5:$L$19))</f>
        <v>夺命皮裤-SS阶-1</v>
      </c>
      <c r="C367" s="3">
        <f t="shared" si="53"/>
        <v>451</v>
      </c>
      <c r="D367" s="3">
        <f>_xlfn.XLOOKUP(ROUNDDOWN(A367/100,0),[1]装备数值!$B:$B,[1]装备数值!$E:$E)</f>
        <v>4</v>
      </c>
      <c r="E367" s="2">
        <v>12</v>
      </c>
      <c r="F367" s="2">
        <f>_xlfn.XLOOKUP(ROUNDDOWN(A367/100,0),[1]装备数值!$B:$B,[1]装备数值!$D:$D)</f>
        <v>102010</v>
      </c>
      <c r="G367" s="8">
        <f>IF(M367=0,_xlfn.IFS(D367=1,_xlfn.XLOOKUP(E367,[1]装备数值!$K$5:$K$19,[1]装备数值!$M$5:$M$19),D367=3,_xlfn.XLOOKUP(E367,[1]装备数值!$K$5:$K$19,[1]装备数值!$Q$5:$Q$19),D367=5,_xlfn.XLOOKUP(E367,[1]装备数值!$K$5:$K$19,[1]装备数值!$U$5:$U$19),D367=2,_xlfn.XLOOKUP(E367,[1]装备数值!$K$5:$K$19,[1]装备数值!$M$24:$M$38),D367=4,_xlfn.XLOOKUP(E367,[1]装备数值!$K$5:$K$19,[1]装备数值!$Q$24:$Q$38),D367=6,_xlfn.XLOOKUP(E367,[1]装备数值!$K$5:$K$19,[1]装备数值!$U$24:$U$38)),_xlfn.IFS(D367=1,_xlfn.XLOOKUP(E367,[1]装备数值!$K$5:$K$19,[1]装备数值!$O$5:$O$19),D367=3,_xlfn.XLOOKUP(E367,[1]装备数值!$K$5:$K$19,[1]装备数值!$S$5:$S$19),D367=5,_xlfn.XLOOKUP(E367,[1]装备数值!$K$5:$K$19,[1]装备数值!$W$5:$W$19),D367=2,_xlfn.XLOOKUP(E367,[1]装备数值!$K$5:$K$19,[1]装备数值!$O$24:$O$38),D367=4,_xlfn.XLOOKUP(E367,[1]装备数值!$K$5:$K$19,[1]装备数值!$S$24:$S$38),D367=6,_xlfn.XLOOKUP(E367,[1]装备数值!$K$5:$K$19,[1]装备数值!$W$24:$W$38)))</f>
        <v>846</v>
      </c>
      <c r="H367" s="2">
        <f>IF(M367=0,_xlfn.IFS(D367=1,_xlfn.XLOOKUP(E367,[1]装备数值!$K$5:$K$19,[1]装备数值!$N$5:$N$19),D367=3,_xlfn.XLOOKUP(E367,[1]装备数值!$K$5:$K$19,[1]装备数值!$R$5:$R$19),D367=5,_xlfn.XLOOKUP(E367,[1]装备数值!$K$5:$K$19,[1]装备数值!$V$5:$V$19),D367=2,_xlfn.XLOOKUP(E367,[1]装备数值!$K$5:$K$19,[1]装备数值!$N$24:$N$38),D367=4,_xlfn.XLOOKUP(E367,[1]装备数值!$K$5:$K$19,[1]装备数值!$R$24:$R$38),D367=6,_xlfn.XLOOKUP(E367,[1]装备数值!$K$5:$K$19,[1]装备数值!$V$24:$V$38)),_xlfn.IFS(D367=1,_xlfn.XLOOKUP(E367,[1]装备数值!$K$5:$K$19,[1]装备数值!$P$5:$P$19),D367=3,_xlfn.XLOOKUP(E367,[1]装备数值!$K$5:$K$19,[1]装备数值!$T$5:$T$19),D367=5,_xlfn.XLOOKUP(E367,[1]装备数值!$K$5:$K$19,[1]装备数值!$X$5:$X$19),D367=2,_xlfn.XLOOKUP(E367,[1]装备数值!$K$5:$K$19,[1]装备数值!$P$24:$P$38),D367=4,_xlfn.XLOOKUP(E367,[1]装备数值!$K$5:$K$19,[1]装备数值!$T$24:$T$38),D367=6,_xlfn.XLOOKUP(E367,[1]装备数值!$K$5:$K$19,[1]装备数值!$X$24:$X$38)))</f>
        <v>53</v>
      </c>
      <c r="I367" s="2" cm="1">
        <f t="array" ref="I367">G367+H367*(_xlfn.SINGLE(_xlfn.XLOOKUP(E367,'equip_quality|装备品质'!$A:$A,'equip_quality|装备品质'!$E:$E-1)))</f>
        <v>9273</v>
      </c>
      <c r="J367" s="3" t="str">
        <f t="shared" si="60"/>
        <v>2;434512|3;434513|4;434514|5;434515|6;434516</v>
      </c>
      <c r="K367" s="3" t="str">
        <f t="shared" si="59"/>
        <v>434512;434513;434514;434515;434516</v>
      </c>
      <c r="M367" s="2">
        <f>_xlfn.XLOOKUP(ROUNDDOWN(A367/100,0),[1]装备数值!$B:$B,[1]装备数值!$F:$F)</f>
        <v>1</v>
      </c>
      <c r="N367" s="3" t="str">
        <f t="shared" si="54"/>
        <v>equip_451_name</v>
      </c>
      <c r="O367" s="3" t="str">
        <f t="shared" si="55"/>
        <v>icon_equip_451</v>
      </c>
      <c r="P367" s="3" t="str">
        <f t="shared" si="56"/>
        <v>equip_451_desc</v>
      </c>
      <c r="Q367" s="3" t="str">
        <f t="shared" si="57"/>
        <v>spine_equip_451</v>
      </c>
    </row>
    <row r="368" spans="1:17">
      <c r="A368" s="2">
        <v>45113</v>
      </c>
      <c r="B368" s="3" t="str">
        <f>CONCATENATE(_xlfn.XLOOKUP(ROUNDDOWN(A368/100,0),[1]装备数值!$B:$B,[1]装备数值!$C:$C),"-",_xlfn.XLOOKUP(E368,[1]装备数值!$K$5:$K$19,[1]装备数值!$L$5:$L$19))</f>
        <v>夺命皮裤-SS阶-2</v>
      </c>
      <c r="C368" s="3">
        <f t="shared" si="53"/>
        <v>451</v>
      </c>
      <c r="D368" s="3">
        <f>_xlfn.XLOOKUP(ROUNDDOWN(A368/100,0),[1]装备数值!$B:$B,[1]装备数值!$E:$E)</f>
        <v>4</v>
      </c>
      <c r="E368" s="2">
        <v>13</v>
      </c>
      <c r="F368" s="2">
        <f>_xlfn.XLOOKUP(ROUNDDOWN(A368/100,0),[1]装备数值!$B:$B,[1]装备数值!$D:$D)</f>
        <v>102010</v>
      </c>
      <c r="G368" s="8">
        <f>IF(M368=0,_xlfn.IFS(D368=1,_xlfn.XLOOKUP(E368,[1]装备数值!$K$5:$K$19,[1]装备数值!$M$5:$M$19),D368=3,_xlfn.XLOOKUP(E368,[1]装备数值!$K$5:$K$19,[1]装备数值!$Q$5:$Q$19),D368=5,_xlfn.XLOOKUP(E368,[1]装备数值!$K$5:$K$19,[1]装备数值!$U$5:$U$19),D368=2,_xlfn.XLOOKUP(E368,[1]装备数值!$K$5:$K$19,[1]装备数值!$M$24:$M$38),D368=4,_xlfn.XLOOKUP(E368,[1]装备数值!$K$5:$K$19,[1]装备数值!$Q$24:$Q$38),D368=6,_xlfn.XLOOKUP(E368,[1]装备数值!$K$5:$K$19,[1]装备数值!$U$24:$U$38)),_xlfn.IFS(D368=1,_xlfn.XLOOKUP(E368,[1]装备数值!$K$5:$K$19,[1]装备数值!$O$5:$O$19),D368=3,_xlfn.XLOOKUP(E368,[1]装备数值!$K$5:$K$19,[1]装备数值!$S$5:$S$19),D368=5,_xlfn.XLOOKUP(E368,[1]装备数值!$K$5:$K$19,[1]装备数值!$W$5:$W$19),D368=2,_xlfn.XLOOKUP(E368,[1]装备数值!$K$5:$K$19,[1]装备数值!$O$24:$O$38),D368=4,_xlfn.XLOOKUP(E368,[1]装备数值!$K$5:$K$19,[1]装备数值!$S$24:$S$38),D368=6,_xlfn.XLOOKUP(E368,[1]装备数值!$K$5:$K$19,[1]装备数值!$W$24:$W$38)))</f>
        <v>1128</v>
      </c>
      <c r="H368" s="2">
        <f>IF(M368=0,_xlfn.IFS(D368=1,_xlfn.XLOOKUP(E368,[1]装备数值!$K$5:$K$19,[1]装备数值!$N$5:$N$19),D368=3,_xlfn.XLOOKUP(E368,[1]装备数值!$K$5:$K$19,[1]装备数值!$R$5:$R$19),D368=5,_xlfn.XLOOKUP(E368,[1]装备数值!$K$5:$K$19,[1]装备数值!$V$5:$V$19),D368=2,_xlfn.XLOOKUP(E368,[1]装备数值!$K$5:$K$19,[1]装备数值!$N$24:$N$38),D368=4,_xlfn.XLOOKUP(E368,[1]装备数值!$K$5:$K$19,[1]装备数值!$R$24:$R$38),D368=6,_xlfn.XLOOKUP(E368,[1]装备数值!$K$5:$K$19,[1]装备数值!$V$24:$V$38)),_xlfn.IFS(D368=1,_xlfn.XLOOKUP(E368,[1]装备数值!$K$5:$K$19,[1]装备数值!$P$5:$P$19),D368=3,_xlfn.XLOOKUP(E368,[1]装备数值!$K$5:$K$19,[1]装备数值!$T$5:$T$19),D368=5,_xlfn.XLOOKUP(E368,[1]装备数值!$K$5:$K$19,[1]装备数值!$X$5:$X$19),D368=2,_xlfn.XLOOKUP(E368,[1]装备数值!$K$5:$K$19,[1]装备数值!$P$24:$P$38),D368=4,_xlfn.XLOOKUP(E368,[1]装备数值!$K$5:$K$19,[1]装备数值!$T$24:$T$38),D368=6,_xlfn.XLOOKUP(E368,[1]装备数值!$K$5:$K$19,[1]装备数值!$X$24:$X$38)))</f>
        <v>74</v>
      </c>
      <c r="I368" s="2" cm="1">
        <f t="array" ref="I368">G368+H368*(_xlfn.SINGLE(_xlfn.XLOOKUP(E368,'equip_quality|装备品质'!$A:$A,'equip_quality|装备品质'!$E:$E-1)))</f>
        <v>12894</v>
      </c>
      <c r="J368" s="3" t="str">
        <f t="shared" si="60"/>
        <v>2;434512|3;434513|4;434514|5;434515|6;434516</v>
      </c>
      <c r="K368" s="3" t="str">
        <f t="shared" si="59"/>
        <v>434512;434513;434514;434515;434516</v>
      </c>
      <c r="M368" s="2">
        <f>_xlfn.XLOOKUP(ROUNDDOWN(A368/100,0),[1]装备数值!$B:$B,[1]装备数值!$F:$F)</f>
        <v>1</v>
      </c>
      <c r="N368" s="3" t="str">
        <f t="shared" si="54"/>
        <v>equip_451_name</v>
      </c>
      <c r="O368" s="3" t="str">
        <f t="shared" si="55"/>
        <v>icon_equip_451</v>
      </c>
      <c r="P368" s="3" t="str">
        <f t="shared" si="56"/>
        <v>equip_451_desc</v>
      </c>
      <c r="Q368" s="3" t="str">
        <f t="shared" si="57"/>
        <v>spine_equip_451</v>
      </c>
    </row>
    <row r="369" spans="1:17">
      <c r="A369" s="2">
        <v>45114</v>
      </c>
      <c r="B369" s="3" t="str">
        <f>CONCATENATE(_xlfn.XLOOKUP(ROUNDDOWN(A369/100,0),[1]装备数值!$B:$B,[1]装备数值!$C:$C),"-",_xlfn.XLOOKUP(E369,[1]装备数值!$K$5:$K$19,[1]装备数值!$L$5:$L$19))</f>
        <v>夺命皮裤-SS阶-3</v>
      </c>
      <c r="C369" s="3">
        <f t="shared" si="53"/>
        <v>451</v>
      </c>
      <c r="D369" s="3">
        <f>_xlfn.XLOOKUP(ROUNDDOWN(A369/100,0),[1]装备数值!$B:$B,[1]装备数值!$E:$E)</f>
        <v>4</v>
      </c>
      <c r="E369" s="2">
        <v>14</v>
      </c>
      <c r="F369" s="2">
        <f>_xlfn.XLOOKUP(ROUNDDOWN(A369/100,0),[1]装备数值!$B:$B,[1]装备数值!$D:$D)</f>
        <v>102010</v>
      </c>
      <c r="G369" s="8">
        <f>IF(M369=0,_xlfn.IFS(D369=1,_xlfn.XLOOKUP(E369,[1]装备数值!$K$5:$K$19,[1]装备数值!$M$5:$M$19),D369=3,_xlfn.XLOOKUP(E369,[1]装备数值!$K$5:$K$19,[1]装备数值!$Q$5:$Q$19),D369=5,_xlfn.XLOOKUP(E369,[1]装备数值!$K$5:$K$19,[1]装备数值!$U$5:$U$19),D369=2,_xlfn.XLOOKUP(E369,[1]装备数值!$K$5:$K$19,[1]装备数值!$M$24:$M$38),D369=4,_xlfn.XLOOKUP(E369,[1]装备数值!$K$5:$K$19,[1]装备数值!$Q$24:$Q$38),D369=6,_xlfn.XLOOKUP(E369,[1]装备数值!$K$5:$K$19,[1]装备数值!$U$24:$U$38)),_xlfn.IFS(D369=1,_xlfn.XLOOKUP(E369,[1]装备数值!$K$5:$K$19,[1]装备数值!$O$5:$O$19),D369=3,_xlfn.XLOOKUP(E369,[1]装备数值!$K$5:$K$19,[1]装备数值!$S$5:$S$19),D369=5,_xlfn.XLOOKUP(E369,[1]装备数值!$K$5:$K$19,[1]装备数值!$W$5:$W$19),D369=2,_xlfn.XLOOKUP(E369,[1]装备数值!$K$5:$K$19,[1]装备数值!$O$24:$O$38),D369=4,_xlfn.XLOOKUP(E369,[1]装备数值!$K$5:$K$19,[1]装备数值!$S$24:$S$38),D369=6,_xlfn.XLOOKUP(E369,[1]装备数值!$K$5:$K$19,[1]装备数值!$W$24:$W$38)))</f>
        <v>1410</v>
      </c>
      <c r="H369" s="2">
        <f>IF(M369=0,_xlfn.IFS(D369=1,_xlfn.XLOOKUP(E369,[1]装备数值!$K$5:$K$19,[1]装备数值!$N$5:$N$19),D369=3,_xlfn.XLOOKUP(E369,[1]装备数值!$K$5:$K$19,[1]装备数值!$R$5:$R$19),D369=5,_xlfn.XLOOKUP(E369,[1]装备数值!$K$5:$K$19,[1]装备数值!$V$5:$V$19),D369=2,_xlfn.XLOOKUP(E369,[1]装备数值!$K$5:$K$19,[1]装备数值!$N$24:$N$38),D369=4,_xlfn.XLOOKUP(E369,[1]装备数值!$K$5:$K$19,[1]装备数值!$R$24:$R$38),D369=6,_xlfn.XLOOKUP(E369,[1]装备数值!$K$5:$K$19,[1]装备数值!$V$24:$V$38)),_xlfn.IFS(D369=1,_xlfn.XLOOKUP(E369,[1]装备数值!$K$5:$K$19,[1]装备数值!$P$5:$P$19),D369=3,_xlfn.XLOOKUP(E369,[1]装备数值!$K$5:$K$19,[1]装备数值!$T$5:$T$19),D369=5,_xlfn.XLOOKUP(E369,[1]装备数值!$K$5:$K$19,[1]装备数值!$X$5:$X$19),D369=2,_xlfn.XLOOKUP(E369,[1]装备数值!$K$5:$K$19,[1]装备数值!$P$24:$P$38),D369=4,_xlfn.XLOOKUP(E369,[1]装备数值!$K$5:$K$19,[1]装备数值!$T$24:$T$38),D369=6,_xlfn.XLOOKUP(E369,[1]装备数值!$K$5:$K$19,[1]装备数值!$X$24:$X$38)))</f>
        <v>90</v>
      </c>
      <c r="I369" s="2" cm="1">
        <f t="array" ref="I369">G369+H369*(_xlfn.SINGLE(_xlfn.XLOOKUP(E369,'equip_quality|装备品质'!$A:$A,'equip_quality|装备品质'!$E:$E-1)))</f>
        <v>15720</v>
      </c>
      <c r="J369" s="3" t="str">
        <f t="shared" si="60"/>
        <v>2;434512|3;434513|4;434514|5;434515|6;434516</v>
      </c>
      <c r="K369" s="3" t="str">
        <f t="shared" si="59"/>
        <v>434512;434513;434514;434515;434516</v>
      </c>
      <c r="M369" s="2">
        <f>_xlfn.XLOOKUP(ROUNDDOWN(A369/100,0),[1]装备数值!$B:$B,[1]装备数值!$F:$F)</f>
        <v>1</v>
      </c>
      <c r="N369" s="3" t="str">
        <f t="shared" si="54"/>
        <v>equip_451_name</v>
      </c>
      <c r="O369" s="3" t="str">
        <f t="shared" si="55"/>
        <v>icon_equip_451</v>
      </c>
      <c r="P369" s="3" t="str">
        <f t="shared" si="56"/>
        <v>equip_451_desc</v>
      </c>
      <c r="Q369" s="3" t="str">
        <f t="shared" si="57"/>
        <v>spine_equip_451</v>
      </c>
    </row>
    <row r="370" spans="1:17">
      <c r="A370" s="2">
        <v>45115</v>
      </c>
      <c r="B370" s="3" t="str">
        <f>CONCATENATE(_xlfn.XLOOKUP(ROUNDDOWN(A370/100,0),[1]装备数值!$B:$B,[1]装备数值!$C:$C),"-",_xlfn.XLOOKUP(E370,[1]装备数值!$K$5:$K$19,[1]装备数值!$L$5:$L$19))</f>
        <v>夺命皮裤-SS阶-4</v>
      </c>
      <c r="C370" s="3">
        <f t="shared" si="53"/>
        <v>451</v>
      </c>
      <c r="D370" s="3">
        <f>_xlfn.XLOOKUP(ROUNDDOWN(A370/100,0),[1]装备数值!$B:$B,[1]装备数值!$E:$E)</f>
        <v>4</v>
      </c>
      <c r="E370" s="2">
        <v>15</v>
      </c>
      <c r="F370" s="2">
        <f>_xlfn.XLOOKUP(ROUNDDOWN(A370/100,0),[1]装备数值!$B:$B,[1]装备数值!$D:$D)</f>
        <v>102010</v>
      </c>
      <c r="G370" s="8">
        <f>IF(M370=0,_xlfn.IFS(D370=1,_xlfn.XLOOKUP(E370,[1]装备数值!$K$5:$K$19,[1]装备数值!$M$5:$M$19),D370=3,_xlfn.XLOOKUP(E370,[1]装备数值!$K$5:$K$19,[1]装备数值!$Q$5:$Q$19),D370=5,_xlfn.XLOOKUP(E370,[1]装备数值!$K$5:$K$19,[1]装备数值!$U$5:$U$19),D370=2,_xlfn.XLOOKUP(E370,[1]装备数值!$K$5:$K$19,[1]装备数值!$M$24:$M$38),D370=4,_xlfn.XLOOKUP(E370,[1]装备数值!$K$5:$K$19,[1]装备数值!$Q$24:$Q$38),D370=6,_xlfn.XLOOKUP(E370,[1]装备数值!$K$5:$K$19,[1]装备数值!$U$24:$U$38)),_xlfn.IFS(D370=1,_xlfn.XLOOKUP(E370,[1]装备数值!$K$5:$K$19,[1]装备数值!$O$5:$O$19),D370=3,_xlfn.XLOOKUP(E370,[1]装备数值!$K$5:$K$19,[1]装备数值!$S$5:$S$19),D370=5,_xlfn.XLOOKUP(E370,[1]装备数值!$K$5:$K$19,[1]装备数值!$W$5:$W$19),D370=2,_xlfn.XLOOKUP(E370,[1]装备数值!$K$5:$K$19,[1]装备数值!$O$24:$O$38),D370=4,_xlfn.XLOOKUP(E370,[1]装备数值!$K$5:$K$19,[1]装备数值!$S$24:$S$38),D370=6,_xlfn.XLOOKUP(E370,[1]装备数值!$K$5:$K$19,[1]装备数值!$W$24:$W$38)))</f>
        <v>1689</v>
      </c>
      <c r="H370" s="2">
        <f>IF(M370=0,_xlfn.IFS(D370=1,_xlfn.XLOOKUP(E370,[1]装备数值!$K$5:$K$19,[1]装备数值!$N$5:$N$19),D370=3,_xlfn.XLOOKUP(E370,[1]装备数值!$K$5:$K$19,[1]装备数值!$R$5:$R$19),D370=5,_xlfn.XLOOKUP(E370,[1]装备数值!$K$5:$K$19,[1]装备数值!$V$5:$V$19),D370=2,_xlfn.XLOOKUP(E370,[1]装备数值!$K$5:$K$19,[1]装备数值!$N$24:$N$38),D370=4,_xlfn.XLOOKUP(E370,[1]装备数值!$K$5:$K$19,[1]装备数值!$R$24:$R$38),D370=6,_xlfn.XLOOKUP(E370,[1]装备数值!$K$5:$K$19,[1]装备数值!$V$24:$V$38)),_xlfn.IFS(D370=1,_xlfn.XLOOKUP(E370,[1]装备数值!$K$5:$K$19,[1]装备数值!$P$5:$P$19),D370=3,_xlfn.XLOOKUP(E370,[1]装备数值!$K$5:$K$19,[1]装备数值!$T$5:$T$19),D370=5,_xlfn.XLOOKUP(E370,[1]装备数值!$K$5:$K$19,[1]装备数值!$X$5:$X$19),D370=2,_xlfn.XLOOKUP(E370,[1]装备数值!$K$5:$K$19,[1]装备数值!$P$24:$P$38),D370=4,_xlfn.XLOOKUP(E370,[1]装备数值!$K$5:$K$19,[1]装备数值!$T$24:$T$38),D370=6,_xlfn.XLOOKUP(E370,[1]装备数值!$K$5:$K$19,[1]装备数值!$X$24:$X$38)))</f>
        <v>114</v>
      </c>
      <c r="I370" s="2" cm="1">
        <f t="array" ref="I370">G370+H370*(_xlfn.SINGLE(_xlfn.XLOOKUP(E370,'equip_quality|装备品质'!$A:$A,'equip_quality|装备品质'!$E:$E-1)))</f>
        <v>19815</v>
      </c>
      <c r="J370" s="3" t="str">
        <f t="shared" si="60"/>
        <v>2;434512|3;434513|4;434514|5;434515|6;434516</v>
      </c>
      <c r="K370" s="3" t="str">
        <f t="shared" si="59"/>
        <v>434512;434513;434514;434515;434516</v>
      </c>
      <c r="M370" s="2">
        <f>_xlfn.XLOOKUP(ROUNDDOWN(A370/100,0),[1]装备数值!$B:$B,[1]装备数值!$F:$F)</f>
        <v>1</v>
      </c>
      <c r="N370" s="3" t="str">
        <f t="shared" si="54"/>
        <v>equip_451_name</v>
      </c>
      <c r="O370" s="3" t="str">
        <f t="shared" si="55"/>
        <v>icon_equip_451</v>
      </c>
      <c r="P370" s="3" t="str">
        <f t="shared" si="56"/>
        <v>equip_451_desc</v>
      </c>
      <c r="Q370" s="3" t="str">
        <f t="shared" si="57"/>
        <v>spine_equip_451</v>
      </c>
    </row>
    <row r="371" spans="1:17">
      <c r="A371" s="2">
        <v>50101</v>
      </c>
      <c r="B371" s="3" t="str">
        <f>CONCATENATE(_xlfn.XLOOKUP(ROUNDDOWN(A371/100,0),[1]装备数值!$B:$B,[1]装备数值!$C:$C),"-",_xlfn.XLOOKUP(E371,[1]装备数值!$K$5:$K$19,[1]装备数值!$L$5:$L$19))</f>
        <v>链条腰带-D阶</v>
      </c>
      <c r="C371" s="3">
        <f t="shared" si="53"/>
        <v>501</v>
      </c>
      <c r="D371" s="3">
        <f>_xlfn.XLOOKUP(ROUNDDOWN(A371/100,0),[1]装备数值!$B:$B,[1]装备数值!$E:$E)</f>
        <v>5</v>
      </c>
      <c r="E371" s="2">
        <v>1</v>
      </c>
      <c r="F371" s="2">
        <f>_xlfn.XLOOKUP(ROUNDDOWN(A371/100,0),[1]装备数值!$B:$B,[1]装备数值!$D:$D)</f>
        <v>103010</v>
      </c>
      <c r="G371" s="8">
        <f>IF(M371=0,_xlfn.IFS(D371=1,_xlfn.XLOOKUP(E371,[1]装备数值!$K$5:$K$19,[1]装备数值!$M$5:$M$19),D371=3,_xlfn.XLOOKUP(E371,[1]装备数值!$K$5:$K$19,[1]装备数值!$Q$5:$Q$19),D371=5,_xlfn.XLOOKUP(E371,[1]装备数值!$K$5:$K$19,[1]装备数值!$U$5:$U$19),D371=2,_xlfn.XLOOKUP(E371,[1]装备数值!$K$5:$K$19,[1]装备数值!$M$24:$M$38),D371=4,_xlfn.XLOOKUP(E371,[1]装备数值!$K$5:$K$19,[1]装备数值!$Q$24:$Q$38),D371=6,_xlfn.XLOOKUP(E371,[1]装备数值!$K$5:$K$19,[1]装备数值!$U$24:$U$38)),_xlfn.IFS(D371=1,_xlfn.XLOOKUP(E371,[1]装备数值!$K$5:$K$19,[1]装备数值!$O$5:$O$19),D371=3,_xlfn.XLOOKUP(E371,[1]装备数值!$K$5:$K$19,[1]装备数值!$S$5:$S$19),D371=5,_xlfn.XLOOKUP(E371,[1]装备数值!$K$5:$K$19,[1]装备数值!$W$5:$W$19),D371=2,_xlfn.XLOOKUP(E371,[1]装备数值!$K$5:$K$19,[1]装备数值!$O$24:$O$38),D371=4,_xlfn.XLOOKUP(E371,[1]装备数值!$K$5:$K$19,[1]装备数值!$S$24:$S$38),D371=6,_xlfn.XLOOKUP(E371,[1]装备数值!$K$5:$K$19,[1]装备数值!$W$24:$W$38)))</f>
        <v>7</v>
      </c>
      <c r="H371" s="2">
        <f>IF(M371=0,_xlfn.IFS(D371=1,_xlfn.XLOOKUP(E371,[1]装备数值!$K$5:$K$19,[1]装备数值!$N$5:$N$19),D371=3,_xlfn.XLOOKUP(E371,[1]装备数值!$K$5:$K$19,[1]装备数值!$R$5:$R$19),D371=5,_xlfn.XLOOKUP(E371,[1]装备数值!$K$5:$K$19,[1]装备数值!$V$5:$V$19),D371=2,_xlfn.XLOOKUP(E371,[1]装备数值!$K$5:$K$19,[1]装备数值!$N$24:$N$38),D371=4,_xlfn.XLOOKUP(E371,[1]装备数值!$K$5:$K$19,[1]装备数值!$R$24:$R$38),D371=6,_xlfn.XLOOKUP(E371,[1]装备数值!$K$5:$K$19,[1]装备数值!$V$24:$V$38)),_xlfn.IFS(D371=1,_xlfn.XLOOKUP(E371,[1]装备数值!$K$5:$K$19,[1]装备数值!$P$5:$P$19),D371=3,_xlfn.XLOOKUP(E371,[1]装备数值!$K$5:$K$19,[1]装备数值!$T$5:$T$19),D371=5,_xlfn.XLOOKUP(E371,[1]装备数值!$K$5:$K$19,[1]装备数值!$X$5:$X$19),D371=2,_xlfn.XLOOKUP(E371,[1]装备数值!$K$5:$K$19,[1]装备数值!$P$24:$P$38),D371=4,_xlfn.XLOOKUP(E371,[1]装备数值!$K$5:$K$19,[1]装备数值!$T$24:$T$38),D371=6,_xlfn.XLOOKUP(E371,[1]装备数值!$K$5:$K$19,[1]装备数值!$X$24:$X$38)))</f>
        <v>2</v>
      </c>
      <c r="I371" s="2" cm="1">
        <f t="array" ref="I371">G371+H371*(_xlfn.SINGLE(_xlfn.XLOOKUP(E371,'equip_quality|装备品质'!$A:$A,'equip_quality|装备品质'!$E:$E-1)))</f>
        <v>325</v>
      </c>
      <c r="J371" s="3" t="str">
        <f>CONCATENATE("3;",ROUNDDOWN($A371/100,0)*10+430003,"|4;",ROUNDDOWN($A371/100,0)*10+430004,"|5;",ROUNDDOWN($A371/100,0)*10+430005,"|6;",ROUNDDOWN($A371/100,0)*10+430006)</f>
        <v>3;435013|4;435014|5;435015|6;435016</v>
      </c>
      <c r="K371" s="3" t="str">
        <f t="shared" ref="K371:K391" si="61">CONCATENATE(IF(L371,CONCATENATE(L371,";"),""),IF(E371&gt;=3,CONCATENATE("",$C371*10+430003),""),IF(E371&gt;=4,CONCATENATE(";",$C371*10+430004),""),IF(E371&gt;=7,CONCATENATE(";",$C371*10+430005),""),IF(E371&gt;=11,CONCATENATE(";",$C371*10+430006),""))</f>
        <v/>
      </c>
      <c r="M371" s="2">
        <f>_xlfn.XLOOKUP(ROUNDDOWN(A371/100,0),[1]装备数值!$B:$B,[1]装备数值!$F:$F)</f>
        <v>0</v>
      </c>
      <c r="N371" s="3" t="str">
        <f t="shared" si="54"/>
        <v>equip_501_name</v>
      </c>
      <c r="O371" s="3" t="str">
        <f t="shared" si="55"/>
        <v>icon_equip_501_1</v>
      </c>
      <c r="P371" s="3" t="str">
        <f t="shared" si="56"/>
        <v>equip_501_desc</v>
      </c>
      <c r="Q371" s="3" t="str">
        <f t="shared" si="57"/>
        <v>spine_equip_501_1</v>
      </c>
    </row>
    <row r="372" spans="1:17">
      <c r="A372" s="2">
        <v>50102</v>
      </c>
      <c r="B372" s="3" t="str">
        <f>CONCATENATE(_xlfn.XLOOKUP(ROUNDDOWN(A372/100,0),[1]装备数值!$B:$B,[1]装备数值!$C:$C),"-",_xlfn.XLOOKUP(E372,[1]装备数值!$K$5:$K$19,[1]装备数值!$L$5:$L$19))</f>
        <v>链条腰带-C阶</v>
      </c>
      <c r="C372" s="3">
        <f t="shared" si="53"/>
        <v>501</v>
      </c>
      <c r="D372" s="3">
        <f>_xlfn.XLOOKUP(ROUNDDOWN(A372/100,0),[1]装备数值!$B:$B,[1]装备数值!$E:$E)</f>
        <v>5</v>
      </c>
      <c r="E372" s="2">
        <v>2</v>
      </c>
      <c r="F372" s="2">
        <f>_xlfn.XLOOKUP(ROUNDDOWN(A372/100,0),[1]装备数值!$B:$B,[1]装备数值!$D:$D)</f>
        <v>103010</v>
      </c>
      <c r="G372" s="8">
        <f>IF(M372=0,_xlfn.IFS(D372=1,_xlfn.XLOOKUP(E372,[1]装备数值!$K$5:$K$19,[1]装备数值!$M$5:$M$19),D372=3,_xlfn.XLOOKUP(E372,[1]装备数值!$K$5:$K$19,[1]装备数值!$Q$5:$Q$19),D372=5,_xlfn.XLOOKUP(E372,[1]装备数值!$K$5:$K$19,[1]装备数值!$U$5:$U$19),D372=2,_xlfn.XLOOKUP(E372,[1]装备数值!$K$5:$K$19,[1]装备数值!$M$24:$M$38),D372=4,_xlfn.XLOOKUP(E372,[1]装备数值!$K$5:$K$19,[1]装备数值!$Q$24:$Q$38),D372=6,_xlfn.XLOOKUP(E372,[1]装备数值!$K$5:$K$19,[1]装备数值!$U$24:$U$38)),_xlfn.IFS(D372=1,_xlfn.XLOOKUP(E372,[1]装备数值!$K$5:$K$19,[1]装备数值!$O$5:$O$19),D372=3,_xlfn.XLOOKUP(E372,[1]装备数值!$K$5:$K$19,[1]装备数值!$S$5:$S$19),D372=5,_xlfn.XLOOKUP(E372,[1]装备数值!$K$5:$K$19,[1]装备数值!$W$5:$W$19),D372=2,_xlfn.XLOOKUP(E372,[1]装备数值!$K$5:$K$19,[1]装备数值!$O$24:$O$38),D372=4,_xlfn.XLOOKUP(E372,[1]装备数值!$K$5:$K$19,[1]装备数值!$S$24:$S$38),D372=6,_xlfn.XLOOKUP(E372,[1]装备数值!$K$5:$K$19,[1]装备数值!$W$24:$W$38)))</f>
        <v>14</v>
      </c>
      <c r="H372" s="2">
        <f>IF(M372=0,_xlfn.IFS(D372=1,_xlfn.XLOOKUP(E372,[1]装备数值!$K$5:$K$19,[1]装备数值!$N$5:$N$19),D372=3,_xlfn.XLOOKUP(E372,[1]装备数值!$K$5:$K$19,[1]装备数值!$R$5:$R$19),D372=5,_xlfn.XLOOKUP(E372,[1]装备数值!$K$5:$K$19,[1]装备数值!$V$5:$V$19),D372=2,_xlfn.XLOOKUP(E372,[1]装备数值!$K$5:$K$19,[1]装备数值!$N$24:$N$38),D372=4,_xlfn.XLOOKUP(E372,[1]装备数值!$K$5:$K$19,[1]装备数值!$R$24:$R$38),D372=6,_xlfn.XLOOKUP(E372,[1]装备数值!$K$5:$K$19,[1]装备数值!$V$24:$V$38)),_xlfn.IFS(D372=1,_xlfn.XLOOKUP(E372,[1]装备数值!$K$5:$K$19,[1]装备数值!$P$5:$P$19),D372=3,_xlfn.XLOOKUP(E372,[1]装备数值!$K$5:$K$19,[1]装备数值!$T$5:$T$19),D372=5,_xlfn.XLOOKUP(E372,[1]装备数值!$K$5:$K$19,[1]装备数值!$X$5:$X$19),D372=2,_xlfn.XLOOKUP(E372,[1]装备数值!$K$5:$K$19,[1]装备数值!$P$24:$P$38),D372=4,_xlfn.XLOOKUP(E372,[1]装备数值!$K$5:$K$19,[1]装备数值!$T$24:$T$38),D372=6,_xlfn.XLOOKUP(E372,[1]装备数值!$K$5:$K$19,[1]装备数值!$X$24:$X$38)))</f>
        <v>3</v>
      </c>
      <c r="I372" s="2" cm="1">
        <f t="array" ref="I372">G372+H372*(_xlfn.SINGLE(_xlfn.XLOOKUP(E372,'equip_quality|装备品质'!$A:$A,'equip_quality|装备品质'!$E:$E-1)))</f>
        <v>491</v>
      </c>
      <c r="J372" s="3" t="str">
        <f t="shared" ref="J372:J403" si="62">CONCATENATE("3;",ROUNDDOWN($A372/100,0)*10+430003,"|4;",ROUNDDOWN($A372/100,0)*10+430004,"|5;",ROUNDDOWN($A372/100,0)*10+430005,"|6;",ROUNDDOWN($A372/100,0)*10+430006)</f>
        <v>3;435013|4;435014|5;435015|6;435016</v>
      </c>
      <c r="K372" s="3" t="str">
        <f t="shared" si="61"/>
        <v/>
      </c>
      <c r="M372" s="2">
        <f>_xlfn.XLOOKUP(ROUNDDOWN(A372/100,0),[1]装备数值!$B:$B,[1]装备数值!$F:$F)</f>
        <v>0</v>
      </c>
      <c r="N372" s="3" t="str">
        <f t="shared" si="54"/>
        <v>equip_501_name</v>
      </c>
      <c r="O372" s="3" t="str">
        <f t="shared" si="55"/>
        <v>icon_equip_501_1</v>
      </c>
      <c r="P372" s="3" t="str">
        <f t="shared" si="56"/>
        <v>equip_501_desc</v>
      </c>
      <c r="Q372" s="3" t="str">
        <f t="shared" si="57"/>
        <v>spine_equip_501_1</v>
      </c>
    </row>
    <row r="373" spans="1:17">
      <c r="A373" s="2">
        <v>50103</v>
      </c>
      <c r="B373" s="3" t="str">
        <f>CONCATENATE(_xlfn.XLOOKUP(ROUNDDOWN(A373/100,0),[1]装备数值!$B:$B,[1]装备数值!$C:$C),"-",_xlfn.XLOOKUP(E373,[1]装备数值!$K$5:$K$19,[1]装备数值!$L$5:$L$19))</f>
        <v>链条腰带-B阶</v>
      </c>
      <c r="C373" s="3">
        <f t="shared" si="53"/>
        <v>501</v>
      </c>
      <c r="D373" s="3">
        <f>_xlfn.XLOOKUP(ROUNDDOWN(A373/100,0),[1]装备数值!$B:$B,[1]装备数值!$E:$E)</f>
        <v>5</v>
      </c>
      <c r="E373" s="2">
        <v>3</v>
      </c>
      <c r="F373" s="2">
        <f>_xlfn.XLOOKUP(ROUNDDOWN(A373/100,0),[1]装备数值!$B:$B,[1]装备数值!$D:$D)</f>
        <v>103010</v>
      </c>
      <c r="G373" s="8">
        <f>IF(M373=0,_xlfn.IFS(D373=1,_xlfn.XLOOKUP(E373,[1]装备数值!$K$5:$K$19,[1]装备数值!$M$5:$M$19),D373=3,_xlfn.XLOOKUP(E373,[1]装备数值!$K$5:$K$19,[1]装备数值!$Q$5:$Q$19),D373=5,_xlfn.XLOOKUP(E373,[1]装备数值!$K$5:$K$19,[1]装备数值!$U$5:$U$19),D373=2,_xlfn.XLOOKUP(E373,[1]装备数值!$K$5:$K$19,[1]装备数值!$M$24:$M$38),D373=4,_xlfn.XLOOKUP(E373,[1]装备数值!$K$5:$K$19,[1]装备数值!$Q$24:$Q$38),D373=6,_xlfn.XLOOKUP(E373,[1]装备数值!$K$5:$K$19,[1]装备数值!$U$24:$U$38)),_xlfn.IFS(D373=1,_xlfn.XLOOKUP(E373,[1]装备数值!$K$5:$K$19,[1]装备数值!$O$5:$O$19),D373=3,_xlfn.XLOOKUP(E373,[1]装备数值!$K$5:$K$19,[1]装备数值!$S$5:$S$19),D373=5,_xlfn.XLOOKUP(E373,[1]装备数值!$K$5:$K$19,[1]装备数值!$W$5:$W$19),D373=2,_xlfn.XLOOKUP(E373,[1]装备数值!$K$5:$K$19,[1]装备数值!$O$24:$O$38),D373=4,_xlfn.XLOOKUP(E373,[1]装备数值!$K$5:$K$19,[1]装备数值!$S$24:$S$38),D373=6,_xlfn.XLOOKUP(E373,[1]装备数值!$K$5:$K$19,[1]装备数值!$W$24:$W$38)))</f>
        <v>21</v>
      </c>
      <c r="H373" s="2">
        <f>IF(M373=0,_xlfn.IFS(D373=1,_xlfn.XLOOKUP(E373,[1]装备数值!$K$5:$K$19,[1]装备数值!$N$5:$N$19),D373=3,_xlfn.XLOOKUP(E373,[1]装备数值!$K$5:$K$19,[1]装备数值!$R$5:$R$19),D373=5,_xlfn.XLOOKUP(E373,[1]装备数值!$K$5:$K$19,[1]装备数值!$V$5:$V$19),D373=2,_xlfn.XLOOKUP(E373,[1]装备数值!$K$5:$K$19,[1]装备数值!$N$24:$N$38),D373=4,_xlfn.XLOOKUP(E373,[1]装备数值!$K$5:$K$19,[1]装备数值!$R$24:$R$38),D373=6,_xlfn.XLOOKUP(E373,[1]装备数值!$K$5:$K$19,[1]装备数值!$V$24:$V$38)),_xlfn.IFS(D373=1,_xlfn.XLOOKUP(E373,[1]装备数值!$K$5:$K$19,[1]装备数值!$P$5:$P$19),D373=3,_xlfn.XLOOKUP(E373,[1]装备数值!$K$5:$K$19,[1]装备数值!$T$5:$T$19),D373=5,_xlfn.XLOOKUP(E373,[1]装备数值!$K$5:$K$19,[1]装备数值!$X$5:$X$19),D373=2,_xlfn.XLOOKUP(E373,[1]装备数值!$K$5:$K$19,[1]装备数值!$P$24:$P$38),D373=4,_xlfn.XLOOKUP(E373,[1]装备数值!$K$5:$K$19,[1]装备数值!$T$24:$T$38),D373=6,_xlfn.XLOOKUP(E373,[1]装备数值!$K$5:$K$19,[1]装备数值!$X$24:$X$38)))</f>
        <v>4</v>
      </c>
      <c r="I373" s="2" cm="1">
        <f t="array" ref="I373">G373+H373*(_xlfn.SINGLE(_xlfn.XLOOKUP(E373,'equip_quality|装备品质'!$A:$A,'equip_quality|装备品质'!$E:$E-1)))</f>
        <v>657</v>
      </c>
      <c r="J373" s="3" t="str">
        <f t="shared" si="62"/>
        <v>3;435013|4;435014|5;435015|6;435016</v>
      </c>
      <c r="K373" s="3" t="str">
        <f t="shared" si="61"/>
        <v>435013</v>
      </c>
      <c r="M373" s="2">
        <f>_xlfn.XLOOKUP(ROUNDDOWN(A373/100,0),[1]装备数值!$B:$B,[1]装备数值!$F:$F)</f>
        <v>0</v>
      </c>
      <c r="N373" s="3" t="str">
        <f t="shared" si="54"/>
        <v>equip_501_name</v>
      </c>
      <c r="O373" s="3" t="str">
        <f t="shared" si="55"/>
        <v>icon_equip_501_1</v>
      </c>
      <c r="P373" s="3" t="str">
        <f t="shared" si="56"/>
        <v>equip_501_desc</v>
      </c>
      <c r="Q373" s="3" t="str">
        <f t="shared" si="57"/>
        <v>spine_equip_501_1</v>
      </c>
    </row>
    <row r="374" spans="1:17">
      <c r="A374" s="2">
        <v>50104</v>
      </c>
      <c r="B374" s="3" t="str">
        <f>CONCATENATE(_xlfn.XLOOKUP(ROUNDDOWN(A374/100,0),[1]装备数值!$B:$B,[1]装备数值!$C:$C),"-",_xlfn.XLOOKUP(E374,[1]装备数值!$K$5:$K$19,[1]装备数值!$L$5:$L$19))</f>
        <v>链条腰带-A阶-0</v>
      </c>
      <c r="C374" s="3">
        <f t="shared" si="53"/>
        <v>501</v>
      </c>
      <c r="D374" s="3">
        <f>_xlfn.XLOOKUP(ROUNDDOWN(A374/100,0),[1]装备数值!$B:$B,[1]装备数值!$E:$E)</f>
        <v>5</v>
      </c>
      <c r="E374" s="2">
        <v>4</v>
      </c>
      <c r="F374" s="2">
        <f>_xlfn.XLOOKUP(ROUNDDOWN(A374/100,0),[1]装备数值!$B:$B,[1]装备数值!$D:$D)</f>
        <v>103010</v>
      </c>
      <c r="G374" s="8">
        <f>IF(M374=0,_xlfn.IFS(D374=1,_xlfn.XLOOKUP(E374,[1]装备数值!$K$5:$K$19,[1]装备数值!$M$5:$M$19),D374=3,_xlfn.XLOOKUP(E374,[1]装备数值!$K$5:$K$19,[1]装备数值!$Q$5:$Q$19),D374=5,_xlfn.XLOOKUP(E374,[1]装备数值!$K$5:$K$19,[1]装备数值!$U$5:$U$19),D374=2,_xlfn.XLOOKUP(E374,[1]装备数值!$K$5:$K$19,[1]装备数值!$M$24:$M$38),D374=4,_xlfn.XLOOKUP(E374,[1]装备数值!$K$5:$K$19,[1]装备数值!$Q$24:$Q$38),D374=6,_xlfn.XLOOKUP(E374,[1]装备数值!$K$5:$K$19,[1]装备数值!$U$24:$U$38)),_xlfn.IFS(D374=1,_xlfn.XLOOKUP(E374,[1]装备数值!$K$5:$K$19,[1]装备数值!$O$5:$O$19),D374=3,_xlfn.XLOOKUP(E374,[1]装备数值!$K$5:$K$19,[1]装备数值!$S$5:$S$19),D374=5,_xlfn.XLOOKUP(E374,[1]装备数值!$K$5:$K$19,[1]装备数值!$W$5:$W$19),D374=2,_xlfn.XLOOKUP(E374,[1]装备数值!$K$5:$K$19,[1]装备数值!$O$24:$O$38),D374=4,_xlfn.XLOOKUP(E374,[1]装备数值!$K$5:$K$19,[1]装备数值!$S$24:$S$38),D374=6,_xlfn.XLOOKUP(E374,[1]装备数值!$K$5:$K$19,[1]装备数值!$W$24:$W$38)))</f>
        <v>35</v>
      </c>
      <c r="H374" s="2">
        <f>IF(M374=0,_xlfn.IFS(D374=1,_xlfn.XLOOKUP(E374,[1]装备数值!$K$5:$K$19,[1]装备数值!$N$5:$N$19),D374=3,_xlfn.XLOOKUP(E374,[1]装备数值!$K$5:$K$19,[1]装备数值!$R$5:$R$19),D374=5,_xlfn.XLOOKUP(E374,[1]装备数值!$K$5:$K$19,[1]装备数值!$V$5:$V$19),D374=2,_xlfn.XLOOKUP(E374,[1]装备数值!$K$5:$K$19,[1]装备数值!$N$24:$N$38),D374=4,_xlfn.XLOOKUP(E374,[1]装备数值!$K$5:$K$19,[1]装备数值!$R$24:$R$38),D374=6,_xlfn.XLOOKUP(E374,[1]装备数值!$K$5:$K$19,[1]装备数值!$V$24:$V$38)),_xlfn.IFS(D374=1,_xlfn.XLOOKUP(E374,[1]装备数值!$K$5:$K$19,[1]装备数值!$P$5:$P$19),D374=3,_xlfn.XLOOKUP(E374,[1]装备数值!$K$5:$K$19,[1]装备数值!$T$5:$T$19),D374=5,_xlfn.XLOOKUP(E374,[1]装备数值!$K$5:$K$19,[1]装备数值!$X$5:$X$19),D374=2,_xlfn.XLOOKUP(E374,[1]装备数值!$K$5:$K$19,[1]装备数值!$P$24:$P$38),D374=4,_xlfn.XLOOKUP(E374,[1]装备数值!$K$5:$K$19,[1]装备数值!$T$24:$T$38),D374=6,_xlfn.XLOOKUP(E374,[1]装备数值!$K$5:$K$19,[1]装备数值!$X$24:$X$38)))</f>
        <v>7</v>
      </c>
      <c r="I374" s="2" cm="1">
        <f t="array" ref="I374">G374+H374*(_xlfn.SINGLE(_xlfn.XLOOKUP(E374,'equip_quality|装备品质'!$A:$A,'equip_quality|装备品质'!$E:$E-1)))</f>
        <v>1148</v>
      </c>
      <c r="J374" s="3" t="str">
        <f t="shared" si="62"/>
        <v>3;435013|4;435014|5;435015|6;435016</v>
      </c>
      <c r="K374" s="3" t="str">
        <f t="shared" si="61"/>
        <v>435013;435014</v>
      </c>
      <c r="M374" s="2">
        <f>_xlfn.XLOOKUP(ROUNDDOWN(A374/100,0),[1]装备数值!$B:$B,[1]装备数值!$F:$F)</f>
        <v>0</v>
      </c>
      <c r="N374" s="3" t="str">
        <f t="shared" si="54"/>
        <v>equip_501_name</v>
      </c>
      <c r="O374" s="3" t="str">
        <f t="shared" si="55"/>
        <v>icon_equip_501_2</v>
      </c>
      <c r="P374" s="3" t="str">
        <f t="shared" si="56"/>
        <v>equip_501_desc</v>
      </c>
      <c r="Q374" s="3" t="str">
        <f t="shared" si="57"/>
        <v>spine_equip_501_2</v>
      </c>
    </row>
    <row r="375" spans="1:17">
      <c r="A375" s="2">
        <v>50105</v>
      </c>
      <c r="B375" s="3" t="str">
        <f>CONCATENATE(_xlfn.XLOOKUP(ROUNDDOWN(A375/100,0),[1]装备数值!$B:$B,[1]装备数值!$C:$C),"-",_xlfn.XLOOKUP(E375,[1]装备数值!$K$5:$K$19,[1]装备数值!$L$5:$L$19))</f>
        <v>链条腰带-A阶-1</v>
      </c>
      <c r="C375" s="3">
        <f t="shared" si="53"/>
        <v>501</v>
      </c>
      <c r="D375" s="3">
        <f>_xlfn.XLOOKUP(ROUNDDOWN(A375/100,0),[1]装备数值!$B:$B,[1]装备数值!$E:$E)</f>
        <v>5</v>
      </c>
      <c r="E375" s="2">
        <v>5</v>
      </c>
      <c r="F375" s="2">
        <f>_xlfn.XLOOKUP(ROUNDDOWN(A375/100,0),[1]装备数值!$B:$B,[1]装备数值!$D:$D)</f>
        <v>103010</v>
      </c>
      <c r="G375" s="8">
        <f>IF(M375=0,_xlfn.IFS(D375=1,_xlfn.XLOOKUP(E375,[1]装备数值!$K$5:$K$19,[1]装备数值!$M$5:$M$19),D375=3,_xlfn.XLOOKUP(E375,[1]装备数值!$K$5:$K$19,[1]装备数值!$Q$5:$Q$19),D375=5,_xlfn.XLOOKUP(E375,[1]装备数值!$K$5:$K$19,[1]装备数值!$U$5:$U$19),D375=2,_xlfn.XLOOKUP(E375,[1]装备数值!$K$5:$K$19,[1]装备数值!$M$24:$M$38),D375=4,_xlfn.XLOOKUP(E375,[1]装备数值!$K$5:$K$19,[1]装备数值!$Q$24:$Q$38),D375=6,_xlfn.XLOOKUP(E375,[1]装备数值!$K$5:$K$19,[1]装备数值!$U$24:$U$38)),_xlfn.IFS(D375=1,_xlfn.XLOOKUP(E375,[1]装备数值!$K$5:$K$19,[1]装备数值!$O$5:$O$19),D375=3,_xlfn.XLOOKUP(E375,[1]装备数值!$K$5:$K$19,[1]装备数值!$S$5:$S$19),D375=5,_xlfn.XLOOKUP(E375,[1]装备数值!$K$5:$K$19,[1]装备数值!$W$5:$W$19),D375=2,_xlfn.XLOOKUP(E375,[1]装备数值!$K$5:$K$19,[1]装备数值!$O$24:$O$38),D375=4,_xlfn.XLOOKUP(E375,[1]装备数值!$K$5:$K$19,[1]装备数值!$S$24:$S$38),D375=6,_xlfn.XLOOKUP(E375,[1]装备数值!$K$5:$K$19,[1]装备数值!$W$24:$W$38)))</f>
        <v>42</v>
      </c>
      <c r="H375" s="2">
        <f>IF(M375=0,_xlfn.IFS(D375=1,_xlfn.XLOOKUP(E375,[1]装备数值!$K$5:$K$19,[1]装备数值!$N$5:$N$19),D375=3,_xlfn.XLOOKUP(E375,[1]装备数值!$K$5:$K$19,[1]装备数值!$R$5:$R$19),D375=5,_xlfn.XLOOKUP(E375,[1]装备数值!$K$5:$K$19,[1]装备数值!$V$5:$V$19),D375=2,_xlfn.XLOOKUP(E375,[1]装备数值!$K$5:$K$19,[1]装备数值!$N$24:$N$38),D375=4,_xlfn.XLOOKUP(E375,[1]装备数值!$K$5:$K$19,[1]装备数值!$R$24:$R$38),D375=6,_xlfn.XLOOKUP(E375,[1]装备数值!$K$5:$K$19,[1]装备数值!$V$24:$V$38)),_xlfn.IFS(D375=1,_xlfn.XLOOKUP(E375,[1]装备数值!$K$5:$K$19,[1]装备数值!$P$5:$P$19),D375=3,_xlfn.XLOOKUP(E375,[1]装备数值!$K$5:$K$19,[1]装备数值!$T$5:$T$19),D375=5,_xlfn.XLOOKUP(E375,[1]装备数值!$K$5:$K$19,[1]装备数值!$X$5:$X$19),D375=2,_xlfn.XLOOKUP(E375,[1]装备数值!$K$5:$K$19,[1]装备数值!$P$24:$P$38),D375=4,_xlfn.XLOOKUP(E375,[1]装备数值!$K$5:$K$19,[1]装备数值!$T$24:$T$38),D375=6,_xlfn.XLOOKUP(E375,[1]装备数值!$K$5:$K$19,[1]装备数值!$X$24:$X$38)))</f>
        <v>7</v>
      </c>
      <c r="I375" s="2" cm="1">
        <f t="array" ref="I375">G375+H375*(_xlfn.SINGLE(_xlfn.XLOOKUP(E375,'equip_quality|装备品质'!$A:$A,'equip_quality|装备品质'!$E:$E-1)))</f>
        <v>1155</v>
      </c>
      <c r="J375" s="3" t="str">
        <f t="shared" si="62"/>
        <v>3;435013|4;435014|5;435015|6;435016</v>
      </c>
      <c r="K375" s="3" t="str">
        <f t="shared" si="61"/>
        <v>435013;435014</v>
      </c>
      <c r="M375" s="2">
        <f>_xlfn.XLOOKUP(ROUNDDOWN(A375/100,0),[1]装备数值!$B:$B,[1]装备数值!$F:$F)</f>
        <v>0</v>
      </c>
      <c r="N375" s="3" t="str">
        <f t="shared" si="54"/>
        <v>equip_501_name</v>
      </c>
      <c r="O375" s="3" t="str">
        <f t="shared" si="55"/>
        <v>icon_equip_501_2</v>
      </c>
      <c r="P375" s="3" t="str">
        <f t="shared" si="56"/>
        <v>equip_501_desc</v>
      </c>
      <c r="Q375" s="3" t="str">
        <f t="shared" si="57"/>
        <v>spine_equip_501_2</v>
      </c>
    </row>
    <row r="376" spans="1:17">
      <c r="A376" s="2">
        <v>50106</v>
      </c>
      <c r="B376" s="3" t="str">
        <f>CONCATENATE(_xlfn.XLOOKUP(ROUNDDOWN(A376/100,0),[1]装备数值!$B:$B,[1]装备数值!$C:$C),"-",_xlfn.XLOOKUP(E376,[1]装备数值!$K$5:$K$19,[1]装备数值!$L$5:$L$19))</f>
        <v>链条腰带-A阶-2</v>
      </c>
      <c r="C376" s="3">
        <f t="shared" si="53"/>
        <v>501</v>
      </c>
      <c r="D376" s="3">
        <f>_xlfn.XLOOKUP(ROUNDDOWN(A376/100,0),[1]装备数值!$B:$B,[1]装备数值!$E:$E)</f>
        <v>5</v>
      </c>
      <c r="E376" s="2">
        <v>6</v>
      </c>
      <c r="F376" s="2">
        <f>_xlfn.XLOOKUP(ROUNDDOWN(A376/100,0),[1]装备数值!$B:$B,[1]装备数值!$D:$D)</f>
        <v>103010</v>
      </c>
      <c r="G376" s="8">
        <f>IF(M376=0,_xlfn.IFS(D376=1,_xlfn.XLOOKUP(E376,[1]装备数值!$K$5:$K$19,[1]装备数值!$M$5:$M$19),D376=3,_xlfn.XLOOKUP(E376,[1]装备数值!$K$5:$K$19,[1]装备数值!$Q$5:$Q$19),D376=5,_xlfn.XLOOKUP(E376,[1]装备数值!$K$5:$K$19,[1]装备数值!$U$5:$U$19),D376=2,_xlfn.XLOOKUP(E376,[1]装备数值!$K$5:$K$19,[1]装备数值!$M$24:$M$38),D376=4,_xlfn.XLOOKUP(E376,[1]装备数值!$K$5:$K$19,[1]装备数值!$Q$24:$Q$38),D376=6,_xlfn.XLOOKUP(E376,[1]装备数值!$K$5:$K$19,[1]装备数值!$U$24:$U$38)),_xlfn.IFS(D376=1,_xlfn.XLOOKUP(E376,[1]装备数值!$K$5:$K$19,[1]装备数值!$O$5:$O$19),D376=3,_xlfn.XLOOKUP(E376,[1]装备数值!$K$5:$K$19,[1]装备数值!$S$5:$S$19),D376=5,_xlfn.XLOOKUP(E376,[1]装备数值!$K$5:$K$19,[1]装备数值!$W$5:$W$19),D376=2,_xlfn.XLOOKUP(E376,[1]装备数值!$K$5:$K$19,[1]装备数值!$O$24:$O$38),D376=4,_xlfn.XLOOKUP(E376,[1]装备数值!$K$5:$K$19,[1]装备数值!$S$24:$S$38),D376=6,_xlfn.XLOOKUP(E376,[1]装备数值!$K$5:$K$19,[1]装备数值!$W$24:$W$38)))</f>
        <v>49</v>
      </c>
      <c r="H376" s="2">
        <f>IF(M376=0,_xlfn.IFS(D376=1,_xlfn.XLOOKUP(E376,[1]装备数值!$K$5:$K$19,[1]装备数值!$N$5:$N$19),D376=3,_xlfn.XLOOKUP(E376,[1]装备数值!$K$5:$K$19,[1]装备数值!$R$5:$R$19),D376=5,_xlfn.XLOOKUP(E376,[1]装备数值!$K$5:$K$19,[1]装备数值!$V$5:$V$19),D376=2,_xlfn.XLOOKUP(E376,[1]装备数值!$K$5:$K$19,[1]装备数值!$N$24:$N$38),D376=4,_xlfn.XLOOKUP(E376,[1]装备数值!$K$5:$K$19,[1]装备数值!$R$24:$R$38),D376=6,_xlfn.XLOOKUP(E376,[1]装备数值!$K$5:$K$19,[1]装备数值!$V$24:$V$38)),_xlfn.IFS(D376=1,_xlfn.XLOOKUP(E376,[1]装备数值!$K$5:$K$19,[1]装备数值!$P$5:$P$19),D376=3,_xlfn.XLOOKUP(E376,[1]装备数值!$K$5:$K$19,[1]装备数值!$T$5:$T$19),D376=5,_xlfn.XLOOKUP(E376,[1]装备数值!$K$5:$K$19,[1]装备数值!$X$5:$X$19),D376=2,_xlfn.XLOOKUP(E376,[1]装备数值!$K$5:$K$19,[1]装备数值!$P$24:$P$38),D376=4,_xlfn.XLOOKUP(E376,[1]装备数值!$K$5:$K$19,[1]装备数值!$T$24:$T$38),D376=6,_xlfn.XLOOKUP(E376,[1]装备数值!$K$5:$K$19,[1]装备数值!$X$24:$X$38)))</f>
        <v>8</v>
      </c>
      <c r="I376" s="2" cm="1">
        <f t="array" ref="I376">G376+H376*(_xlfn.SINGLE(_xlfn.XLOOKUP(E376,'equip_quality|装备品质'!$A:$A,'equip_quality|装备品质'!$E:$E-1)))</f>
        <v>1321</v>
      </c>
      <c r="J376" s="3" t="str">
        <f t="shared" si="62"/>
        <v>3;435013|4;435014|5;435015|6;435016</v>
      </c>
      <c r="K376" s="3" t="str">
        <f t="shared" si="61"/>
        <v>435013;435014</v>
      </c>
      <c r="M376" s="2">
        <f>_xlfn.XLOOKUP(ROUNDDOWN(A376/100,0),[1]装备数值!$B:$B,[1]装备数值!$F:$F)</f>
        <v>0</v>
      </c>
      <c r="N376" s="3" t="str">
        <f t="shared" si="54"/>
        <v>equip_501_name</v>
      </c>
      <c r="O376" s="3" t="str">
        <f t="shared" si="55"/>
        <v>icon_equip_501_2</v>
      </c>
      <c r="P376" s="3" t="str">
        <f t="shared" si="56"/>
        <v>equip_501_desc</v>
      </c>
      <c r="Q376" s="3" t="str">
        <f t="shared" si="57"/>
        <v>spine_equip_501_2</v>
      </c>
    </row>
    <row r="377" spans="1:17">
      <c r="A377" s="2">
        <v>50107</v>
      </c>
      <c r="B377" s="3" t="str">
        <f>CONCATENATE(_xlfn.XLOOKUP(ROUNDDOWN(A377/100,0),[1]装备数值!$B:$B,[1]装备数值!$C:$C),"-",_xlfn.XLOOKUP(E377,[1]装备数值!$K$5:$K$19,[1]装备数值!$L$5:$L$19))</f>
        <v>链条腰带-S阶-0</v>
      </c>
      <c r="C377" s="3">
        <f t="shared" si="53"/>
        <v>501</v>
      </c>
      <c r="D377" s="3">
        <f>_xlfn.XLOOKUP(ROUNDDOWN(A377/100,0),[1]装备数值!$B:$B,[1]装备数值!$E:$E)</f>
        <v>5</v>
      </c>
      <c r="E377" s="2">
        <v>7</v>
      </c>
      <c r="F377" s="2">
        <f>_xlfn.XLOOKUP(ROUNDDOWN(A377/100,0),[1]装备数值!$B:$B,[1]装备数值!$D:$D)</f>
        <v>103010</v>
      </c>
      <c r="G377" s="8">
        <f>IF(M377=0,_xlfn.IFS(D377=1,_xlfn.XLOOKUP(E377,[1]装备数值!$K$5:$K$19,[1]装备数值!$M$5:$M$19),D377=3,_xlfn.XLOOKUP(E377,[1]装备数值!$K$5:$K$19,[1]装备数值!$Q$5:$Q$19),D377=5,_xlfn.XLOOKUP(E377,[1]装备数值!$K$5:$K$19,[1]装备数值!$U$5:$U$19),D377=2,_xlfn.XLOOKUP(E377,[1]装备数值!$K$5:$K$19,[1]装备数值!$M$24:$M$38),D377=4,_xlfn.XLOOKUP(E377,[1]装备数值!$K$5:$K$19,[1]装备数值!$Q$24:$Q$38),D377=6,_xlfn.XLOOKUP(E377,[1]装备数值!$K$5:$K$19,[1]装备数值!$U$24:$U$38)),_xlfn.IFS(D377=1,_xlfn.XLOOKUP(E377,[1]装备数值!$K$5:$K$19,[1]装备数值!$O$5:$O$19),D377=3,_xlfn.XLOOKUP(E377,[1]装备数值!$K$5:$K$19,[1]装备数值!$S$5:$S$19),D377=5,_xlfn.XLOOKUP(E377,[1]装备数值!$K$5:$K$19,[1]装备数值!$W$5:$W$19),D377=2,_xlfn.XLOOKUP(E377,[1]装备数值!$K$5:$K$19,[1]装备数值!$O$24:$O$38),D377=4,_xlfn.XLOOKUP(E377,[1]装备数值!$K$5:$K$19,[1]装备数值!$S$24:$S$38),D377=6,_xlfn.XLOOKUP(E377,[1]装备数值!$K$5:$K$19,[1]装备数值!$W$24:$W$38)))</f>
        <v>92</v>
      </c>
      <c r="H377" s="2">
        <f>IF(M377=0,_xlfn.IFS(D377=1,_xlfn.XLOOKUP(E377,[1]装备数值!$K$5:$K$19,[1]装备数值!$N$5:$N$19),D377=3,_xlfn.XLOOKUP(E377,[1]装备数值!$K$5:$K$19,[1]装备数值!$R$5:$R$19),D377=5,_xlfn.XLOOKUP(E377,[1]装备数值!$K$5:$K$19,[1]装备数值!$V$5:$V$19),D377=2,_xlfn.XLOOKUP(E377,[1]装备数值!$K$5:$K$19,[1]装备数值!$N$24:$N$38),D377=4,_xlfn.XLOOKUP(E377,[1]装备数值!$K$5:$K$19,[1]装备数值!$R$24:$R$38),D377=6,_xlfn.XLOOKUP(E377,[1]装备数值!$K$5:$K$19,[1]装备数值!$V$24:$V$38)),_xlfn.IFS(D377=1,_xlfn.XLOOKUP(E377,[1]装备数值!$K$5:$K$19,[1]装备数值!$P$5:$P$19),D377=3,_xlfn.XLOOKUP(E377,[1]装备数值!$K$5:$K$19,[1]装备数值!$T$5:$T$19),D377=5,_xlfn.XLOOKUP(E377,[1]装备数值!$K$5:$K$19,[1]装备数值!$X$5:$X$19),D377=2,_xlfn.XLOOKUP(E377,[1]装备数值!$K$5:$K$19,[1]装备数值!$P$24:$P$38),D377=4,_xlfn.XLOOKUP(E377,[1]装备数值!$K$5:$K$19,[1]装备数值!$T$24:$T$38),D377=6,_xlfn.XLOOKUP(E377,[1]装备数值!$K$5:$K$19,[1]装备数值!$X$24:$X$38)))</f>
        <v>8</v>
      </c>
      <c r="I377" s="2" cm="1">
        <f t="array" ref="I377">G377+H377*(_xlfn.SINGLE(_xlfn.XLOOKUP(E377,'equip_quality|装备品质'!$A:$A,'equip_quality|装备品质'!$E:$E-1)))</f>
        <v>1364</v>
      </c>
      <c r="J377" s="3" t="str">
        <f t="shared" si="62"/>
        <v>3;435013|4;435014|5;435015|6;435016</v>
      </c>
      <c r="K377" s="3" t="str">
        <f t="shared" si="61"/>
        <v>435013;435014;435015</v>
      </c>
      <c r="M377" s="2">
        <f>_xlfn.XLOOKUP(ROUNDDOWN(A377/100,0),[1]装备数值!$B:$B,[1]装备数值!$F:$F)</f>
        <v>0</v>
      </c>
      <c r="N377" s="3" t="str">
        <f t="shared" si="54"/>
        <v>equip_501_name</v>
      </c>
      <c r="O377" s="3" t="str">
        <f t="shared" si="55"/>
        <v>icon_equip_501_2</v>
      </c>
      <c r="P377" s="3" t="str">
        <f t="shared" si="56"/>
        <v>equip_501_desc</v>
      </c>
      <c r="Q377" s="3" t="str">
        <f t="shared" si="57"/>
        <v>spine_equip_501_2</v>
      </c>
    </row>
    <row r="378" spans="1:17">
      <c r="A378" s="2">
        <v>50108</v>
      </c>
      <c r="B378" s="3" t="str">
        <f>CONCATENATE(_xlfn.XLOOKUP(ROUNDDOWN(A378/100,0),[1]装备数值!$B:$B,[1]装备数值!$C:$C),"-",_xlfn.XLOOKUP(E378,[1]装备数值!$K$5:$K$19,[1]装备数值!$L$5:$L$19))</f>
        <v>链条腰带-S阶-1</v>
      </c>
      <c r="C378" s="3">
        <f t="shared" si="53"/>
        <v>501</v>
      </c>
      <c r="D378" s="3">
        <f>_xlfn.XLOOKUP(ROUNDDOWN(A378/100,0),[1]装备数值!$B:$B,[1]装备数值!$E:$E)</f>
        <v>5</v>
      </c>
      <c r="E378" s="2">
        <v>8</v>
      </c>
      <c r="F378" s="2">
        <f>_xlfn.XLOOKUP(ROUNDDOWN(A378/100,0),[1]装备数值!$B:$B,[1]装备数值!$D:$D)</f>
        <v>103010</v>
      </c>
      <c r="G378" s="8">
        <f>IF(M378=0,_xlfn.IFS(D378=1,_xlfn.XLOOKUP(E378,[1]装备数值!$K$5:$K$19,[1]装备数值!$M$5:$M$19),D378=3,_xlfn.XLOOKUP(E378,[1]装备数值!$K$5:$K$19,[1]装备数值!$Q$5:$Q$19),D378=5,_xlfn.XLOOKUP(E378,[1]装备数值!$K$5:$K$19,[1]装备数值!$U$5:$U$19),D378=2,_xlfn.XLOOKUP(E378,[1]装备数值!$K$5:$K$19,[1]装备数值!$M$24:$M$38),D378=4,_xlfn.XLOOKUP(E378,[1]装备数值!$K$5:$K$19,[1]装备数值!$Q$24:$Q$38),D378=6,_xlfn.XLOOKUP(E378,[1]装备数值!$K$5:$K$19,[1]装备数值!$U$24:$U$38)),_xlfn.IFS(D378=1,_xlfn.XLOOKUP(E378,[1]装备数值!$K$5:$K$19,[1]装备数值!$O$5:$O$19),D378=3,_xlfn.XLOOKUP(E378,[1]装备数值!$K$5:$K$19,[1]装备数值!$S$5:$S$19),D378=5,_xlfn.XLOOKUP(E378,[1]装备数值!$K$5:$K$19,[1]装备数值!$W$5:$W$19),D378=2,_xlfn.XLOOKUP(E378,[1]装备数值!$K$5:$K$19,[1]装备数值!$O$24:$O$38),D378=4,_xlfn.XLOOKUP(E378,[1]装备数值!$K$5:$K$19,[1]装备数值!$S$24:$S$38),D378=6,_xlfn.XLOOKUP(E378,[1]装备数值!$K$5:$K$19,[1]装备数值!$W$24:$W$38)))</f>
        <v>108</v>
      </c>
      <c r="H378" s="2">
        <f>IF(M378=0,_xlfn.IFS(D378=1,_xlfn.XLOOKUP(E378,[1]装备数值!$K$5:$K$19,[1]装备数值!$N$5:$N$19),D378=3,_xlfn.XLOOKUP(E378,[1]装备数值!$K$5:$K$19,[1]装备数值!$R$5:$R$19),D378=5,_xlfn.XLOOKUP(E378,[1]装备数值!$K$5:$K$19,[1]装备数值!$V$5:$V$19),D378=2,_xlfn.XLOOKUP(E378,[1]装备数值!$K$5:$K$19,[1]装备数值!$N$24:$N$38),D378=4,_xlfn.XLOOKUP(E378,[1]装备数值!$K$5:$K$19,[1]装备数值!$R$24:$R$38),D378=6,_xlfn.XLOOKUP(E378,[1]装备数值!$K$5:$K$19,[1]装备数值!$V$24:$V$38)),_xlfn.IFS(D378=1,_xlfn.XLOOKUP(E378,[1]装备数值!$K$5:$K$19,[1]装备数值!$P$5:$P$19),D378=3,_xlfn.XLOOKUP(E378,[1]装备数值!$K$5:$K$19,[1]装备数值!$T$5:$T$19),D378=5,_xlfn.XLOOKUP(E378,[1]装备数值!$K$5:$K$19,[1]装备数值!$X$5:$X$19),D378=2,_xlfn.XLOOKUP(E378,[1]装备数值!$K$5:$K$19,[1]装备数值!$P$24:$P$38),D378=4,_xlfn.XLOOKUP(E378,[1]装备数值!$K$5:$K$19,[1]装备数值!$T$24:$T$38),D378=6,_xlfn.XLOOKUP(E378,[1]装备数值!$K$5:$K$19,[1]装备数值!$X$24:$X$38)))</f>
        <v>10</v>
      </c>
      <c r="I378" s="2" cm="1">
        <f t="array" ref="I378">G378+H378*(_xlfn.SINGLE(_xlfn.XLOOKUP(E378,'equip_quality|装备品质'!$A:$A,'equip_quality|装备品质'!$E:$E-1)))</f>
        <v>1698</v>
      </c>
      <c r="J378" s="3" t="str">
        <f t="shared" si="62"/>
        <v>3;435013|4;435014|5;435015|6;435016</v>
      </c>
      <c r="K378" s="3" t="str">
        <f t="shared" si="61"/>
        <v>435013;435014;435015</v>
      </c>
      <c r="M378" s="2">
        <f>_xlfn.XLOOKUP(ROUNDDOWN(A378/100,0),[1]装备数值!$B:$B,[1]装备数值!$F:$F)</f>
        <v>0</v>
      </c>
      <c r="N378" s="3" t="str">
        <f t="shared" si="54"/>
        <v>equip_501_name</v>
      </c>
      <c r="O378" s="3" t="str">
        <f t="shared" si="55"/>
        <v>icon_equip_501_2</v>
      </c>
      <c r="P378" s="3" t="str">
        <f t="shared" si="56"/>
        <v>equip_501_desc</v>
      </c>
      <c r="Q378" s="3" t="str">
        <f t="shared" si="57"/>
        <v>spine_equip_501_2</v>
      </c>
    </row>
    <row r="379" spans="1:17">
      <c r="A379" s="2">
        <v>50109</v>
      </c>
      <c r="B379" s="3" t="str">
        <f>CONCATENATE(_xlfn.XLOOKUP(ROUNDDOWN(A379/100,0),[1]装备数值!$B:$B,[1]装备数值!$C:$C),"-",_xlfn.XLOOKUP(E379,[1]装备数值!$K$5:$K$19,[1]装备数值!$L$5:$L$19))</f>
        <v>链条腰带-S阶-2</v>
      </c>
      <c r="C379" s="3">
        <f t="shared" si="53"/>
        <v>501</v>
      </c>
      <c r="D379" s="3">
        <f>_xlfn.XLOOKUP(ROUNDDOWN(A379/100,0),[1]装备数值!$B:$B,[1]装备数值!$E:$E)</f>
        <v>5</v>
      </c>
      <c r="E379" s="2">
        <v>9</v>
      </c>
      <c r="F379" s="2">
        <f>_xlfn.XLOOKUP(ROUNDDOWN(A379/100,0),[1]装备数值!$B:$B,[1]装备数值!$D:$D)</f>
        <v>103010</v>
      </c>
      <c r="G379" s="8">
        <f>IF(M379=0,_xlfn.IFS(D379=1,_xlfn.XLOOKUP(E379,[1]装备数值!$K$5:$K$19,[1]装备数值!$M$5:$M$19),D379=3,_xlfn.XLOOKUP(E379,[1]装备数值!$K$5:$K$19,[1]装备数值!$Q$5:$Q$19),D379=5,_xlfn.XLOOKUP(E379,[1]装备数值!$K$5:$K$19,[1]装备数值!$U$5:$U$19),D379=2,_xlfn.XLOOKUP(E379,[1]装备数值!$K$5:$K$19,[1]装备数值!$M$24:$M$38),D379=4,_xlfn.XLOOKUP(E379,[1]装备数值!$K$5:$K$19,[1]装备数值!$Q$24:$Q$38),D379=6,_xlfn.XLOOKUP(E379,[1]装备数值!$K$5:$K$19,[1]装备数值!$U$24:$U$38)),_xlfn.IFS(D379=1,_xlfn.XLOOKUP(E379,[1]装备数值!$K$5:$K$19,[1]装备数值!$O$5:$O$19),D379=3,_xlfn.XLOOKUP(E379,[1]装备数值!$K$5:$K$19,[1]装备数值!$S$5:$S$19),D379=5,_xlfn.XLOOKUP(E379,[1]装备数值!$K$5:$K$19,[1]装备数值!$W$5:$W$19),D379=2,_xlfn.XLOOKUP(E379,[1]装备数值!$K$5:$K$19,[1]装备数值!$O$24:$O$38),D379=4,_xlfn.XLOOKUP(E379,[1]装备数值!$K$5:$K$19,[1]装备数值!$S$24:$S$38),D379=6,_xlfn.XLOOKUP(E379,[1]装备数值!$K$5:$K$19,[1]装备数值!$W$24:$W$38)))</f>
        <v>123</v>
      </c>
      <c r="H379" s="2">
        <f>IF(M379=0,_xlfn.IFS(D379=1,_xlfn.XLOOKUP(E379,[1]装备数值!$K$5:$K$19,[1]装备数值!$N$5:$N$19),D379=3,_xlfn.XLOOKUP(E379,[1]装备数值!$K$5:$K$19,[1]装备数值!$R$5:$R$19),D379=5,_xlfn.XLOOKUP(E379,[1]装备数值!$K$5:$K$19,[1]装备数值!$V$5:$V$19),D379=2,_xlfn.XLOOKUP(E379,[1]装备数值!$K$5:$K$19,[1]装备数值!$N$24:$N$38),D379=4,_xlfn.XLOOKUP(E379,[1]装备数值!$K$5:$K$19,[1]装备数值!$R$24:$R$38),D379=6,_xlfn.XLOOKUP(E379,[1]装备数值!$K$5:$K$19,[1]装备数值!$V$24:$V$38)),_xlfn.IFS(D379=1,_xlfn.XLOOKUP(E379,[1]装备数值!$K$5:$K$19,[1]装备数值!$P$5:$P$19),D379=3,_xlfn.XLOOKUP(E379,[1]装备数值!$K$5:$K$19,[1]装备数值!$T$5:$T$19),D379=5,_xlfn.XLOOKUP(E379,[1]装备数值!$K$5:$K$19,[1]装备数值!$X$5:$X$19),D379=2,_xlfn.XLOOKUP(E379,[1]装备数值!$K$5:$K$19,[1]装备数值!$P$24:$P$38),D379=4,_xlfn.XLOOKUP(E379,[1]装备数值!$K$5:$K$19,[1]装备数值!$T$24:$T$38),D379=6,_xlfn.XLOOKUP(E379,[1]装备数值!$K$5:$K$19,[1]装备数值!$X$24:$X$38)))</f>
        <v>11</v>
      </c>
      <c r="I379" s="2" cm="1">
        <f t="array" ref="I379">G379+H379*(_xlfn.SINGLE(_xlfn.XLOOKUP(E379,'equip_quality|装备品质'!$A:$A,'equip_quality|装备品质'!$E:$E-1)))</f>
        <v>1872</v>
      </c>
      <c r="J379" s="3" t="str">
        <f t="shared" si="62"/>
        <v>3;435013|4;435014|5;435015|6;435016</v>
      </c>
      <c r="K379" s="3" t="str">
        <f t="shared" si="61"/>
        <v>435013;435014;435015</v>
      </c>
      <c r="M379" s="2">
        <f>_xlfn.XLOOKUP(ROUNDDOWN(A379/100,0),[1]装备数值!$B:$B,[1]装备数值!$F:$F)</f>
        <v>0</v>
      </c>
      <c r="N379" s="3" t="str">
        <f t="shared" si="54"/>
        <v>equip_501_name</v>
      </c>
      <c r="O379" s="3" t="str">
        <f t="shared" si="55"/>
        <v>icon_equip_501_2</v>
      </c>
      <c r="P379" s="3" t="str">
        <f t="shared" si="56"/>
        <v>equip_501_desc</v>
      </c>
      <c r="Q379" s="3" t="str">
        <f t="shared" si="57"/>
        <v>spine_equip_501_2</v>
      </c>
    </row>
    <row r="380" spans="1:17">
      <c r="A380" s="2">
        <v>50110</v>
      </c>
      <c r="B380" s="3" t="str">
        <f>CONCATENATE(_xlfn.XLOOKUP(ROUNDDOWN(A380/100,0),[1]装备数值!$B:$B,[1]装备数值!$C:$C),"-",_xlfn.XLOOKUP(E380,[1]装备数值!$K$5:$K$19,[1]装备数值!$L$5:$L$19))</f>
        <v>链条腰带-S阶-3</v>
      </c>
      <c r="C380" s="3">
        <f t="shared" si="53"/>
        <v>501</v>
      </c>
      <c r="D380" s="3">
        <f>_xlfn.XLOOKUP(ROUNDDOWN(A380/100,0),[1]装备数值!$B:$B,[1]装备数值!$E:$E)</f>
        <v>5</v>
      </c>
      <c r="E380" s="2">
        <v>10</v>
      </c>
      <c r="F380" s="2">
        <f>_xlfn.XLOOKUP(ROUNDDOWN(A380/100,0),[1]装备数值!$B:$B,[1]装备数值!$D:$D)</f>
        <v>103010</v>
      </c>
      <c r="G380" s="8">
        <f>IF(M380=0,_xlfn.IFS(D380=1,_xlfn.XLOOKUP(E380,[1]装备数值!$K$5:$K$19,[1]装备数值!$M$5:$M$19),D380=3,_xlfn.XLOOKUP(E380,[1]装备数值!$K$5:$K$19,[1]装备数值!$Q$5:$Q$19),D380=5,_xlfn.XLOOKUP(E380,[1]装备数值!$K$5:$K$19,[1]装备数值!$U$5:$U$19),D380=2,_xlfn.XLOOKUP(E380,[1]装备数值!$K$5:$K$19,[1]装备数值!$M$24:$M$38),D380=4,_xlfn.XLOOKUP(E380,[1]装备数值!$K$5:$K$19,[1]装备数值!$Q$24:$Q$38),D380=6,_xlfn.XLOOKUP(E380,[1]装备数值!$K$5:$K$19,[1]装备数值!$U$24:$U$38)),_xlfn.IFS(D380=1,_xlfn.XLOOKUP(E380,[1]装备数值!$K$5:$K$19,[1]装备数值!$O$5:$O$19),D380=3,_xlfn.XLOOKUP(E380,[1]装备数值!$K$5:$K$19,[1]装备数值!$S$5:$S$19),D380=5,_xlfn.XLOOKUP(E380,[1]装备数值!$K$5:$K$19,[1]装备数值!$W$5:$W$19),D380=2,_xlfn.XLOOKUP(E380,[1]装备数值!$K$5:$K$19,[1]装备数值!$O$24:$O$38),D380=4,_xlfn.XLOOKUP(E380,[1]装备数值!$K$5:$K$19,[1]装备数值!$S$24:$S$38),D380=6,_xlfn.XLOOKUP(E380,[1]装备数值!$K$5:$K$19,[1]装备数值!$W$24:$W$38)))</f>
        <v>139</v>
      </c>
      <c r="H380" s="2">
        <f>IF(M380=0,_xlfn.IFS(D380=1,_xlfn.XLOOKUP(E380,[1]装备数值!$K$5:$K$19,[1]装备数值!$N$5:$N$19),D380=3,_xlfn.XLOOKUP(E380,[1]装备数值!$K$5:$K$19,[1]装备数值!$R$5:$R$19),D380=5,_xlfn.XLOOKUP(E380,[1]装备数值!$K$5:$K$19,[1]装备数值!$V$5:$V$19),D380=2,_xlfn.XLOOKUP(E380,[1]装备数值!$K$5:$K$19,[1]装备数值!$N$24:$N$38),D380=4,_xlfn.XLOOKUP(E380,[1]装备数值!$K$5:$K$19,[1]装备数值!$R$24:$R$38),D380=6,_xlfn.XLOOKUP(E380,[1]装备数值!$K$5:$K$19,[1]装备数值!$V$24:$V$38)),_xlfn.IFS(D380=1,_xlfn.XLOOKUP(E380,[1]装备数值!$K$5:$K$19,[1]装备数值!$P$5:$P$19),D380=3,_xlfn.XLOOKUP(E380,[1]装备数值!$K$5:$K$19,[1]装备数值!$T$5:$T$19),D380=5,_xlfn.XLOOKUP(E380,[1]装备数值!$K$5:$K$19,[1]装备数值!$X$5:$X$19),D380=2,_xlfn.XLOOKUP(E380,[1]装备数值!$K$5:$K$19,[1]装备数值!$P$24:$P$38),D380=4,_xlfn.XLOOKUP(E380,[1]装备数值!$K$5:$K$19,[1]装备数值!$T$24:$T$38),D380=6,_xlfn.XLOOKUP(E380,[1]装备数值!$K$5:$K$19,[1]装备数值!$X$24:$X$38)))</f>
        <v>14</v>
      </c>
      <c r="I380" s="2" cm="1">
        <f t="array" ref="I380">G380+H380*(_xlfn.SINGLE(_xlfn.XLOOKUP(E380,'equip_quality|装备品质'!$A:$A,'equip_quality|装备品质'!$E:$E-1)))</f>
        <v>2365</v>
      </c>
      <c r="J380" s="3" t="str">
        <f t="shared" si="62"/>
        <v>3;435013|4;435014|5;435015|6;435016</v>
      </c>
      <c r="K380" s="3" t="str">
        <f t="shared" si="61"/>
        <v>435013;435014;435015</v>
      </c>
      <c r="M380" s="2">
        <f>_xlfn.XLOOKUP(ROUNDDOWN(A380/100,0),[1]装备数值!$B:$B,[1]装备数值!$F:$F)</f>
        <v>0</v>
      </c>
      <c r="N380" s="3" t="str">
        <f t="shared" si="54"/>
        <v>equip_501_name</v>
      </c>
      <c r="O380" s="3" t="str">
        <f t="shared" si="55"/>
        <v>icon_equip_501_2</v>
      </c>
      <c r="P380" s="3" t="str">
        <f t="shared" si="56"/>
        <v>equip_501_desc</v>
      </c>
      <c r="Q380" s="3" t="str">
        <f t="shared" si="57"/>
        <v>spine_equip_501_2</v>
      </c>
    </row>
    <row r="381" spans="1:17">
      <c r="A381" s="2">
        <v>50111</v>
      </c>
      <c r="B381" s="3" t="str">
        <f>CONCATENATE(_xlfn.XLOOKUP(ROUNDDOWN(A381/100,0),[1]装备数值!$B:$B,[1]装备数值!$C:$C),"-",_xlfn.XLOOKUP(E381,[1]装备数值!$K$5:$K$19,[1]装备数值!$L$5:$L$19))</f>
        <v>链条腰带-SS阶-0</v>
      </c>
      <c r="C381" s="3">
        <f t="shared" si="53"/>
        <v>501</v>
      </c>
      <c r="D381" s="3">
        <f>_xlfn.XLOOKUP(ROUNDDOWN(A381/100,0),[1]装备数值!$B:$B,[1]装备数值!$E:$E)</f>
        <v>5</v>
      </c>
      <c r="E381" s="2">
        <v>11</v>
      </c>
      <c r="F381" s="2">
        <f>_xlfn.XLOOKUP(ROUNDDOWN(A381/100,0),[1]装备数值!$B:$B,[1]装备数值!$D:$D)</f>
        <v>103010</v>
      </c>
      <c r="G381" s="8">
        <f>IF(M381=0,_xlfn.IFS(D381=1,_xlfn.XLOOKUP(E381,[1]装备数值!$K$5:$K$19,[1]装备数值!$M$5:$M$19),D381=3,_xlfn.XLOOKUP(E381,[1]装备数值!$K$5:$K$19,[1]装备数值!$Q$5:$Q$19),D381=5,_xlfn.XLOOKUP(E381,[1]装备数值!$K$5:$K$19,[1]装备数值!$U$5:$U$19),D381=2,_xlfn.XLOOKUP(E381,[1]装备数值!$K$5:$K$19,[1]装备数值!$M$24:$M$38),D381=4,_xlfn.XLOOKUP(E381,[1]装备数值!$K$5:$K$19,[1]装备数值!$Q$24:$Q$38),D381=6,_xlfn.XLOOKUP(E381,[1]装备数值!$K$5:$K$19,[1]装备数值!$U$24:$U$38)),_xlfn.IFS(D381=1,_xlfn.XLOOKUP(E381,[1]装备数值!$K$5:$K$19,[1]装备数值!$O$5:$O$19),D381=3,_xlfn.XLOOKUP(E381,[1]装备数值!$K$5:$K$19,[1]装备数值!$S$5:$S$19),D381=5,_xlfn.XLOOKUP(E381,[1]装备数值!$K$5:$K$19,[1]装备数值!$W$5:$W$19),D381=2,_xlfn.XLOOKUP(E381,[1]装备数值!$K$5:$K$19,[1]装备数值!$O$24:$O$38),D381=4,_xlfn.XLOOKUP(E381,[1]装备数值!$K$5:$K$19,[1]装备数值!$S$24:$S$38),D381=6,_xlfn.XLOOKUP(E381,[1]装备数值!$K$5:$K$19,[1]装备数值!$W$24:$W$38)))</f>
        <v>162</v>
      </c>
      <c r="H381" s="2">
        <f>IF(M381=0,_xlfn.IFS(D381=1,_xlfn.XLOOKUP(E381,[1]装备数值!$K$5:$K$19,[1]装备数值!$N$5:$N$19),D381=3,_xlfn.XLOOKUP(E381,[1]装备数值!$K$5:$K$19,[1]装备数值!$R$5:$R$19),D381=5,_xlfn.XLOOKUP(E381,[1]装备数值!$K$5:$K$19,[1]装备数值!$V$5:$V$19),D381=2,_xlfn.XLOOKUP(E381,[1]装备数值!$K$5:$K$19,[1]装备数值!$N$24:$N$38),D381=4,_xlfn.XLOOKUP(E381,[1]装备数值!$K$5:$K$19,[1]装备数值!$R$24:$R$38),D381=6,_xlfn.XLOOKUP(E381,[1]装备数值!$K$5:$K$19,[1]装备数值!$V$24:$V$38)),_xlfn.IFS(D381=1,_xlfn.XLOOKUP(E381,[1]装备数值!$K$5:$K$19,[1]装备数值!$P$5:$P$19),D381=3,_xlfn.XLOOKUP(E381,[1]装备数值!$K$5:$K$19,[1]装备数值!$T$5:$T$19),D381=5,_xlfn.XLOOKUP(E381,[1]装备数值!$K$5:$K$19,[1]装备数值!$X$5:$X$19),D381=2,_xlfn.XLOOKUP(E381,[1]装备数值!$K$5:$K$19,[1]装备数值!$P$24:$P$38),D381=4,_xlfn.XLOOKUP(E381,[1]装备数值!$K$5:$K$19,[1]装备数值!$T$24:$T$38),D381=6,_xlfn.XLOOKUP(E381,[1]装备数值!$K$5:$K$19,[1]装备数值!$X$24:$X$38)))</f>
        <v>17</v>
      </c>
      <c r="I381" s="2" cm="1">
        <f t="array" ref="I381">G381+H381*(_xlfn.SINGLE(_xlfn.XLOOKUP(E381,'equip_quality|装备品质'!$A:$A,'equip_quality|装备品质'!$E:$E-1)))</f>
        <v>2865</v>
      </c>
      <c r="J381" s="3" t="str">
        <f t="shared" si="62"/>
        <v>3;435013|4;435014|5;435015|6;435016</v>
      </c>
      <c r="K381" s="3" t="str">
        <f t="shared" si="61"/>
        <v>435013;435014;435015;435016</v>
      </c>
      <c r="M381" s="2">
        <f>_xlfn.XLOOKUP(ROUNDDOWN(A381/100,0),[1]装备数值!$B:$B,[1]装备数值!$F:$F)</f>
        <v>0</v>
      </c>
      <c r="N381" s="3" t="str">
        <f t="shared" si="54"/>
        <v>equip_501_name</v>
      </c>
      <c r="O381" s="3" t="str">
        <f t="shared" si="55"/>
        <v>icon_equip_501_2</v>
      </c>
      <c r="P381" s="3" t="str">
        <f t="shared" si="56"/>
        <v>equip_501_desc</v>
      </c>
      <c r="Q381" s="3" t="str">
        <f t="shared" si="57"/>
        <v>spine_equip_501_2</v>
      </c>
    </row>
    <row r="382" spans="1:17">
      <c r="A382" s="2">
        <v>50112</v>
      </c>
      <c r="B382" s="3" t="str">
        <f>CONCATENATE(_xlfn.XLOOKUP(ROUNDDOWN(A382/100,0),[1]装备数值!$B:$B,[1]装备数值!$C:$C),"-",_xlfn.XLOOKUP(E382,[1]装备数值!$K$5:$K$19,[1]装备数值!$L$5:$L$19))</f>
        <v>链条腰带-SS阶-1</v>
      </c>
      <c r="C382" s="3">
        <f t="shared" si="53"/>
        <v>501</v>
      </c>
      <c r="D382" s="3">
        <f>_xlfn.XLOOKUP(ROUNDDOWN(A382/100,0),[1]装备数值!$B:$B,[1]装备数值!$E:$E)</f>
        <v>5</v>
      </c>
      <c r="E382" s="2">
        <v>12</v>
      </c>
      <c r="F382" s="2">
        <f>_xlfn.XLOOKUP(ROUNDDOWN(A382/100,0),[1]装备数值!$B:$B,[1]装备数值!$D:$D)</f>
        <v>103010</v>
      </c>
      <c r="G382" s="8">
        <f>IF(M382=0,_xlfn.IFS(D382=1,_xlfn.XLOOKUP(E382,[1]装备数值!$K$5:$K$19,[1]装备数值!$M$5:$M$19),D382=3,_xlfn.XLOOKUP(E382,[1]装备数值!$K$5:$K$19,[1]装备数值!$Q$5:$Q$19),D382=5,_xlfn.XLOOKUP(E382,[1]装备数值!$K$5:$K$19,[1]装备数值!$U$5:$U$19),D382=2,_xlfn.XLOOKUP(E382,[1]装备数值!$K$5:$K$19,[1]装备数值!$M$24:$M$38),D382=4,_xlfn.XLOOKUP(E382,[1]装备数值!$K$5:$K$19,[1]装备数值!$Q$24:$Q$38),D382=6,_xlfn.XLOOKUP(E382,[1]装备数值!$K$5:$K$19,[1]装备数值!$U$24:$U$38)),_xlfn.IFS(D382=1,_xlfn.XLOOKUP(E382,[1]装备数值!$K$5:$K$19,[1]装备数值!$O$5:$O$19),D382=3,_xlfn.XLOOKUP(E382,[1]装备数值!$K$5:$K$19,[1]装备数值!$S$5:$S$19),D382=5,_xlfn.XLOOKUP(E382,[1]装备数值!$K$5:$K$19,[1]装备数值!$W$5:$W$19),D382=2,_xlfn.XLOOKUP(E382,[1]装备数值!$K$5:$K$19,[1]装备数值!$O$24:$O$38),D382=4,_xlfn.XLOOKUP(E382,[1]装备数值!$K$5:$K$19,[1]装备数值!$S$24:$S$38),D382=6,_xlfn.XLOOKUP(E382,[1]装备数值!$K$5:$K$19,[1]装备数值!$W$24:$W$38)))</f>
        <v>200</v>
      </c>
      <c r="H382" s="2">
        <f>IF(M382=0,_xlfn.IFS(D382=1,_xlfn.XLOOKUP(E382,[1]装备数值!$K$5:$K$19,[1]装备数值!$N$5:$N$19),D382=3,_xlfn.XLOOKUP(E382,[1]装备数值!$K$5:$K$19,[1]装备数值!$R$5:$R$19),D382=5,_xlfn.XLOOKUP(E382,[1]装备数值!$K$5:$K$19,[1]装备数值!$V$5:$V$19),D382=2,_xlfn.XLOOKUP(E382,[1]装备数值!$K$5:$K$19,[1]装备数值!$N$24:$N$38),D382=4,_xlfn.XLOOKUP(E382,[1]装备数值!$K$5:$K$19,[1]装备数值!$R$24:$R$38),D382=6,_xlfn.XLOOKUP(E382,[1]装备数值!$K$5:$K$19,[1]装备数值!$V$24:$V$38)),_xlfn.IFS(D382=1,_xlfn.XLOOKUP(E382,[1]装备数值!$K$5:$K$19,[1]装备数值!$P$5:$P$19),D382=3,_xlfn.XLOOKUP(E382,[1]装备数值!$K$5:$K$19,[1]装备数值!$T$5:$T$19),D382=5,_xlfn.XLOOKUP(E382,[1]装备数值!$K$5:$K$19,[1]装备数值!$X$5:$X$19),D382=2,_xlfn.XLOOKUP(E382,[1]装备数值!$K$5:$K$19,[1]装备数值!$P$24:$P$38),D382=4,_xlfn.XLOOKUP(E382,[1]装备数值!$K$5:$K$19,[1]装备数值!$T$24:$T$38),D382=6,_xlfn.XLOOKUP(E382,[1]装备数值!$K$5:$K$19,[1]装备数值!$X$24:$X$38)))</f>
        <v>20</v>
      </c>
      <c r="I382" s="2" cm="1">
        <f t="array" ref="I382">G382+H382*(_xlfn.SINGLE(_xlfn.XLOOKUP(E382,'equip_quality|装备品质'!$A:$A,'equip_quality|装备品质'!$E:$E-1)))</f>
        <v>3380</v>
      </c>
      <c r="J382" s="3" t="str">
        <f t="shared" si="62"/>
        <v>3;435013|4;435014|5;435015|6;435016</v>
      </c>
      <c r="K382" s="3" t="str">
        <f t="shared" si="61"/>
        <v>435013;435014;435015;435016</v>
      </c>
      <c r="M382" s="2">
        <f>_xlfn.XLOOKUP(ROUNDDOWN(A382/100,0),[1]装备数值!$B:$B,[1]装备数值!$F:$F)</f>
        <v>0</v>
      </c>
      <c r="N382" s="3" t="str">
        <f t="shared" si="54"/>
        <v>equip_501_name</v>
      </c>
      <c r="O382" s="3" t="str">
        <f t="shared" si="55"/>
        <v>icon_equip_501_2</v>
      </c>
      <c r="P382" s="3" t="str">
        <f t="shared" si="56"/>
        <v>equip_501_desc</v>
      </c>
      <c r="Q382" s="3" t="str">
        <f t="shared" si="57"/>
        <v>spine_equip_501_2</v>
      </c>
    </row>
    <row r="383" spans="1:17">
      <c r="A383" s="2">
        <v>50113</v>
      </c>
      <c r="B383" s="3" t="str">
        <f>CONCATENATE(_xlfn.XLOOKUP(ROUNDDOWN(A383/100,0),[1]装备数值!$B:$B,[1]装备数值!$C:$C),"-",_xlfn.XLOOKUP(E383,[1]装备数值!$K$5:$K$19,[1]装备数值!$L$5:$L$19))</f>
        <v>链条腰带-SS阶-2</v>
      </c>
      <c r="C383" s="3">
        <f t="shared" si="53"/>
        <v>501</v>
      </c>
      <c r="D383" s="3">
        <f>_xlfn.XLOOKUP(ROUNDDOWN(A383/100,0),[1]装备数值!$B:$B,[1]装备数值!$E:$E)</f>
        <v>5</v>
      </c>
      <c r="E383" s="2">
        <v>13</v>
      </c>
      <c r="F383" s="2">
        <f>_xlfn.XLOOKUP(ROUNDDOWN(A383/100,0),[1]装备数值!$B:$B,[1]装备数值!$D:$D)</f>
        <v>103010</v>
      </c>
      <c r="G383" s="8">
        <f>IF(M383=0,_xlfn.IFS(D383=1,_xlfn.XLOOKUP(E383,[1]装备数值!$K$5:$K$19,[1]装备数值!$M$5:$M$19),D383=3,_xlfn.XLOOKUP(E383,[1]装备数值!$K$5:$K$19,[1]装备数值!$Q$5:$Q$19),D383=5,_xlfn.XLOOKUP(E383,[1]装备数值!$K$5:$K$19,[1]装备数值!$U$5:$U$19),D383=2,_xlfn.XLOOKUP(E383,[1]装备数值!$K$5:$K$19,[1]装备数值!$M$24:$M$38),D383=4,_xlfn.XLOOKUP(E383,[1]装备数值!$K$5:$K$19,[1]装备数值!$Q$24:$Q$38),D383=6,_xlfn.XLOOKUP(E383,[1]装备数值!$K$5:$K$19,[1]装备数值!$U$24:$U$38)),_xlfn.IFS(D383=1,_xlfn.XLOOKUP(E383,[1]装备数值!$K$5:$K$19,[1]装备数值!$O$5:$O$19),D383=3,_xlfn.XLOOKUP(E383,[1]装备数值!$K$5:$K$19,[1]装备数值!$S$5:$S$19),D383=5,_xlfn.XLOOKUP(E383,[1]装备数值!$K$5:$K$19,[1]装备数值!$W$5:$W$19),D383=2,_xlfn.XLOOKUP(E383,[1]装备数值!$K$5:$K$19,[1]装备数值!$O$24:$O$38),D383=4,_xlfn.XLOOKUP(E383,[1]装备数值!$K$5:$K$19,[1]装备数值!$S$24:$S$38),D383=6,_xlfn.XLOOKUP(E383,[1]装备数值!$K$5:$K$19,[1]装备数值!$W$24:$W$38)))</f>
        <v>231</v>
      </c>
      <c r="H383" s="2">
        <f>IF(M383=0,_xlfn.IFS(D383=1,_xlfn.XLOOKUP(E383,[1]装备数值!$K$5:$K$19,[1]装备数值!$N$5:$N$19),D383=3,_xlfn.XLOOKUP(E383,[1]装备数值!$K$5:$K$19,[1]装备数值!$R$5:$R$19),D383=5,_xlfn.XLOOKUP(E383,[1]装备数值!$K$5:$K$19,[1]装备数值!$V$5:$V$19),D383=2,_xlfn.XLOOKUP(E383,[1]装备数值!$K$5:$K$19,[1]装备数值!$N$24:$N$38),D383=4,_xlfn.XLOOKUP(E383,[1]装备数值!$K$5:$K$19,[1]装备数值!$R$24:$R$38),D383=6,_xlfn.XLOOKUP(E383,[1]装备数值!$K$5:$K$19,[1]装备数值!$V$24:$V$38)),_xlfn.IFS(D383=1,_xlfn.XLOOKUP(E383,[1]装备数值!$K$5:$K$19,[1]装备数值!$P$5:$P$19),D383=3,_xlfn.XLOOKUP(E383,[1]装备数值!$K$5:$K$19,[1]装备数值!$T$5:$T$19),D383=5,_xlfn.XLOOKUP(E383,[1]装备数值!$K$5:$K$19,[1]装备数值!$X$5:$X$19),D383=2,_xlfn.XLOOKUP(E383,[1]装备数值!$K$5:$K$19,[1]装备数值!$P$24:$P$38),D383=4,_xlfn.XLOOKUP(E383,[1]装备数值!$K$5:$K$19,[1]装备数值!$T$24:$T$38),D383=6,_xlfn.XLOOKUP(E383,[1]装备数值!$K$5:$K$19,[1]装备数值!$X$24:$X$38)))</f>
        <v>24</v>
      </c>
      <c r="I383" s="2" cm="1">
        <f t="array" ref="I383">G383+H383*(_xlfn.SINGLE(_xlfn.XLOOKUP(E383,'equip_quality|装备品质'!$A:$A,'equip_quality|装备品质'!$E:$E-1)))</f>
        <v>4047</v>
      </c>
      <c r="J383" s="3" t="str">
        <f t="shared" si="62"/>
        <v>3;435013|4;435014|5;435015|6;435016</v>
      </c>
      <c r="K383" s="3" t="str">
        <f t="shared" si="61"/>
        <v>435013;435014;435015;435016</v>
      </c>
      <c r="M383" s="2">
        <f>_xlfn.XLOOKUP(ROUNDDOWN(A383/100,0),[1]装备数值!$B:$B,[1]装备数值!$F:$F)</f>
        <v>0</v>
      </c>
      <c r="N383" s="3" t="str">
        <f t="shared" si="54"/>
        <v>equip_501_name</v>
      </c>
      <c r="O383" s="3" t="str">
        <f t="shared" si="55"/>
        <v>icon_equip_501_2</v>
      </c>
      <c r="P383" s="3" t="str">
        <f t="shared" si="56"/>
        <v>equip_501_desc</v>
      </c>
      <c r="Q383" s="3" t="str">
        <f t="shared" si="57"/>
        <v>spine_equip_501_2</v>
      </c>
    </row>
    <row r="384" spans="1:17">
      <c r="A384" s="2">
        <v>50114</v>
      </c>
      <c r="B384" s="3" t="str">
        <f>CONCATENATE(_xlfn.XLOOKUP(ROUNDDOWN(A384/100,0),[1]装备数值!$B:$B,[1]装备数值!$C:$C),"-",_xlfn.XLOOKUP(E384,[1]装备数值!$K$5:$K$19,[1]装备数值!$L$5:$L$19))</f>
        <v>链条腰带-SS阶-3</v>
      </c>
      <c r="C384" s="3">
        <f t="shared" si="53"/>
        <v>501</v>
      </c>
      <c r="D384" s="3">
        <f>_xlfn.XLOOKUP(ROUNDDOWN(A384/100,0),[1]装备数值!$B:$B,[1]装备数值!$E:$E)</f>
        <v>5</v>
      </c>
      <c r="E384" s="2">
        <v>14</v>
      </c>
      <c r="F384" s="2">
        <f>_xlfn.XLOOKUP(ROUNDDOWN(A384/100,0),[1]装备数值!$B:$B,[1]装备数值!$D:$D)</f>
        <v>103010</v>
      </c>
      <c r="G384" s="8">
        <f>IF(M384=0,_xlfn.IFS(D384=1,_xlfn.XLOOKUP(E384,[1]装备数值!$K$5:$K$19,[1]装备数值!$M$5:$M$19),D384=3,_xlfn.XLOOKUP(E384,[1]装备数值!$K$5:$K$19,[1]装备数值!$Q$5:$Q$19),D384=5,_xlfn.XLOOKUP(E384,[1]装备数值!$K$5:$K$19,[1]装备数值!$U$5:$U$19),D384=2,_xlfn.XLOOKUP(E384,[1]装备数值!$K$5:$K$19,[1]装备数值!$M$24:$M$38),D384=4,_xlfn.XLOOKUP(E384,[1]装备数值!$K$5:$K$19,[1]装备数值!$Q$24:$Q$38),D384=6,_xlfn.XLOOKUP(E384,[1]装备数值!$K$5:$K$19,[1]装备数值!$U$24:$U$38)),_xlfn.IFS(D384=1,_xlfn.XLOOKUP(E384,[1]装备数值!$K$5:$K$19,[1]装备数值!$O$5:$O$19),D384=3,_xlfn.XLOOKUP(E384,[1]装备数值!$K$5:$K$19,[1]装备数值!$S$5:$S$19),D384=5,_xlfn.XLOOKUP(E384,[1]装备数值!$K$5:$K$19,[1]装备数值!$W$5:$W$19),D384=2,_xlfn.XLOOKUP(E384,[1]装备数值!$K$5:$K$19,[1]装备数值!$O$24:$O$38),D384=4,_xlfn.XLOOKUP(E384,[1]装备数值!$K$5:$K$19,[1]装备数值!$S$24:$S$38),D384=6,_xlfn.XLOOKUP(E384,[1]装备数值!$K$5:$K$19,[1]装备数值!$W$24:$W$38)))</f>
        <v>266</v>
      </c>
      <c r="H384" s="2">
        <f>IF(M384=0,_xlfn.IFS(D384=1,_xlfn.XLOOKUP(E384,[1]装备数值!$K$5:$K$19,[1]装备数值!$N$5:$N$19),D384=3,_xlfn.XLOOKUP(E384,[1]装备数值!$K$5:$K$19,[1]装备数值!$R$5:$R$19),D384=5,_xlfn.XLOOKUP(E384,[1]装备数值!$K$5:$K$19,[1]装备数值!$V$5:$V$19),D384=2,_xlfn.XLOOKUP(E384,[1]装备数值!$K$5:$K$19,[1]装备数值!$N$24:$N$38),D384=4,_xlfn.XLOOKUP(E384,[1]装备数值!$K$5:$K$19,[1]装备数值!$R$24:$R$38),D384=6,_xlfn.XLOOKUP(E384,[1]装备数值!$K$5:$K$19,[1]装备数值!$V$24:$V$38)),_xlfn.IFS(D384=1,_xlfn.XLOOKUP(E384,[1]装备数值!$K$5:$K$19,[1]装备数值!$P$5:$P$19),D384=3,_xlfn.XLOOKUP(E384,[1]装备数值!$K$5:$K$19,[1]装备数值!$T$5:$T$19),D384=5,_xlfn.XLOOKUP(E384,[1]装备数值!$K$5:$K$19,[1]装备数值!$X$5:$X$19),D384=2,_xlfn.XLOOKUP(E384,[1]装备数值!$K$5:$K$19,[1]装备数值!$P$24:$P$38),D384=4,_xlfn.XLOOKUP(E384,[1]装备数值!$K$5:$K$19,[1]装备数值!$T$24:$T$38),D384=6,_xlfn.XLOOKUP(E384,[1]装备数值!$K$5:$K$19,[1]装备数值!$X$24:$X$38)))</f>
        <v>28</v>
      </c>
      <c r="I384" s="2" cm="1">
        <f t="array" ref="I384">G384+H384*(_xlfn.SINGLE(_xlfn.XLOOKUP(E384,'equip_quality|装备品质'!$A:$A,'equip_quality|装备品质'!$E:$E-1)))</f>
        <v>4718</v>
      </c>
      <c r="J384" s="3" t="str">
        <f t="shared" si="62"/>
        <v>3;435013|4;435014|5;435015|6;435016</v>
      </c>
      <c r="K384" s="3" t="str">
        <f t="shared" si="61"/>
        <v>435013;435014;435015;435016</v>
      </c>
      <c r="M384" s="2">
        <f>_xlfn.XLOOKUP(ROUNDDOWN(A384/100,0),[1]装备数值!$B:$B,[1]装备数值!$F:$F)</f>
        <v>0</v>
      </c>
      <c r="N384" s="3" t="str">
        <f t="shared" si="54"/>
        <v>equip_501_name</v>
      </c>
      <c r="O384" s="3" t="str">
        <f t="shared" si="55"/>
        <v>icon_equip_501_2</v>
      </c>
      <c r="P384" s="3" t="str">
        <f t="shared" si="56"/>
        <v>equip_501_desc</v>
      </c>
      <c r="Q384" s="3" t="str">
        <f t="shared" si="57"/>
        <v>spine_equip_501_2</v>
      </c>
    </row>
    <row r="385" spans="1:17">
      <c r="A385" s="2">
        <v>50115</v>
      </c>
      <c r="B385" s="3" t="str">
        <f>CONCATENATE(_xlfn.XLOOKUP(ROUNDDOWN(A385/100,0),[1]装备数值!$B:$B,[1]装备数值!$C:$C),"-",_xlfn.XLOOKUP(E385,[1]装备数值!$K$5:$K$19,[1]装备数值!$L$5:$L$19))</f>
        <v>链条腰带-SS阶-4</v>
      </c>
      <c r="C385" s="3">
        <f t="shared" si="53"/>
        <v>501</v>
      </c>
      <c r="D385" s="3">
        <f>_xlfn.XLOOKUP(ROUNDDOWN(A385/100,0),[1]装备数值!$B:$B,[1]装备数值!$E:$E)</f>
        <v>5</v>
      </c>
      <c r="E385" s="2">
        <v>15</v>
      </c>
      <c r="F385" s="2">
        <f>_xlfn.XLOOKUP(ROUNDDOWN(A385/100,0),[1]装备数值!$B:$B,[1]装备数值!$D:$D)</f>
        <v>103010</v>
      </c>
      <c r="G385" s="8">
        <f>IF(M385=0,_xlfn.IFS(D385=1,_xlfn.XLOOKUP(E385,[1]装备数值!$K$5:$K$19,[1]装备数值!$M$5:$M$19),D385=3,_xlfn.XLOOKUP(E385,[1]装备数值!$K$5:$K$19,[1]装备数值!$Q$5:$Q$19),D385=5,_xlfn.XLOOKUP(E385,[1]装备数值!$K$5:$K$19,[1]装备数值!$U$5:$U$19),D385=2,_xlfn.XLOOKUP(E385,[1]装备数值!$K$5:$K$19,[1]装备数值!$M$24:$M$38),D385=4,_xlfn.XLOOKUP(E385,[1]装备数值!$K$5:$K$19,[1]装备数值!$Q$24:$Q$38),D385=6,_xlfn.XLOOKUP(E385,[1]装备数值!$K$5:$K$19,[1]装备数值!$U$24:$U$38)),_xlfn.IFS(D385=1,_xlfn.XLOOKUP(E385,[1]装备数值!$K$5:$K$19,[1]装备数值!$O$5:$O$19),D385=3,_xlfn.XLOOKUP(E385,[1]装备数值!$K$5:$K$19,[1]装备数值!$S$5:$S$19),D385=5,_xlfn.XLOOKUP(E385,[1]装备数值!$K$5:$K$19,[1]装备数值!$W$5:$W$19),D385=2,_xlfn.XLOOKUP(E385,[1]装备数值!$K$5:$K$19,[1]装备数值!$O$24:$O$38),D385=4,_xlfn.XLOOKUP(E385,[1]装备数值!$K$5:$K$19,[1]装备数值!$S$24:$S$38),D385=6,_xlfn.XLOOKUP(E385,[1]装备数值!$K$5:$K$19,[1]装备数值!$W$24:$W$38)))</f>
        <v>315</v>
      </c>
      <c r="H385" s="2">
        <f>IF(M385=0,_xlfn.IFS(D385=1,_xlfn.XLOOKUP(E385,[1]装备数值!$K$5:$K$19,[1]装备数值!$N$5:$N$19),D385=3,_xlfn.XLOOKUP(E385,[1]装备数值!$K$5:$K$19,[1]装备数值!$R$5:$R$19),D385=5,_xlfn.XLOOKUP(E385,[1]装备数值!$K$5:$K$19,[1]装备数值!$V$5:$V$19),D385=2,_xlfn.XLOOKUP(E385,[1]装备数值!$K$5:$K$19,[1]装备数值!$N$24:$N$38),D385=4,_xlfn.XLOOKUP(E385,[1]装备数值!$K$5:$K$19,[1]装备数值!$R$24:$R$38),D385=6,_xlfn.XLOOKUP(E385,[1]装备数值!$K$5:$K$19,[1]装备数值!$V$24:$V$38)),_xlfn.IFS(D385=1,_xlfn.XLOOKUP(E385,[1]装备数值!$K$5:$K$19,[1]装备数值!$P$5:$P$19),D385=3,_xlfn.XLOOKUP(E385,[1]装备数值!$K$5:$K$19,[1]装备数值!$T$5:$T$19),D385=5,_xlfn.XLOOKUP(E385,[1]装备数值!$K$5:$K$19,[1]装备数值!$X$5:$X$19),D385=2,_xlfn.XLOOKUP(E385,[1]装备数值!$K$5:$K$19,[1]装备数值!$P$24:$P$38),D385=4,_xlfn.XLOOKUP(E385,[1]装备数值!$K$5:$K$19,[1]装备数值!$T$24:$T$38),D385=6,_xlfn.XLOOKUP(E385,[1]装备数值!$K$5:$K$19,[1]装备数值!$X$24:$X$38)))</f>
        <v>32</v>
      </c>
      <c r="I385" s="2" cm="1">
        <f t="array" ref="I385">G385+H385*(_xlfn.SINGLE(_xlfn.XLOOKUP(E385,'equip_quality|装备品质'!$A:$A,'equip_quality|装备品质'!$E:$E-1)))</f>
        <v>5403</v>
      </c>
      <c r="J385" s="3" t="str">
        <f t="shared" si="62"/>
        <v>3;435013|4;435014|5;435015|6;435016</v>
      </c>
      <c r="K385" s="3" t="str">
        <f t="shared" si="61"/>
        <v>435013;435014;435015;435016</v>
      </c>
      <c r="M385" s="2">
        <f>_xlfn.XLOOKUP(ROUNDDOWN(A385/100,0),[1]装备数值!$B:$B,[1]装备数值!$F:$F)</f>
        <v>0</v>
      </c>
      <c r="N385" s="3" t="str">
        <f t="shared" si="54"/>
        <v>equip_501_name</v>
      </c>
      <c r="O385" s="3" t="str">
        <f t="shared" si="55"/>
        <v>icon_equip_501_2</v>
      </c>
      <c r="P385" s="3" t="str">
        <f t="shared" si="56"/>
        <v>equip_501_desc</v>
      </c>
      <c r="Q385" s="3" t="str">
        <f t="shared" si="57"/>
        <v>spine_equip_501_2</v>
      </c>
    </row>
    <row r="386" spans="1:17">
      <c r="A386" s="2">
        <v>50201</v>
      </c>
      <c r="B386" s="3" t="str">
        <f>CONCATENATE(_xlfn.XLOOKUP(ROUNDDOWN(A386/100,0),[1]装备数值!$B:$B,[1]装备数值!$C:$C),"-",_xlfn.XLOOKUP(E386,[1]装备数值!$K$5:$K$19,[1]装备数值!$L$5:$L$19))</f>
        <v>水晶腰包-D阶</v>
      </c>
      <c r="C386" s="3">
        <f t="shared" si="53"/>
        <v>502</v>
      </c>
      <c r="D386" s="3">
        <f>_xlfn.XLOOKUP(ROUNDDOWN(A386/100,0),[1]装备数值!$B:$B,[1]装备数值!$E:$E)</f>
        <v>5</v>
      </c>
      <c r="E386" s="2">
        <v>1</v>
      </c>
      <c r="F386" s="2">
        <f>_xlfn.XLOOKUP(ROUNDDOWN(A386/100,0),[1]装备数值!$B:$B,[1]装备数值!$D:$D)</f>
        <v>103010</v>
      </c>
      <c r="G386" s="8">
        <f>IF(M386=0,_xlfn.IFS(D386=1,_xlfn.XLOOKUP(E386,[1]装备数值!$K$5:$K$19,[1]装备数值!$M$5:$M$19),D386=3,_xlfn.XLOOKUP(E386,[1]装备数值!$K$5:$K$19,[1]装备数值!$Q$5:$Q$19),D386=5,_xlfn.XLOOKUP(E386,[1]装备数值!$K$5:$K$19,[1]装备数值!$U$5:$U$19),D386=2,_xlfn.XLOOKUP(E386,[1]装备数值!$K$5:$K$19,[1]装备数值!$M$24:$M$38),D386=4,_xlfn.XLOOKUP(E386,[1]装备数值!$K$5:$K$19,[1]装备数值!$Q$24:$Q$38),D386=6,_xlfn.XLOOKUP(E386,[1]装备数值!$K$5:$K$19,[1]装备数值!$U$24:$U$38)),_xlfn.IFS(D386=1,_xlfn.XLOOKUP(E386,[1]装备数值!$K$5:$K$19,[1]装备数值!$O$5:$O$19),D386=3,_xlfn.XLOOKUP(E386,[1]装备数值!$K$5:$K$19,[1]装备数值!$S$5:$S$19),D386=5,_xlfn.XLOOKUP(E386,[1]装备数值!$K$5:$K$19,[1]装备数值!$W$5:$W$19),D386=2,_xlfn.XLOOKUP(E386,[1]装备数值!$K$5:$K$19,[1]装备数值!$O$24:$O$38),D386=4,_xlfn.XLOOKUP(E386,[1]装备数值!$K$5:$K$19,[1]装备数值!$S$24:$S$38),D386=6,_xlfn.XLOOKUP(E386,[1]装备数值!$K$5:$K$19,[1]装备数值!$W$24:$W$38)))</f>
        <v>7</v>
      </c>
      <c r="H386" s="2">
        <f>IF(M386=0,_xlfn.IFS(D386=1,_xlfn.XLOOKUP(E386,[1]装备数值!$K$5:$K$19,[1]装备数值!$N$5:$N$19),D386=3,_xlfn.XLOOKUP(E386,[1]装备数值!$K$5:$K$19,[1]装备数值!$R$5:$R$19),D386=5,_xlfn.XLOOKUP(E386,[1]装备数值!$K$5:$K$19,[1]装备数值!$V$5:$V$19),D386=2,_xlfn.XLOOKUP(E386,[1]装备数值!$K$5:$K$19,[1]装备数值!$N$24:$N$38),D386=4,_xlfn.XLOOKUP(E386,[1]装备数值!$K$5:$K$19,[1]装备数值!$R$24:$R$38),D386=6,_xlfn.XLOOKUP(E386,[1]装备数值!$K$5:$K$19,[1]装备数值!$V$24:$V$38)),_xlfn.IFS(D386=1,_xlfn.XLOOKUP(E386,[1]装备数值!$K$5:$K$19,[1]装备数值!$P$5:$P$19),D386=3,_xlfn.XLOOKUP(E386,[1]装备数值!$K$5:$K$19,[1]装备数值!$T$5:$T$19),D386=5,_xlfn.XLOOKUP(E386,[1]装备数值!$K$5:$K$19,[1]装备数值!$X$5:$X$19),D386=2,_xlfn.XLOOKUP(E386,[1]装备数值!$K$5:$K$19,[1]装备数值!$P$24:$P$38),D386=4,_xlfn.XLOOKUP(E386,[1]装备数值!$K$5:$K$19,[1]装备数值!$T$24:$T$38),D386=6,_xlfn.XLOOKUP(E386,[1]装备数值!$K$5:$K$19,[1]装备数值!$X$24:$X$38)))</f>
        <v>2</v>
      </c>
      <c r="I386" s="2" cm="1">
        <f t="array" ref="I386">G386+H386*(_xlfn.SINGLE(_xlfn.XLOOKUP(E386,'equip_quality|装备品质'!$A:$A,'equip_quality|装备品质'!$E:$E-1)))</f>
        <v>325</v>
      </c>
      <c r="J386" s="3" t="str">
        <f t="shared" si="62"/>
        <v>3;435023|4;435024|5;435025|6;435026</v>
      </c>
      <c r="K386" s="3" t="str">
        <f t="shared" si="61"/>
        <v/>
      </c>
      <c r="M386" s="2">
        <f>_xlfn.XLOOKUP(ROUNDDOWN(A386/100,0),[1]装备数值!$B:$B,[1]装备数值!$F:$F)</f>
        <v>0</v>
      </c>
      <c r="N386" s="3" t="str">
        <f t="shared" si="54"/>
        <v>equip_502_name</v>
      </c>
      <c r="O386" s="3" t="str">
        <f t="shared" si="55"/>
        <v>icon_equip_502_1</v>
      </c>
      <c r="P386" s="3" t="str">
        <f t="shared" si="56"/>
        <v>equip_502_desc</v>
      </c>
      <c r="Q386" s="3" t="str">
        <f t="shared" si="57"/>
        <v>spine_equip_502_1</v>
      </c>
    </row>
    <row r="387" spans="1:17">
      <c r="A387" s="2">
        <v>50202</v>
      </c>
      <c r="B387" s="3" t="str">
        <f>CONCATENATE(_xlfn.XLOOKUP(ROUNDDOWN(A387/100,0),[1]装备数值!$B:$B,[1]装备数值!$C:$C),"-",_xlfn.XLOOKUP(E387,[1]装备数值!$K$5:$K$19,[1]装备数值!$L$5:$L$19))</f>
        <v>水晶腰包-C阶</v>
      </c>
      <c r="C387" s="3">
        <f t="shared" si="53"/>
        <v>502</v>
      </c>
      <c r="D387" s="3">
        <f>_xlfn.XLOOKUP(ROUNDDOWN(A387/100,0),[1]装备数值!$B:$B,[1]装备数值!$E:$E)</f>
        <v>5</v>
      </c>
      <c r="E387" s="2">
        <v>2</v>
      </c>
      <c r="F387" s="2">
        <f>_xlfn.XLOOKUP(ROUNDDOWN(A387/100,0),[1]装备数值!$B:$B,[1]装备数值!$D:$D)</f>
        <v>103010</v>
      </c>
      <c r="G387" s="8">
        <f>IF(M387=0,_xlfn.IFS(D387=1,_xlfn.XLOOKUP(E387,[1]装备数值!$K$5:$K$19,[1]装备数值!$M$5:$M$19),D387=3,_xlfn.XLOOKUP(E387,[1]装备数值!$K$5:$K$19,[1]装备数值!$Q$5:$Q$19),D387=5,_xlfn.XLOOKUP(E387,[1]装备数值!$K$5:$K$19,[1]装备数值!$U$5:$U$19),D387=2,_xlfn.XLOOKUP(E387,[1]装备数值!$K$5:$K$19,[1]装备数值!$M$24:$M$38),D387=4,_xlfn.XLOOKUP(E387,[1]装备数值!$K$5:$K$19,[1]装备数值!$Q$24:$Q$38),D387=6,_xlfn.XLOOKUP(E387,[1]装备数值!$K$5:$K$19,[1]装备数值!$U$24:$U$38)),_xlfn.IFS(D387=1,_xlfn.XLOOKUP(E387,[1]装备数值!$K$5:$K$19,[1]装备数值!$O$5:$O$19),D387=3,_xlfn.XLOOKUP(E387,[1]装备数值!$K$5:$K$19,[1]装备数值!$S$5:$S$19),D387=5,_xlfn.XLOOKUP(E387,[1]装备数值!$K$5:$K$19,[1]装备数值!$W$5:$W$19),D387=2,_xlfn.XLOOKUP(E387,[1]装备数值!$K$5:$K$19,[1]装备数值!$O$24:$O$38),D387=4,_xlfn.XLOOKUP(E387,[1]装备数值!$K$5:$K$19,[1]装备数值!$S$24:$S$38),D387=6,_xlfn.XLOOKUP(E387,[1]装备数值!$K$5:$K$19,[1]装备数值!$W$24:$W$38)))</f>
        <v>14</v>
      </c>
      <c r="H387" s="2">
        <f>IF(M387=0,_xlfn.IFS(D387=1,_xlfn.XLOOKUP(E387,[1]装备数值!$K$5:$K$19,[1]装备数值!$N$5:$N$19),D387=3,_xlfn.XLOOKUP(E387,[1]装备数值!$K$5:$K$19,[1]装备数值!$R$5:$R$19),D387=5,_xlfn.XLOOKUP(E387,[1]装备数值!$K$5:$K$19,[1]装备数值!$V$5:$V$19),D387=2,_xlfn.XLOOKUP(E387,[1]装备数值!$K$5:$K$19,[1]装备数值!$N$24:$N$38),D387=4,_xlfn.XLOOKUP(E387,[1]装备数值!$K$5:$K$19,[1]装备数值!$R$24:$R$38),D387=6,_xlfn.XLOOKUP(E387,[1]装备数值!$K$5:$K$19,[1]装备数值!$V$24:$V$38)),_xlfn.IFS(D387=1,_xlfn.XLOOKUP(E387,[1]装备数值!$K$5:$K$19,[1]装备数值!$P$5:$P$19),D387=3,_xlfn.XLOOKUP(E387,[1]装备数值!$K$5:$K$19,[1]装备数值!$T$5:$T$19),D387=5,_xlfn.XLOOKUP(E387,[1]装备数值!$K$5:$K$19,[1]装备数值!$X$5:$X$19),D387=2,_xlfn.XLOOKUP(E387,[1]装备数值!$K$5:$K$19,[1]装备数值!$P$24:$P$38),D387=4,_xlfn.XLOOKUP(E387,[1]装备数值!$K$5:$K$19,[1]装备数值!$T$24:$T$38),D387=6,_xlfn.XLOOKUP(E387,[1]装备数值!$K$5:$K$19,[1]装备数值!$X$24:$X$38)))</f>
        <v>3</v>
      </c>
      <c r="I387" s="2" cm="1">
        <f t="array" ref="I387">G387+H387*(_xlfn.SINGLE(_xlfn.XLOOKUP(E387,'equip_quality|装备品质'!$A:$A,'equip_quality|装备品质'!$E:$E-1)))</f>
        <v>491</v>
      </c>
      <c r="J387" s="3" t="str">
        <f t="shared" si="62"/>
        <v>3;435023|4;435024|5;435025|6;435026</v>
      </c>
      <c r="K387" s="3" t="str">
        <f t="shared" si="61"/>
        <v/>
      </c>
      <c r="M387" s="2">
        <f>_xlfn.XLOOKUP(ROUNDDOWN(A387/100,0),[1]装备数值!$B:$B,[1]装备数值!$F:$F)</f>
        <v>0</v>
      </c>
      <c r="N387" s="3" t="str">
        <f t="shared" si="54"/>
        <v>equip_502_name</v>
      </c>
      <c r="O387" s="3" t="str">
        <f t="shared" si="55"/>
        <v>icon_equip_502_1</v>
      </c>
      <c r="P387" s="3" t="str">
        <f t="shared" si="56"/>
        <v>equip_502_desc</v>
      </c>
      <c r="Q387" s="3" t="str">
        <f t="shared" si="57"/>
        <v>spine_equip_502_1</v>
      </c>
    </row>
    <row r="388" spans="1:17">
      <c r="A388" s="2">
        <v>50203</v>
      </c>
      <c r="B388" s="3" t="str">
        <f>CONCATENATE(_xlfn.XLOOKUP(ROUNDDOWN(A388/100,0),[1]装备数值!$B:$B,[1]装备数值!$C:$C),"-",_xlfn.XLOOKUP(E388,[1]装备数值!$K$5:$K$19,[1]装备数值!$L$5:$L$19))</f>
        <v>水晶腰包-B阶</v>
      </c>
      <c r="C388" s="3">
        <f t="shared" si="53"/>
        <v>502</v>
      </c>
      <c r="D388" s="3">
        <f>_xlfn.XLOOKUP(ROUNDDOWN(A388/100,0),[1]装备数值!$B:$B,[1]装备数值!$E:$E)</f>
        <v>5</v>
      </c>
      <c r="E388" s="2">
        <v>3</v>
      </c>
      <c r="F388" s="2">
        <f>_xlfn.XLOOKUP(ROUNDDOWN(A388/100,0),[1]装备数值!$B:$B,[1]装备数值!$D:$D)</f>
        <v>103010</v>
      </c>
      <c r="G388" s="8">
        <f>IF(M388=0,_xlfn.IFS(D388=1,_xlfn.XLOOKUP(E388,[1]装备数值!$K$5:$K$19,[1]装备数值!$M$5:$M$19),D388=3,_xlfn.XLOOKUP(E388,[1]装备数值!$K$5:$K$19,[1]装备数值!$Q$5:$Q$19),D388=5,_xlfn.XLOOKUP(E388,[1]装备数值!$K$5:$K$19,[1]装备数值!$U$5:$U$19),D388=2,_xlfn.XLOOKUP(E388,[1]装备数值!$K$5:$K$19,[1]装备数值!$M$24:$M$38),D388=4,_xlfn.XLOOKUP(E388,[1]装备数值!$K$5:$K$19,[1]装备数值!$Q$24:$Q$38),D388=6,_xlfn.XLOOKUP(E388,[1]装备数值!$K$5:$K$19,[1]装备数值!$U$24:$U$38)),_xlfn.IFS(D388=1,_xlfn.XLOOKUP(E388,[1]装备数值!$K$5:$K$19,[1]装备数值!$O$5:$O$19),D388=3,_xlfn.XLOOKUP(E388,[1]装备数值!$K$5:$K$19,[1]装备数值!$S$5:$S$19),D388=5,_xlfn.XLOOKUP(E388,[1]装备数值!$K$5:$K$19,[1]装备数值!$W$5:$W$19),D388=2,_xlfn.XLOOKUP(E388,[1]装备数值!$K$5:$K$19,[1]装备数值!$O$24:$O$38),D388=4,_xlfn.XLOOKUP(E388,[1]装备数值!$K$5:$K$19,[1]装备数值!$S$24:$S$38),D388=6,_xlfn.XLOOKUP(E388,[1]装备数值!$K$5:$K$19,[1]装备数值!$W$24:$W$38)))</f>
        <v>21</v>
      </c>
      <c r="H388" s="2">
        <f>IF(M388=0,_xlfn.IFS(D388=1,_xlfn.XLOOKUP(E388,[1]装备数值!$K$5:$K$19,[1]装备数值!$N$5:$N$19),D388=3,_xlfn.XLOOKUP(E388,[1]装备数值!$K$5:$K$19,[1]装备数值!$R$5:$R$19),D388=5,_xlfn.XLOOKUP(E388,[1]装备数值!$K$5:$K$19,[1]装备数值!$V$5:$V$19),D388=2,_xlfn.XLOOKUP(E388,[1]装备数值!$K$5:$K$19,[1]装备数值!$N$24:$N$38),D388=4,_xlfn.XLOOKUP(E388,[1]装备数值!$K$5:$K$19,[1]装备数值!$R$24:$R$38),D388=6,_xlfn.XLOOKUP(E388,[1]装备数值!$K$5:$K$19,[1]装备数值!$V$24:$V$38)),_xlfn.IFS(D388=1,_xlfn.XLOOKUP(E388,[1]装备数值!$K$5:$K$19,[1]装备数值!$P$5:$P$19),D388=3,_xlfn.XLOOKUP(E388,[1]装备数值!$K$5:$K$19,[1]装备数值!$T$5:$T$19),D388=5,_xlfn.XLOOKUP(E388,[1]装备数值!$K$5:$K$19,[1]装备数值!$X$5:$X$19),D388=2,_xlfn.XLOOKUP(E388,[1]装备数值!$K$5:$K$19,[1]装备数值!$P$24:$P$38),D388=4,_xlfn.XLOOKUP(E388,[1]装备数值!$K$5:$K$19,[1]装备数值!$T$24:$T$38),D388=6,_xlfn.XLOOKUP(E388,[1]装备数值!$K$5:$K$19,[1]装备数值!$X$24:$X$38)))</f>
        <v>4</v>
      </c>
      <c r="I388" s="2" cm="1">
        <f t="array" ref="I388">G388+H388*(_xlfn.SINGLE(_xlfn.XLOOKUP(E388,'equip_quality|装备品质'!$A:$A,'equip_quality|装备品质'!$E:$E-1)))</f>
        <v>657</v>
      </c>
      <c r="J388" s="3" t="str">
        <f t="shared" si="62"/>
        <v>3;435023|4;435024|5;435025|6;435026</v>
      </c>
      <c r="K388" s="3" t="str">
        <f t="shared" si="61"/>
        <v>435023</v>
      </c>
      <c r="M388" s="2">
        <f>_xlfn.XLOOKUP(ROUNDDOWN(A388/100,0),[1]装备数值!$B:$B,[1]装备数值!$F:$F)</f>
        <v>0</v>
      </c>
      <c r="N388" s="3" t="str">
        <f t="shared" si="54"/>
        <v>equip_502_name</v>
      </c>
      <c r="O388" s="3" t="str">
        <f t="shared" si="55"/>
        <v>icon_equip_502_1</v>
      </c>
      <c r="P388" s="3" t="str">
        <f t="shared" si="56"/>
        <v>equip_502_desc</v>
      </c>
      <c r="Q388" s="3" t="str">
        <f t="shared" si="57"/>
        <v>spine_equip_502_1</v>
      </c>
    </row>
    <row r="389" spans="1:17">
      <c r="A389" s="2">
        <v>50204</v>
      </c>
      <c r="B389" s="3" t="str">
        <f>CONCATENATE(_xlfn.XLOOKUP(ROUNDDOWN(A389/100,0),[1]装备数值!$B:$B,[1]装备数值!$C:$C),"-",_xlfn.XLOOKUP(E389,[1]装备数值!$K$5:$K$19,[1]装备数值!$L$5:$L$19))</f>
        <v>水晶腰包-A阶-0</v>
      </c>
      <c r="C389" s="3">
        <f t="shared" si="53"/>
        <v>502</v>
      </c>
      <c r="D389" s="3">
        <f>_xlfn.XLOOKUP(ROUNDDOWN(A389/100,0),[1]装备数值!$B:$B,[1]装备数值!$E:$E)</f>
        <v>5</v>
      </c>
      <c r="E389" s="2">
        <v>4</v>
      </c>
      <c r="F389" s="2">
        <f>_xlfn.XLOOKUP(ROUNDDOWN(A389/100,0),[1]装备数值!$B:$B,[1]装备数值!$D:$D)</f>
        <v>103010</v>
      </c>
      <c r="G389" s="8">
        <f>IF(M389=0,_xlfn.IFS(D389=1,_xlfn.XLOOKUP(E389,[1]装备数值!$K$5:$K$19,[1]装备数值!$M$5:$M$19),D389=3,_xlfn.XLOOKUP(E389,[1]装备数值!$K$5:$K$19,[1]装备数值!$Q$5:$Q$19),D389=5,_xlfn.XLOOKUP(E389,[1]装备数值!$K$5:$K$19,[1]装备数值!$U$5:$U$19),D389=2,_xlfn.XLOOKUP(E389,[1]装备数值!$K$5:$K$19,[1]装备数值!$M$24:$M$38),D389=4,_xlfn.XLOOKUP(E389,[1]装备数值!$K$5:$K$19,[1]装备数值!$Q$24:$Q$38),D389=6,_xlfn.XLOOKUP(E389,[1]装备数值!$K$5:$K$19,[1]装备数值!$U$24:$U$38)),_xlfn.IFS(D389=1,_xlfn.XLOOKUP(E389,[1]装备数值!$K$5:$K$19,[1]装备数值!$O$5:$O$19),D389=3,_xlfn.XLOOKUP(E389,[1]装备数值!$K$5:$K$19,[1]装备数值!$S$5:$S$19),D389=5,_xlfn.XLOOKUP(E389,[1]装备数值!$K$5:$K$19,[1]装备数值!$W$5:$W$19),D389=2,_xlfn.XLOOKUP(E389,[1]装备数值!$K$5:$K$19,[1]装备数值!$O$24:$O$38),D389=4,_xlfn.XLOOKUP(E389,[1]装备数值!$K$5:$K$19,[1]装备数值!$S$24:$S$38),D389=6,_xlfn.XLOOKUP(E389,[1]装备数值!$K$5:$K$19,[1]装备数值!$W$24:$W$38)))</f>
        <v>35</v>
      </c>
      <c r="H389" s="2">
        <f>IF(M389=0,_xlfn.IFS(D389=1,_xlfn.XLOOKUP(E389,[1]装备数值!$K$5:$K$19,[1]装备数值!$N$5:$N$19),D389=3,_xlfn.XLOOKUP(E389,[1]装备数值!$K$5:$K$19,[1]装备数值!$R$5:$R$19),D389=5,_xlfn.XLOOKUP(E389,[1]装备数值!$K$5:$K$19,[1]装备数值!$V$5:$V$19),D389=2,_xlfn.XLOOKUP(E389,[1]装备数值!$K$5:$K$19,[1]装备数值!$N$24:$N$38),D389=4,_xlfn.XLOOKUP(E389,[1]装备数值!$K$5:$K$19,[1]装备数值!$R$24:$R$38),D389=6,_xlfn.XLOOKUP(E389,[1]装备数值!$K$5:$K$19,[1]装备数值!$V$24:$V$38)),_xlfn.IFS(D389=1,_xlfn.XLOOKUP(E389,[1]装备数值!$K$5:$K$19,[1]装备数值!$P$5:$P$19),D389=3,_xlfn.XLOOKUP(E389,[1]装备数值!$K$5:$K$19,[1]装备数值!$T$5:$T$19),D389=5,_xlfn.XLOOKUP(E389,[1]装备数值!$K$5:$K$19,[1]装备数值!$X$5:$X$19),D389=2,_xlfn.XLOOKUP(E389,[1]装备数值!$K$5:$K$19,[1]装备数值!$P$24:$P$38),D389=4,_xlfn.XLOOKUP(E389,[1]装备数值!$K$5:$K$19,[1]装备数值!$T$24:$T$38),D389=6,_xlfn.XLOOKUP(E389,[1]装备数值!$K$5:$K$19,[1]装备数值!$X$24:$X$38)))</f>
        <v>7</v>
      </c>
      <c r="I389" s="2" cm="1">
        <f t="array" ref="I389">G389+H389*(_xlfn.SINGLE(_xlfn.XLOOKUP(E389,'equip_quality|装备品质'!$A:$A,'equip_quality|装备品质'!$E:$E-1)))</f>
        <v>1148</v>
      </c>
      <c r="J389" s="3" t="str">
        <f t="shared" si="62"/>
        <v>3;435023|4;435024|5;435025|6;435026</v>
      </c>
      <c r="K389" s="3" t="str">
        <f t="shared" si="61"/>
        <v>435023;435024</v>
      </c>
      <c r="M389" s="2">
        <f>_xlfn.XLOOKUP(ROUNDDOWN(A389/100,0),[1]装备数值!$B:$B,[1]装备数值!$F:$F)</f>
        <v>0</v>
      </c>
      <c r="N389" s="3" t="str">
        <f t="shared" si="54"/>
        <v>equip_502_name</v>
      </c>
      <c r="O389" s="3" t="str">
        <f t="shared" si="55"/>
        <v>icon_equip_502_2</v>
      </c>
      <c r="P389" s="3" t="str">
        <f t="shared" si="56"/>
        <v>equip_502_desc</v>
      </c>
      <c r="Q389" s="3" t="str">
        <f t="shared" si="57"/>
        <v>spine_equip_502_2</v>
      </c>
    </row>
    <row r="390" spans="1:17">
      <c r="A390" s="2">
        <v>50205</v>
      </c>
      <c r="B390" s="3" t="str">
        <f>CONCATENATE(_xlfn.XLOOKUP(ROUNDDOWN(A390/100,0),[1]装备数值!$B:$B,[1]装备数值!$C:$C),"-",_xlfn.XLOOKUP(E390,[1]装备数值!$K$5:$K$19,[1]装备数值!$L$5:$L$19))</f>
        <v>水晶腰包-A阶-1</v>
      </c>
      <c r="C390" s="3">
        <f t="shared" si="53"/>
        <v>502</v>
      </c>
      <c r="D390" s="3">
        <f>_xlfn.XLOOKUP(ROUNDDOWN(A390/100,0),[1]装备数值!$B:$B,[1]装备数值!$E:$E)</f>
        <v>5</v>
      </c>
      <c r="E390" s="2">
        <v>5</v>
      </c>
      <c r="F390" s="2">
        <f>_xlfn.XLOOKUP(ROUNDDOWN(A390/100,0),[1]装备数值!$B:$B,[1]装备数值!$D:$D)</f>
        <v>103010</v>
      </c>
      <c r="G390" s="8">
        <f>IF(M390=0,_xlfn.IFS(D390=1,_xlfn.XLOOKUP(E390,[1]装备数值!$K$5:$K$19,[1]装备数值!$M$5:$M$19),D390=3,_xlfn.XLOOKUP(E390,[1]装备数值!$K$5:$K$19,[1]装备数值!$Q$5:$Q$19),D390=5,_xlfn.XLOOKUP(E390,[1]装备数值!$K$5:$K$19,[1]装备数值!$U$5:$U$19),D390=2,_xlfn.XLOOKUP(E390,[1]装备数值!$K$5:$K$19,[1]装备数值!$M$24:$M$38),D390=4,_xlfn.XLOOKUP(E390,[1]装备数值!$K$5:$K$19,[1]装备数值!$Q$24:$Q$38),D390=6,_xlfn.XLOOKUP(E390,[1]装备数值!$K$5:$K$19,[1]装备数值!$U$24:$U$38)),_xlfn.IFS(D390=1,_xlfn.XLOOKUP(E390,[1]装备数值!$K$5:$K$19,[1]装备数值!$O$5:$O$19),D390=3,_xlfn.XLOOKUP(E390,[1]装备数值!$K$5:$K$19,[1]装备数值!$S$5:$S$19),D390=5,_xlfn.XLOOKUP(E390,[1]装备数值!$K$5:$K$19,[1]装备数值!$W$5:$W$19),D390=2,_xlfn.XLOOKUP(E390,[1]装备数值!$K$5:$K$19,[1]装备数值!$O$24:$O$38),D390=4,_xlfn.XLOOKUP(E390,[1]装备数值!$K$5:$K$19,[1]装备数值!$S$24:$S$38),D390=6,_xlfn.XLOOKUP(E390,[1]装备数值!$K$5:$K$19,[1]装备数值!$W$24:$W$38)))</f>
        <v>42</v>
      </c>
      <c r="H390" s="2">
        <f>IF(M390=0,_xlfn.IFS(D390=1,_xlfn.XLOOKUP(E390,[1]装备数值!$K$5:$K$19,[1]装备数值!$N$5:$N$19),D390=3,_xlfn.XLOOKUP(E390,[1]装备数值!$K$5:$K$19,[1]装备数值!$R$5:$R$19),D390=5,_xlfn.XLOOKUP(E390,[1]装备数值!$K$5:$K$19,[1]装备数值!$V$5:$V$19),D390=2,_xlfn.XLOOKUP(E390,[1]装备数值!$K$5:$K$19,[1]装备数值!$N$24:$N$38),D390=4,_xlfn.XLOOKUP(E390,[1]装备数值!$K$5:$K$19,[1]装备数值!$R$24:$R$38),D390=6,_xlfn.XLOOKUP(E390,[1]装备数值!$K$5:$K$19,[1]装备数值!$V$24:$V$38)),_xlfn.IFS(D390=1,_xlfn.XLOOKUP(E390,[1]装备数值!$K$5:$K$19,[1]装备数值!$P$5:$P$19),D390=3,_xlfn.XLOOKUP(E390,[1]装备数值!$K$5:$K$19,[1]装备数值!$T$5:$T$19),D390=5,_xlfn.XLOOKUP(E390,[1]装备数值!$K$5:$K$19,[1]装备数值!$X$5:$X$19),D390=2,_xlfn.XLOOKUP(E390,[1]装备数值!$K$5:$K$19,[1]装备数值!$P$24:$P$38),D390=4,_xlfn.XLOOKUP(E390,[1]装备数值!$K$5:$K$19,[1]装备数值!$T$24:$T$38),D390=6,_xlfn.XLOOKUP(E390,[1]装备数值!$K$5:$K$19,[1]装备数值!$X$24:$X$38)))</f>
        <v>7</v>
      </c>
      <c r="I390" s="2" cm="1">
        <f t="array" ref="I390">G390+H390*(_xlfn.SINGLE(_xlfn.XLOOKUP(E390,'equip_quality|装备品质'!$A:$A,'equip_quality|装备品质'!$E:$E-1)))</f>
        <v>1155</v>
      </c>
      <c r="J390" s="3" t="str">
        <f t="shared" si="62"/>
        <v>3;435023|4;435024|5;435025|6;435026</v>
      </c>
      <c r="K390" s="3" t="str">
        <f t="shared" si="61"/>
        <v>435023;435024</v>
      </c>
      <c r="M390" s="2">
        <f>_xlfn.XLOOKUP(ROUNDDOWN(A390/100,0),[1]装备数值!$B:$B,[1]装备数值!$F:$F)</f>
        <v>0</v>
      </c>
      <c r="N390" s="3" t="str">
        <f t="shared" si="54"/>
        <v>equip_502_name</v>
      </c>
      <c r="O390" s="3" t="str">
        <f t="shared" si="55"/>
        <v>icon_equip_502_2</v>
      </c>
      <c r="P390" s="3" t="str">
        <f t="shared" si="56"/>
        <v>equip_502_desc</v>
      </c>
      <c r="Q390" s="3" t="str">
        <f t="shared" si="57"/>
        <v>spine_equip_502_2</v>
      </c>
    </row>
    <row r="391" spans="1:17">
      <c r="A391" s="2">
        <v>50206</v>
      </c>
      <c r="B391" s="3" t="str">
        <f>CONCATENATE(_xlfn.XLOOKUP(ROUNDDOWN(A391/100,0),[1]装备数值!$B:$B,[1]装备数值!$C:$C),"-",_xlfn.XLOOKUP(E391,[1]装备数值!$K$5:$K$19,[1]装备数值!$L$5:$L$19))</f>
        <v>水晶腰包-A阶-2</v>
      </c>
      <c r="C391" s="3">
        <f t="shared" si="53"/>
        <v>502</v>
      </c>
      <c r="D391" s="3">
        <f>_xlfn.XLOOKUP(ROUNDDOWN(A391/100,0),[1]装备数值!$B:$B,[1]装备数值!$E:$E)</f>
        <v>5</v>
      </c>
      <c r="E391" s="2">
        <v>6</v>
      </c>
      <c r="F391" s="2">
        <f>_xlfn.XLOOKUP(ROUNDDOWN(A391/100,0),[1]装备数值!$B:$B,[1]装备数值!$D:$D)</f>
        <v>103010</v>
      </c>
      <c r="G391" s="8">
        <f>IF(M391=0,_xlfn.IFS(D391=1,_xlfn.XLOOKUP(E391,[1]装备数值!$K$5:$K$19,[1]装备数值!$M$5:$M$19),D391=3,_xlfn.XLOOKUP(E391,[1]装备数值!$K$5:$K$19,[1]装备数值!$Q$5:$Q$19),D391=5,_xlfn.XLOOKUP(E391,[1]装备数值!$K$5:$K$19,[1]装备数值!$U$5:$U$19),D391=2,_xlfn.XLOOKUP(E391,[1]装备数值!$K$5:$K$19,[1]装备数值!$M$24:$M$38),D391=4,_xlfn.XLOOKUP(E391,[1]装备数值!$K$5:$K$19,[1]装备数值!$Q$24:$Q$38),D391=6,_xlfn.XLOOKUP(E391,[1]装备数值!$K$5:$K$19,[1]装备数值!$U$24:$U$38)),_xlfn.IFS(D391=1,_xlfn.XLOOKUP(E391,[1]装备数值!$K$5:$K$19,[1]装备数值!$O$5:$O$19),D391=3,_xlfn.XLOOKUP(E391,[1]装备数值!$K$5:$K$19,[1]装备数值!$S$5:$S$19),D391=5,_xlfn.XLOOKUP(E391,[1]装备数值!$K$5:$K$19,[1]装备数值!$W$5:$W$19),D391=2,_xlfn.XLOOKUP(E391,[1]装备数值!$K$5:$K$19,[1]装备数值!$O$24:$O$38),D391=4,_xlfn.XLOOKUP(E391,[1]装备数值!$K$5:$K$19,[1]装备数值!$S$24:$S$38),D391=6,_xlfn.XLOOKUP(E391,[1]装备数值!$K$5:$K$19,[1]装备数值!$W$24:$W$38)))</f>
        <v>49</v>
      </c>
      <c r="H391" s="2">
        <f>IF(M391=0,_xlfn.IFS(D391=1,_xlfn.XLOOKUP(E391,[1]装备数值!$K$5:$K$19,[1]装备数值!$N$5:$N$19),D391=3,_xlfn.XLOOKUP(E391,[1]装备数值!$K$5:$K$19,[1]装备数值!$R$5:$R$19),D391=5,_xlfn.XLOOKUP(E391,[1]装备数值!$K$5:$K$19,[1]装备数值!$V$5:$V$19),D391=2,_xlfn.XLOOKUP(E391,[1]装备数值!$K$5:$K$19,[1]装备数值!$N$24:$N$38),D391=4,_xlfn.XLOOKUP(E391,[1]装备数值!$K$5:$K$19,[1]装备数值!$R$24:$R$38),D391=6,_xlfn.XLOOKUP(E391,[1]装备数值!$K$5:$K$19,[1]装备数值!$V$24:$V$38)),_xlfn.IFS(D391=1,_xlfn.XLOOKUP(E391,[1]装备数值!$K$5:$K$19,[1]装备数值!$P$5:$P$19),D391=3,_xlfn.XLOOKUP(E391,[1]装备数值!$K$5:$K$19,[1]装备数值!$T$5:$T$19),D391=5,_xlfn.XLOOKUP(E391,[1]装备数值!$K$5:$K$19,[1]装备数值!$X$5:$X$19),D391=2,_xlfn.XLOOKUP(E391,[1]装备数值!$K$5:$K$19,[1]装备数值!$P$24:$P$38),D391=4,_xlfn.XLOOKUP(E391,[1]装备数值!$K$5:$K$19,[1]装备数值!$T$24:$T$38),D391=6,_xlfn.XLOOKUP(E391,[1]装备数值!$K$5:$K$19,[1]装备数值!$X$24:$X$38)))</f>
        <v>8</v>
      </c>
      <c r="I391" s="2" cm="1">
        <f t="array" ref="I391">G391+H391*(_xlfn.SINGLE(_xlfn.XLOOKUP(E391,'equip_quality|装备品质'!$A:$A,'equip_quality|装备品质'!$E:$E-1)))</f>
        <v>1321</v>
      </c>
      <c r="J391" s="3" t="str">
        <f t="shared" si="62"/>
        <v>3;435023|4;435024|5;435025|6;435026</v>
      </c>
      <c r="K391" s="3" t="str">
        <f t="shared" si="61"/>
        <v>435023;435024</v>
      </c>
      <c r="M391" s="2">
        <f>_xlfn.XLOOKUP(ROUNDDOWN(A391/100,0),[1]装备数值!$B:$B,[1]装备数值!$F:$F)</f>
        <v>0</v>
      </c>
      <c r="N391" s="3" t="str">
        <f t="shared" si="54"/>
        <v>equip_502_name</v>
      </c>
      <c r="O391" s="3" t="str">
        <f t="shared" si="55"/>
        <v>icon_equip_502_2</v>
      </c>
      <c r="P391" s="3" t="str">
        <f t="shared" si="56"/>
        <v>equip_502_desc</v>
      </c>
      <c r="Q391" s="3" t="str">
        <f t="shared" si="57"/>
        <v>spine_equip_502_2</v>
      </c>
    </row>
    <row r="392" spans="1:17">
      <c r="A392" s="2">
        <v>50207</v>
      </c>
      <c r="B392" s="3" t="str">
        <f>CONCATENATE(_xlfn.XLOOKUP(ROUNDDOWN(A392/100,0),[1]装备数值!$B:$B,[1]装备数值!$C:$C),"-",_xlfn.XLOOKUP(E392,[1]装备数值!$K$5:$K$19,[1]装备数值!$L$5:$L$19))</f>
        <v>水晶腰包-S阶-0</v>
      </c>
      <c r="C392" s="3">
        <f t="shared" si="53"/>
        <v>502</v>
      </c>
      <c r="D392" s="3">
        <f>_xlfn.XLOOKUP(ROUNDDOWN(A392/100,0),[1]装备数值!$B:$B,[1]装备数值!$E:$E)</f>
        <v>5</v>
      </c>
      <c r="E392" s="2">
        <v>7</v>
      </c>
      <c r="F392" s="2">
        <f>_xlfn.XLOOKUP(ROUNDDOWN(A392/100,0),[1]装备数值!$B:$B,[1]装备数值!$D:$D)</f>
        <v>103010</v>
      </c>
      <c r="G392" s="8">
        <f>IF(M392=0,_xlfn.IFS(D392=1,_xlfn.XLOOKUP(E392,[1]装备数值!$K$5:$K$19,[1]装备数值!$M$5:$M$19),D392=3,_xlfn.XLOOKUP(E392,[1]装备数值!$K$5:$K$19,[1]装备数值!$Q$5:$Q$19),D392=5,_xlfn.XLOOKUP(E392,[1]装备数值!$K$5:$K$19,[1]装备数值!$U$5:$U$19),D392=2,_xlfn.XLOOKUP(E392,[1]装备数值!$K$5:$K$19,[1]装备数值!$M$24:$M$38),D392=4,_xlfn.XLOOKUP(E392,[1]装备数值!$K$5:$K$19,[1]装备数值!$Q$24:$Q$38),D392=6,_xlfn.XLOOKUP(E392,[1]装备数值!$K$5:$K$19,[1]装备数值!$U$24:$U$38)),_xlfn.IFS(D392=1,_xlfn.XLOOKUP(E392,[1]装备数值!$K$5:$K$19,[1]装备数值!$O$5:$O$19),D392=3,_xlfn.XLOOKUP(E392,[1]装备数值!$K$5:$K$19,[1]装备数值!$S$5:$S$19),D392=5,_xlfn.XLOOKUP(E392,[1]装备数值!$K$5:$K$19,[1]装备数值!$W$5:$W$19),D392=2,_xlfn.XLOOKUP(E392,[1]装备数值!$K$5:$K$19,[1]装备数值!$O$24:$O$38),D392=4,_xlfn.XLOOKUP(E392,[1]装备数值!$K$5:$K$19,[1]装备数值!$S$24:$S$38),D392=6,_xlfn.XLOOKUP(E392,[1]装备数值!$K$5:$K$19,[1]装备数值!$W$24:$W$38)))</f>
        <v>92</v>
      </c>
      <c r="H392" s="2">
        <f>IF(M392=0,_xlfn.IFS(D392=1,_xlfn.XLOOKUP(E392,[1]装备数值!$K$5:$K$19,[1]装备数值!$N$5:$N$19),D392=3,_xlfn.XLOOKUP(E392,[1]装备数值!$K$5:$K$19,[1]装备数值!$R$5:$R$19),D392=5,_xlfn.XLOOKUP(E392,[1]装备数值!$K$5:$K$19,[1]装备数值!$V$5:$V$19),D392=2,_xlfn.XLOOKUP(E392,[1]装备数值!$K$5:$K$19,[1]装备数值!$N$24:$N$38),D392=4,_xlfn.XLOOKUP(E392,[1]装备数值!$K$5:$K$19,[1]装备数值!$R$24:$R$38),D392=6,_xlfn.XLOOKUP(E392,[1]装备数值!$K$5:$K$19,[1]装备数值!$V$24:$V$38)),_xlfn.IFS(D392=1,_xlfn.XLOOKUP(E392,[1]装备数值!$K$5:$K$19,[1]装备数值!$P$5:$P$19),D392=3,_xlfn.XLOOKUP(E392,[1]装备数值!$K$5:$K$19,[1]装备数值!$T$5:$T$19),D392=5,_xlfn.XLOOKUP(E392,[1]装备数值!$K$5:$K$19,[1]装备数值!$X$5:$X$19),D392=2,_xlfn.XLOOKUP(E392,[1]装备数值!$K$5:$K$19,[1]装备数值!$P$24:$P$38),D392=4,_xlfn.XLOOKUP(E392,[1]装备数值!$K$5:$K$19,[1]装备数值!$T$24:$T$38),D392=6,_xlfn.XLOOKUP(E392,[1]装备数值!$K$5:$K$19,[1]装备数值!$X$24:$X$38)))</f>
        <v>8</v>
      </c>
      <c r="I392" s="2" cm="1">
        <f t="array" ref="I392">G392+H392*(_xlfn.SINGLE(_xlfn.XLOOKUP(E392,'equip_quality|装备品质'!$A:$A,'equip_quality|装备品质'!$E:$E-1)))</f>
        <v>1364</v>
      </c>
      <c r="J392" s="3" t="str">
        <f t="shared" si="62"/>
        <v>3;435023|4;435024|5;435025|6;435026</v>
      </c>
      <c r="K392" s="3" t="s">
        <v>70</v>
      </c>
      <c r="M392" s="2">
        <f>_xlfn.XLOOKUP(ROUNDDOWN(A392/100,0),[1]装备数值!$B:$B,[1]装备数值!$F:$F)</f>
        <v>0</v>
      </c>
      <c r="N392" s="3" t="str">
        <f t="shared" si="54"/>
        <v>equip_502_name</v>
      </c>
      <c r="O392" s="3" t="str">
        <f t="shared" si="55"/>
        <v>icon_equip_502_2</v>
      </c>
      <c r="P392" s="3" t="str">
        <f t="shared" si="56"/>
        <v>equip_502_desc</v>
      </c>
      <c r="Q392" s="3" t="str">
        <f t="shared" si="57"/>
        <v>spine_equip_502_2</v>
      </c>
    </row>
    <row r="393" spans="1:17">
      <c r="A393" s="2">
        <v>50208</v>
      </c>
      <c r="B393" s="3" t="str">
        <f>CONCATENATE(_xlfn.XLOOKUP(ROUNDDOWN(A393/100,0),[1]装备数值!$B:$B,[1]装备数值!$C:$C),"-",_xlfn.XLOOKUP(E393,[1]装备数值!$K$5:$K$19,[1]装备数值!$L$5:$L$19))</f>
        <v>水晶腰包-S阶-1</v>
      </c>
      <c r="C393" s="3">
        <f t="shared" si="53"/>
        <v>502</v>
      </c>
      <c r="D393" s="3">
        <f>_xlfn.XLOOKUP(ROUNDDOWN(A393/100,0),[1]装备数值!$B:$B,[1]装备数值!$E:$E)</f>
        <v>5</v>
      </c>
      <c r="E393" s="2">
        <v>8</v>
      </c>
      <c r="F393" s="2">
        <f>_xlfn.XLOOKUP(ROUNDDOWN(A393/100,0),[1]装备数值!$B:$B,[1]装备数值!$D:$D)</f>
        <v>103010</v>
      </c>
      <c r="G393" s="8">
        <f>IF(M393=0,_xlfn.IFS(D393=1,_xlfn.XLOOKUP(E393,[1]装备数值!$K$5:$K$19,[1]装备数值!$M$5:$M$19),D393=3,_xlfn.XLOOKUP(E393,[1]装备数值!$K$5:$K$19,[1]装备数值!$Q$5:$Q$19),D393=5,_xlfn.XLOOKUP(E393,[1]装备数值!$K$5:$K$19,[1]装备数值!$U$5:$U$19),D393=2,_xlfn.XLOOKUP(E393,[1]装备数值!$K$5:$K$19,[1]装备数值!$M$24:$M$38),D393=4,_xlfn.XLOOKUP(E393,[1]装备数值!$K$5:$K$19,[1]装备数值!$Q$24:$Q$38),D393=6,_xlfn.XLOOKUP(E393,[1]装备数值!$K$5:$K$19,[1]装备数值!$U$24:$U$38)),_xlfn.IFS(D393=1,_xlfn.XLOOKUP(E393,[1]装备数值!$K$5:$K$19,[1]装备数值!$O$5:$O$19),D393=3,_xlfn.XLOOKUP(E393,[1]装备数值!$K$5:$K$19,[1]装备数值!$S$5:$S$19),D393=5,_xlfn.XLOOKUP(E393,[1]装备数值!$K$5:$K$19,[1]装备数值!$W$5:$W$19),D393=2,_xlfn.XLOOKUP(E393,[1]装备数值!$K$5:$K$19,[1]装备数值!$O$24:$O$38),D393=4,_xlfn.XLOOKUP(E393,[1]装备数值!$K$5:$K$19,[1]装备数值!$S$24:$S$38),D393=6,_xlfn.XLOOKUP(E393,[1]装备数值!$K$5:$K$19,[1]装备数值!$W$24:$W$38)))</f>
        <v>108</v>
      </c>
      <c r="H393" s="2">
        <f>IF(M393=0,_xlfn.IFS(D393=1,_xlfn.XLOOKUP(E393,[1]装备数值!$K$5:$K$19,[1]装备数值!$N$5:$N$19),D393=3,_xlfn.XLOOKUP(E393,[1]装备数值!$K$5:$K$19,[1]装备数值!$R$5:$R$19),D393=5,_xlfn.XLOOKUP(E393,[1]装备数值!$K$5:$K$19,[1]装备数值!$V$5:$V$19),D393=2,_xlfn.XLOOKUP(E393,[1]装备数值!$K$5:$K$19,[1]装备数值!$N$24:$N$38),D393=4,_xlfn.XLOOKUP(E393,[1]装备数值!$K$5:$K$19,[1]装备数值!$R$24:$R$38),D393=6,_xlfn.XLOOKUP(E393,[1]装备数值!$K$5:$K$19,[1]装备数值!$V$24:$V$38)),_xlfn.IFS(D393=1,_xlfn.XLOOKUP(E393,[1]装备数值!$K$5:$K$19,[1]装备数值!$P$5:$P$19),D393=3,_xlfn.XLOOKUP(E393,[1]装备数值!$K$5:$K$19,[1]装备数值!$T$5:$T$19),D393=5,_xlfn.XLOOKUP(E393,[1]装备数值!$K$5:$K$19,[1]装备数值!$X$5:$X$19),D393=2,_xlfn.XLOOKUP(E393,[1]装备数值!$K$5:$K$19,[1]装备数值!$P$24:$P$38),D393=4,_xlfn.XLOOKUP(E393,[1]装备数值!$K$5:$K$19,[1]装备数值!$T$24:$T$38),D393=6,_xlfn.XLOOKUP(E393,[1]装备数值!$K$5:$K$19,[1]装备数值!$X$24:$X$38)))</f>
        <v>10</v>
      </c>
      <c r="I393" s="2" cm="1">
        <f t="array" ref="I393">G393+H393*(_xlfn.SINGLE(_xlfn.XLOOKUP(E393,'equip_quality|装备品质'!$A:$A,'equip_quality|装备品质'!$E:$E-1)))</f>
        <v>1698</v>
      </c>
      <c r="J393" s="3" t="str">
        <f t="shared" si="62"/>
        <v>3;435023|4;435024|5;435025|6;435026</v>
      </c>
      <c r="K393" s="3" t="s">
        <v>70</v>
      </c>
      <c r="M393" s="2">
        <f>_xlfn.XLOOKUP(ROUNDDOWN(A393/100,0),[1]装备数值!$B:$B,[1]装备数值!$F:$F)</f>
        <v>0</v>
      </c>
      <c r="N393" s="3" t="str">
        <f t="shared" si="54"/>
        <v>equip_502_name</v>
      </c>
      <c r="O393" s="3" t="str">
        <f t="shared" si="55"/>
        <v>icon_equip_502_2</v>
      </c>
      <c r="P393" s="3" t="str">
        <f t="shared" si="56"/>
        <v>equip_502_desc</v>
      </c>
      <c r="Q393" s="3" t="str">
        <f t="shared" si="57"/>
        <v>spine_equip_502_2</v>
      </c>
    </row>
    <row r="394" spans="1:17">
      <c r="A394" s="2">
        <v>50209</v>
      </c>
      <c r="B394" s="3" t="str">
        <f>CONCATENATE(_xlfn.XLOOKUP(ROUNDDOWN(A394/100,0),[1]装备数值!$B:$B,[1]装备数值!$C:$C),"-",_xlfn.XLOOKUP(E394,[1]装备数值!$K$5:$K$19,[1]装备数值!$L$5:$L$19))</f>
        <v>水晶腰包-S阶-2</v>
      </c>
      <c r="C394" s="3">
        <f t="shared" si="53"/>
        <v>502</v>
      </c>
      <c r="D394" s="3">
        <f>_xlfn.XLOOKUP(ROUNDDOWN(A394/100,0),[1]装备数值!$B:$B,[1]装备数值!$E:$E)</f>
        <v>5</v>
      </c>
      <c r="E394" s="2">
        <v>9</v>
      </c>
      <c r="F394" s="2">
        <f>_xlfn.XLOOKUP(ROUNDDOWN(A394/100,0),[1]装备数值!$B:$B,[1]装备数值!$D:$D)</f>
        <v>103010</v>
      </c>
      <c r="G394" s="8">
        <f>IF(M394=0,_xlfn.IFS(D394=1,_xlfn.XLOOKUP(E394,[1]装备数值!$K$5:$K$19,[1]装备数值!$M$5:$M$19),D394=3,_xlfn.XLOOKUP(E394,[1]装备数值!$K$5:$K$19,[1]装备数值!$Q$5:$Q$19),D394=5,_xlfn.XLOOKUP(E394,[1]装备数值!$K$5:$K$19,[1]装备数值!$U$5:$U$19),D394=2,_xlfn.XLOOKUP(E394,[1]装备数值!$K$5:$K$19,[1]装备数值!$M$24:$M$38),D394=4,_xlfn.XLOOKUP(E394,[1]装备数值!$K$5:$K$19,[1]装备数值!$Q$24:$Q$38),D394=6,_xlfn.XLOOKUP(E394,[1]装备数值!$K$5:$K$19,[1]装备数值!$U$24:$U$38)),_xlfn.IFS(D394=1,_xlfn.XLOOKUP(E394,[1]装备数值!$K$5:$K$19,[1]装备数值!$O$5:$O$19),D394=3,_xlfn.XLOOKUP(E394,[1]装备数值!$K$5:$K$19,[1]装备数值!$S$5:$S$19),D394=5,_xlfn.XLOOKUP(E394,[1]装备数值!$K$5:$K$19,[1]装备数值!$W$5:$W$19),D394=2,_xlfn.XLOOKUP(E394,[1]装备数值!$K$5:$K$19,[1]装备数值!$O$24:$O$38),D394=4,_xlfn.XLOOKUP(E394,[1]装备数值!$K$5:$K$19,[1]装备数值!$S$24:$S$38),D394=6,_xlfn.XLOOKUP(E394,[1]装备数值!$K$5:$K$19,[1]装备数值!$W$24:$W$38)))</f>
        <v>123</v>
      </c>
      <c r="H394" s="2">
        <f>IF(M394=0,_xlfn.IFS(D394=1,_xlfn.XLOOKUP(E394,[1]装备数值!$K$5:$K$19,[1]装备数值!$N$5:$N$19),D394=3,_xlfn.XLOOKUP(E394,[1]装备数值!$K$5:$K$19,[1]装备数值!$R$5:$R$19),D394=5,_xlfn.XLOOKUP(E394,[1]装备数值!$K$5:$K$19,[1]装备数值!$V$5:$V$19),D394=2,_xlfn.XLOOKUP(E394,[1]装备数值!$K$5:$K$19,[1]装备数值!$N$24:$N$38),D394=4,_xlfn.XLOOKUP(E394,[1]装备数值!$K$5:$K$19,[1]装备数值!$R$24:$R$38),D394=6,_xlfn.XLOOKUP(E394,[1]装备数值!$K$5:$K$19,[1]装备数值!$V$24:$V$38)),_xlfn.IFS(D394=1,_xlfn.XLOOKUP(E394,[1]装备数值!$K$5:$K$19,[1]装备数值!$P$5:$P$19),D394=3,_xlfn.XLOOKUP(E394,[1]装备数值!$K$5:$K$19,[1]装备数值!$T$5:$T$19),D394=5,_xlfn.XLOOKUP(E394,[1]装备数值!$K$5:$K$19,[1]装备数值!$X$5:$X$19),D394=2,_xlfn.XLOOKUP(E394,[1]装备数值!$K$5:$K$19,[1]装备数值!$P$24:$P$38),D394=4,_xlfn.XLOOKUP(E394,[1]装备数值!$K$5:$K$19,[1]装备数值!$T$24:$T$38),D394=6,_xlfn.XLOOKUP(E394,[1]装备数值!$K$5:$K$19,[1]装备数值!$X$24:$X$38)))</f>
        <v>11</v>
      </c>
      <c r="I394" s="2" cm="1">
        <f t="array" ref="I394">G394+H394*(_xlfn.SINGLE(_xlfn.XLOOKUP(E394,'equip_quality|装备品质'!$A:$A,'equip_quality|装备品质'!$E:$E-1)))</f>
        <v>1872</v>
      </c>
      <c r="J394" s="3" t="str">
        <f t="shared" si="62"/>
        <v>3;435023|4;435024|5;435025|6;435026</v>
      </c>
      <c r="K394" s="3" t="s">
        <v>70</v>
      </c>
      <c r="M394" s="2">
        <f>_xlfn.XLOOKUP(ROUNDDOWN(A394/100,0),[1]装备数值!$B:$B,[1]装备数值!$F:$F)</f>
        <v>0</v>
      </c>
      <c r="N394" s="3" t="str">
        <f t="shared" si="54"/>
        <v>equip_502_name</v>
      </c>
      <c r="O394" s="3" t="str">
        <f t="shared" si="55"/>
        <v>icon_equip_502_2</v>
      </c>
      <c r="P394" s="3" t="str">
        <f t="shared" si="56"/>
        <v>equip_502_desc</v>
      </c>
      <c r="Q394" s="3" t="str">
        <f t="shared" si="57"/>
        <v>spine_equip_502_2</v>
      </c>
    </row>
    <row r="395" spans="1:17">
      <c r="A395" s="2">
        <v>50210</v>
      </c>
      <c r="B395" s="3" t="str">
        <f>CONCATENATE(_xlfn.XLOOKUP(ROUNDDOWN(A395/100,0),[1]装备数值!$B:$B,[1]装备数值!$C:$C),"-",_xlfn.XLOOKUP(E395,[1]装备数值!$K$5:$K$19,[1]装备数值!$L$5:$L$19))</f>
        <v>水晶腰包-S阶-3</v>
      </c>
      <c r="C395" s="3">
        <f t="shared" si="53"/>
        <v>502</v>
      </c>
      <c r="D395" s="3">
        <f>_xlfn.XLOOKUP(ROUNDDOWN(A395/100,0),[1]装备数值!$B:$B,[1]装备数值!$E:$E)</f>
        <v>5</v>
      </c>
      <c r="E395" s="2">
        <v>10</v>
      </c>
      <c r="F395" s="2">
        <f>_xlfn.XLOOKUP(ROUNDDOWN(A395/100,0),[1]装备数值!$B:$B,[1]装备数值!$D:$D)</f>
        <v>103010</v>
      </c>
      <c r="G395" s="8">
        <f>IF(M395=0,_xlfn.IFS(D395=1,_xlfn.XLOOKUP(E395,[1]装备数值!$K$5:$K$19,[1]装备数值!$M$5:$M$19),D395=3,_xlfn.XLOOKUP(E395,[1]装备数值!$K$5:$K$19,[1]装备数值!$Q$5:$Q$19),D395=5,_xlfn.XLOOKUP(E395,[1]装备数值!$K$5:$K$19,[1]装备数值!$U$5:$U$19),D395=2,_xlfn.XLOOKUP(E395,[1]装备数值!$K$5:$K$19,[1]装备数值!$M$24:$M$38),D395=4,_xlfn.XLOOKUP(E395,[1]装备数值!$K$5:$K$19,[1]装备数值!$Q$24:$Q$38),D395=6,_xlfn.XLOOKUP(E395,[1]装备数值!$K$5:$K$19,[1]装备数值!$U$24:$U$38)),_xlfn.IFS(D395=1,_xlfn.XLOOKUP(E395,[1]装备数值!$K$5:$K$19,[1]装备数值!$O$5:$O$19),D395=3,_xlfn.XLOOKUP(E395,[1]装备数值!$K$5:$K$19,[1]装备数值!$S$5:$S$19),D395=5,_xlfn.XLOOKUP(E395,[1]装备数值!$K$5:$K$19,[1]装备数值!$W$5:$W$19),D395=2,_xlfn.XLOOKUP(E395,[1]装备数值!$K$5:$K$19,[1]装备数值!$O$24:$O$38),D395=4,_xlfn.XLOOKUP(E395,[1]装备数值!$K$5:$K$19,[1]装备数值!$S$24:$S$38),D395=6,_xlfn.XLOOKUP(E395,[1]装备数值!$K$5:$K$19,[1]装备数值!$W$24:$W$38)))</f>
        <v>139</v>
      </c>
      <c r="H395" s="2">
        <f>IF(M395=0,_xlfn.IFS(D395=1,_xlfn.XLOOKUP(E395,[1]装备数值!$K$5:$K$19,[1]装备数值!$N$5:$N$19),D395=3,_xlfn.XLOOKUP(E395,[1]装备数值!$K$5:$K$19,[1]装备数值!$R$5:$R$19),D395=5,_xlfn.XLOOKUP(E395,[1]装备数值!$K$5:$K$19,[1]装备数值!$V$5:$V$19),D395=2,_xlfn.XLOOKUP(E395,[1]装备数值!$K$5:$K$19,[1]装备数值!$N$24:$N$38),D395=4,_xlfn.XLOOKUP(E395,[1]装备数值!$K$5:$K$19,[1]装备数值!$R$24:$R$38),D395=6,_xlfn.XLOOKUP(E395,[1]装备数值!$K$5:$K$19,[1]装备数值!$V$24:$V$38)),_xlfn.IFS(D395=1,_xlfn.XLOOKUP(E395,[1]装备数值!$K$5:$K$19,[1]装备数值!$P$5:$P$19),D395=3,_xlfn.XLOOKUP(E395,[1]装备数值!$K$5:$K$19,[1]装备数值!$T$5:$T$19),D395=5,_xlfn.XLOOKUP(E395,[1]装备数值!$K$5:$K$19,[1]装备数值!$X$5:$X$19),D395=2,_xlfn.XLOOKUP(E395,[1]装备数值!$K$5:$K$19,[1]装备数值!$P$24:$P$38),D395=4,_xlfn.XLOOKUP(E395,[1]装备数值!$K$5:$K$19,[1]装备数值!$T$24:$T$38),D395=6,_xlfn.XLOOKUP(E395,[1]装备数值!$K$5:$K$19,[1]装备数值!$X$24:$X$38)))</f>
        <v>14</v>
      </c>
      <c r="I395" s="2" cm="1">
        <f t="array" ref="I395">G395+H395*(_xlfn.SINGLE(_xlfn.XLOOKUP(E395,'equip_quality|装备品质'!$A:$A,'equip_quality|装备品质'!$E:$E-1)))</f>
        <v>2365</v>
      </c>
      <c r="J395" s="3" t="str">
        <f t="shared" si="62"/>
        <v>3;435023|4;435024|5;435025|6;435026</v>
      </c>
      <c r="K395" s="3" t="s">
        <v>70</v>
      </c>
      <c r="M395" s="2">
        <f>_xlfn.XLOOKUP(ROUNDDOWN(A395/100,0),[1]装备数值!$B:$B,[1]装备数值!$F:$F)</f>
        <v>0</v>
      </c>
      <c r="N395" s="3" t="str">
        <f t="shared" si="54"/>
        <v>equip_502_name</v>
      </c>
      <c r="O395" s="3" t="str">
        <f t="shared" si="55"/>
        <v>icon_equip_502_2</v>
      </c>
      <c r="P395" s="3" t="str">
        <f t="shared" si="56"/>
        <v>equip_502_desc</v>
      </c>
      <c r="Q395" s="3" t="str">
        <f t="shared" si="57"/>
        <v>spine_equip_502_2</v>
      </c>
    </row>
    <row r="396" spans="1:17">
      <c r="A396" s="2">
        <v>50211</v>
      </c>
      <c r="B396" s="3" t="str">
        <f>CONCATENATE(_xlfn.XLOOKUP(ROUNDDOWN(A396/100,0),[1]装备数值!$B:$B,[1]装备数值!$C:$C),"-",_xlfn.XLOOKUP(E396,[1]装备数值!$K$5:$K$19,[1]装备数值!$L$5:$L$19))</f>
        <v>水晶腰包-SS阶-0</v>
      </c>
      <c r="C396" s="3">
        <f t="shared" si="53"/>
        <v>502</v>
      </c>
      <c r="D396" s="3">
        <f>_xlfn.XLOOKUP(ROUNDDOWN(A396/100,0),[1]装备数值!$B:$B,[1]装备数值!$E:$E)</f>
        <v>5</v>
      </c>
      <c r="E396" s="2">
        <v>11</v>
      </c>
      <c r="F396" s="2">
        <f>_xlfn.XLOOKUP(ROUNDDOWN(A396/100,0),[1]装备数值!$B:$B,[1]装备数值!$D:$D)</f>
        <v>103010</v>
      </c>
      <c r="G396" s="8">
        <f>IF(M396=0,_xlfn.IFS(D396=1,_xlfn.XLOOKUP(E396,[1]装备数值!$K$5:$K$19,[1]装备数值!$M$5:$M$19),D396=3,_xlfn.XLOOKUP(E396,[1]装备数值!$K$5:$K$19,[1]装备数值!$Q$5:$Q$19),D396=5,_xlfn.XLOOKUP(E396,[1]装备数值!$K$5:$K$19,[1]装备数值!$U$5:$U$19),D396=2,_xlfn.XLOOKUP(E396,[1]装备数值!$K$5:$K$19,[1]装备数值!$M$24:$M$38),D396=4,_xlfn.XLOOKUP(E396,[1]装备数值!$K$5:$K$19,[1]装备数值!$Q$24:$Q$38),D396=6,_xlfn.XLOOKUP(E396,[1]装备数值!$K$5:$K$19,[1]装备数值!$U$24:$U$38)),_xlfn.IFS(D396=1,_xlfn.XLOOKUP(E396,[1]装备数值!$K$5:$K$19,[1]装备数值!$O$5:$O$19),D396=3,_xlfn.XLOOKUP(E396,[1]装备数值!$K$5:$K$19,[1]装备数值!$S$5:$S$19),D396=5,_xlfn.XLOOKUP(E396,[1]装备数值!$K$5:$K$19,[1]装备数值!$W$5:$W$19),D396=2,_xlfn.XLOOKUP(E396,[1]装备数值!$K$5:$K$19,[1]装备数值!$O$24:$O$38),D396=4,_xlfn.XLOOKUP(E396,[1]装备数值!$K$5:$K$19,[1]装备数值!$S$24:$S$38),D396=6,_xlfn.XLOOKUP(E396,[1]装备数值!$K$5:$K$19,[1]装备数值!$W$24:$W$38)))</f>
        <v>162</v>
      </c>
      <c r="H396" s="2">
        <f>IF(M396=0,_xlfn.IFS(D396=1,_xlfn.XLOOKUP(E396,[1]装备数值!$K$5:$K$19,[1]装备数值!$N$5:$N$19),D396=3,_xlfn.XLOOKUP(E396,[1]装备数值!$K$5:$K$19,[1]装备数值!$R$5:$R$19),D396=5,_xlfn.XLOOKUP(E396,[1]装备数值!$K$5:$K$19,[1]装备数值!$V$5:$V$19),D396=2,_xlfn.XLOOKUP(E396,[1]装备数值!$K$5:$K$19,[1]装备数值!$N$24:$N$38),D396=4,_xlfn.XLOOKUP(E396,[1]装备数值!$K$5:$K$19,[1]装备数值!$R$24:$R$38),D396=6,_xlfn.XLOOKUP(E396,[1]装备数值!$K$5:$K$19,[1]装备数值!$V$24:$V$38)),_xlfn.IFS(D396=1,_xlfn.XLOOKUP(E396,[1]装备数值!$K$5:$K$19,[1]装备数值!$P$5:$P$19),D396=3,_xlfn.XLOOKUP(E396,[1]装备数值!$K$5:$K$19,[1]装备数值!$T$5:$T$19),D396=5,_xlfn.XLOOKUP(E396,[1]装备数值!$K$5:$K$19,[1]装备数值!$X$5:$X$19),D396=2,_xlfn.XLOOKUP(E396,[1]装备数值!$K$5:$K$19,[1]装备数值!$P$24:$P$38),D396=4,_xlfn.XLOOKUP(E396,[1]装备数值!$K$5:$K$19,[1]装备数值!$T$24:$T$38),D396=6,_xlfn.XLOOKUP(E396,[1]装备数值!$K$5:$K$19,[1]装备数值!$X$24:$X$38)))</f>
        <v>17</v>
      </c>
      <c r="I396" s="2" cm="1">
        <f t="array" ref="I396">G396+H396*(_xlfn.SINGLE(_xlfn.XLOOKUP(E396,'equip_quality|装备品质'!$A:$A,'equip_quality|装备品质'!$E:$E-1)))</f>
        <v>2865</v>
      </c>
      <c r="J396" s="3" t="str">
        <f t="shared" si="62"/>
        <v>3;435023|4;435024|5;435025|6;435026</v>
      </c>
      <c r="K396" s="3" t="s">
        <v>71</v>
      </c>
      <c r="M396" s="2">
        <f>_xlfn.XLOOKUP(ROUNDDOWN(A396/100,0),[1]装备数值!$B:$B,[1]装备数值!$F:$F)</f>
        <v>0</v>
      </c>
      <c r="N396" s="3" t="str">
        <f t="shared" si="54"/>
        <v>equip_502_name</v>
      </c>
      <c r="O396" s="3" t="str">
        <f t="shared" si="55"/>
        <v>icon_equip_502_2</v>
      </c>
      <c r="P396" s="3" t="str">
        <f t="shared" si="56"/>
        <v>equip_502_desc</v>
      </c>
      <c r="Q396" s="3" t="str">
        <f t="shared" si="57"/>
        <v>spine_equip_502_2</v>
      </c>
    </row>
    <row r="397" spans="1:17">
      <c r="A397" s="2">
        <v>50212</v>
      </c>
      <c r="B397" s="3" t="str">
        <f>CONCATENATE(_xlfn.XLOOKUP(ROUNDDOWN(A397/100,0),[1]装备数值!$B:$B,[1]装备数值!$C:$C),"-",_xlfn.XLOOKUP(E397,[1]装备数值!$K$5:$K$19,[1]装备数值!$L$5:$L$19))</f>
        <v>水晶腰包-SS阶-1</v>
      </c>
      <c r="C397" s="3">
        <f t="shared" si="53"/>
        <v>502</v>
      </c>
      <c r="D397" s="3">
        <f>_xlfn.XLOOKUP(ROUNDDOWN(A397/100,0),[1]装备数值!$B:$B,[1]装备数值!$E:$E)</f>
        <v>5</v>
      </c>
      <c r="E397" s="2">
        <v>12</v>
      </c>
      <c r="F397" s="2">
        <f>_xlfn.XLOOKUP(ROUNDDOWN(A397/100,0),[1]装备数值!$B:$B,[1]装备数值!$D:$D)</f>
        <v>103010</v>
      </c>
      <c r="G397" s="8">
        <f>IF(M397=0,_xlfn.IFS(D397=1,_xlfn.XLOOKUP(E397,[1]装备数值!$K$5:$K$19,[1]装备数值!$M$5:$M$19),D397=3,_xlfn.XLOOKUP(E397,[1]装备数值!$K$5:$K$19,[1]装备数值!$Q$5:$Q$19),D397=5,_xlfn.XLOOKUP(E397,[1]装备数值!$K$5:$K$19,[1]装备数值!$U$5:$U$19),D397=2,_xlfn.XLOOKUP(E397,[1]装备数值!$K$5:$K$19,[1]装备数值!$M$24:$M$38),D397=4,_xlfn.XLOOKUP(E397,[1]装备数值!$K$5:$K$19,[1]装备数值!$Q$24:$Q$38),D397=6,_xlfn.XLOOKUP(E397,[1]装备数值!$K$5:$K$19,[1]装备数值!$U$24:$U$38)),_xlfn.IFS(D397=1,_xlfn.XLOOKUP(E397,[1]装备数值!$K$5:$K$19,[1]装备数值!$O$5:$O$19),D397=3,_xlfn.XLOOKUP(E397,[1]装备数值!$K$5:$K$19,[1]装备数值!$S$5:$S$19),D397=5,_xlfn.XLOOKUP(E397,[1]装备数值!$K$5:$K$19,[1]装备数值!$W$5:$W$19),D397=2,_xlfn.XLOOKUP(E397,[1]装备数值!$K$5:$K$19,[1]装备数值!$O$24:$O$38),D397=4,_xlfn.XLOOKUP(E397,[1]装备数值!$K$5:$K$19,[1]装备数值!$S$24:$S$38),D397=6,_xlfn.XLOOKUP(E397,[1]装备数值!$K$5:$K$19,[1]装备数值!$W$24:$W$38)))</f>
        <v>200</v>
      </c>
      <c r="H397" s="2">
        <f>IF(M397=0,_xlfn.IFS(D397=1,_xlfn.XLOOKUP(E397,[1]装备数值!$K$5:$K$19,[1]装备数值!$N$5:$N$19),D397=3,_xlfn.XLOOKUP(E397,[1]装备数值!$K$5:$K$19,[1]装备数值!$R$5:$R$19),D397=5,_xlfn.XLOOKUP(E397,[1]装备数值!$K$5:$K$19,[1]装备数值!$V$5:$V$19),D397=2,_xlfn.XLOOKUP(E397,[1]装备数值!$K$5:$K$19,[1]装备数值!$N$24:$N$38),D397=4,_xlfn.XLOOKUP(E397,[1]装备数值!$K$5:$K$19,[1]装备数值!$R$24:$R$38),D397=6,_xlfn.XLOOKUP(E397,[1]装备数值!$K$5:$K$19,[1]装备数值!$V$24:$V$38)),_xlfn.IFS(D397=1,_xlfn.XLOOKUP(E397,[1]装备数值!$K$5:$K$19,[1]装备数值!$P$5:$P$19),D397=3,_xlfn.XLOOKUP(E397,[1]装备数值!$K$5:$K$19,[1]装备数值!$T$5:$T$19),D397=5,_xlfn.XLOOKUP(E397,[1]装备数值!$K$5:$K$19,[1]装备数值!$X$5:$X$19),D397=2,_xlfn.XLOOKUP(E397,[1]装备数值!$K$5:$K$19,[1]装备数值!$P$24:$P$38),D397=4,_xlfn.XLOOKUP(E397,[1]装备数值!$K$5:$K$19,[1]装备数值!$T$24:$T$38),D397=6,_xlfn.XLOOKUP(E397,[1]装备数值!$K$5:$K$19,[1]装备数值!$X$24:$X$38)))</f>
        <v>20</v>
      </c>
      <c r="I397" s="2" cm="1">
        <f t="array" ref="I397">G397+H397*(_xlfn.SINGLE(_xlfn.XLOOKUP(E397,'equip_quality|装备品质'!$A:$A,'equip_quality|装备品质'!$E:$E-1)))</f>
        <v>3380</v>
      </c>
      <c r="J397" s="3" t="str">
        <f t="shared" si="62"/>
        <v>3;435023|4;435024|5;435025|6;435026</v>
      </c>
      <c r="K397" s="3" t="s">
        <v>71</v>
      </c>
      <c r="M397" s="2">
        <f>_xlfn.XLOOKUP(ROUNDDOWN(A397/100,0),[1]装备数值!$B:$B,[1]装备数值!$F:$F)</f>
        <v>0</v>
      </c>
      <c r="N397" s="3" t="str">
        <f t="shared" si="54"/>
        <v>equip_502_name</v>
      </c>
      <c r="O397" s="3" t="str">
        <f t="shared" si="55"/>
        <v>icon_equip_502_2</v>
      </c>
      <c r="P397" s="3" t="str">
        <f t="shared" si="56"/>
        <v>equip_502_desc</v>
      </c>
      <c r="Q397" s="3" t="str">
        <f t="shared" si="57"/>
        <v>spine_equip_502_2</v>
      </c>
    </row>
    <row r="398" spans="1:17">
      <c r="A398" s="2">
        <v>50213</v>
      </c>
      <c r="B398" s="3" t="str">
        <f>CONCATENATE(_xlfn.XLOOKUP(ROUNDDOWN(A398/100,0),[1]装备数值!$B:$B,[1]装备数值!$C:$C),"-",_xlfn.XLOOKUP(E398,[1]装备数值!$K$5:$K$19,[1]装备数值!$L$5:$L$19))</f>
        <v>水晶腰包-SS阶-2</v>
      </c>
      <c r="C398" s="3">
        <f t="shared" si="53"/>
        <v>502</v>
      </c>
      <c r="D398" s="3">
        <f>_xlfn.XLOOKUP(ROUNDDOWN(A398/100,0),[1]装备数值!$B:$B,[1]装备数值!$E:$E)</f>
        <v>5</v>
      </c>
      <c r="E398" s="2">
        <v>13</v>
      </c>
      <c r="F398" s="2">
        <f>_xlfn.XLOOKUP(ROUNDDOWN(A398/100,0),[1]装备数值!$B:$B,[1]装备数值!$D:$D)</f>
        <v>103010</v>
      </c>
      <c r="G398" s="8">
        <f>IF(M398=0,_xlfn.IFS(D398=1,_xlfn.XLOOKUP(E398,[1]装备数值!$K$5:$K$19,[1]装备数值!$M$5:$M$19),D398=3,_xlfn.XLOOKUP(E398,[1]装备数值!$K$5:$K$19,[1]装备数值!$Q$5:$Q$19),D398=5,_xlfn.XLOOKUP(E398,[1]装备数值!$K$5:$K$19,[1]装备数值!$U$5:$U$19),D398=2,_xlfn.XLOOKUP(E398,[1]装备数值!$K$5:$K$19,[1]装备数值!$M$24:$M$38),D398=4,_xlfn.XLOOKUP(E398,[1]装备数值!$K$5:$K$19,[1]装备数值!$Q$24:$Q$38),D398=6,_xlfn.XLOOKUP(E398,[1]装备数值!$K$5:$K$19,[1]装备数值!$U$24:$U$38)),_xlfn.IFS(D398=1,_xlfn.XLOOKUP(E398,[1]装备数值!$K$5:$K$19,[1]装备数值!$O$5:$O$19),D398=3,_xlfn.XLOOKUP(E398,[1]装备数值!$K$5:$K$19,[1]装备数值!$S$5:$S$19),D398=5,_xlfn.XLOOKUP(E398,[1]装备数值!$K$5:$K$19,[1]装备数值!$W$5:$W$19),D398=2,_xlfn.XLOOKUP(E398,[1]装备数值!$K$5:$K$19,[1]装备数值!$O$24:$O$38),D398=4,_xlfn.XLOOKUP(E398,[1]装备数值!$K$5:$K$19,[1]装备数值!$S$24:$S$38),D398=6,_xlfn.XLOOKUP(E398,[1]装备数值!$K$5:$K$19,[1]装备数值!$W$24:$W$38)))</f>
        <v>231</v>
      </c>
      <c r="H398" s="2">
        <f>IF(M398=0,_xlfn.IFS(D398=1,_xlfn.XLOOKUP(E398,[1]装备数值!$K$5:$K$19,[1]装备数值!$N$5:$N$19),D398=3,_xlfn.XLOOKUP(E398,[1]装备数值!$K$5:$K$19,[1]装备数值!$R$5:$R$19),D398=5,_xlfn.XLOOKUP(E398,[1]装备数值!$K$5:$K$19,[1]装备数值!$V$5:$V$19),D398=2,_xlfn.XLOOKUP(E398,[1]装备数值!$K$5:$K$19,[1]装备数值!$N$24:$N$38),D398=4,_xlfn.XLOOKUP(E398,[1]装备数值!$K$5:$K$19,[1]装备数值!$R$24:$R$38),D398=6,_xlfn.XLOOKUP(E398,[1]装备数值!$K$5:$K$19,[1]装备数值!$V$24:$V$38)),_xlfn.IFS(D398=1,_xlfn.XLOOKUP(E398,[1]装备数值!$K$5:$K$19,[1]装备数值!$P$5:$P$19),D398=3,_xlfn.XLOOKUP(E398,[1]装备数值!$K$5:$K$19,[1]装备数值!$T$5:$T$19),D398=5,_xlfn.XLOOKUP(E398,[1]装备数值!$K$5:$K$19,[1]装备数值!$X$5:$X$19),D398=2,_xlfn.XLOOKUP(E398,[1]装备数值!$K$5:$K$19,[1]装备数值!$P$24:$P$38),D398=4,_xlfn.XLOOKUP(E398,[1]装备数值!$K$5:$K$19,[1]装备数值!$T$24:$T$38),D398=6,_xlfn.XLOOKUP(E398,[1]装备数值!$K$5:$K$19,[1]装备数值!$X$24:$X$38)))</f>
        <v>24</v>
      </c>
      <c r="I398" s="2" cm="1">
        <f t="array" ref="I398">G398+H398*(_xlfn.SINGLE(_xlfn.XLOOKUP(E398,'equip_quality|装备品质'!$A:$A,'equip_quality|装备品质'!$E:$E-1)))</f>
        <v>4047</v>
      </c>
      <c r="J398" s="3" t="str">
        <f t="shared" si="62"/>
        <v>3;435023|4;435024|5;435025|6;435026</v>
      </c>
      <c r="K398" s="3" t="s">
        <v>71</v>
      </c>
      <c r="M398" s="2">
        <f>_xlfn.XLOOKUP(ROUNDDOWN(A398/100,0),[1]装备数值!$B:$B,[1]装备数值!$F:$F)</f>
        <v>0</v>
      </c>
      <c r="N398" s="3" t="str">
        <f t="shared" si="54"/>
        <v>equip_502_name</v>
      </c>
      <c r="O398" s="3" t="str">
        <f t="shared" si="55"/>
        <v>icon_equip_502_2</v>
      </c>
      <c r="P398" s="3" t="str">
        <f t="shared" si="56"/>
        <v>equip_502_desc</v>
      </c>
      <c r="Q398" s="3" t="str">
        <f t="shared" si="57"/>
        <v>spine_equip_502_2</v>
      </c>
    </row>
    <row r="399" spans="1:17">
      <c r="A399" s="2">
        <v>50214</v>
      </c>
      <c r="B399" s="3" t="str">
        <f>CONCATENATE(_xlfn.XLOOKUP(ROUNDDOWN(A399/100,0),[1]装备数值!$B:$B,[1]装备数值!$C:$C),"-",_xlfn.XLOOKUP(E399,[1]装备数值!$K$5:$K$19,[1]装备数值!$L$5:$L$19))</f>
        <v>水晶腰包-SS阶-3</v>
      </c>
      <c r="C399" s="3">
        <f t="shared" si="53"/>
        <v>502</v>
      </c>
      <c r="D399" s="3">
        <f>_xlfn.XLOOKUP(ROUNDDOWN(A399/100,0),[1]装备数值!$B:$B,[1]装备数值!$E:$E)</f>
        <v>5</v>
      </c>
      <c r="E399" s="2">
        <v>14</v>
      </c>
      <c r="F399" s="2">
        <f>_xlfn.XLOOKUP(ROUNDDOWN(A399/100,0),[1]装备数值!$B:$B,[1]装备数值!$D:$D)</f>
        <v>103010</v>
      </c>
      <c r="G399" s="8">
        <f>IF(M399=0,_xlfn.IFS(D399=1,_xlfn.XLOOKUP(E399,[1]装备数值!$K$5:$K$19,[1]装备数值!$M$5:$M$19),D399=3,_xlfn.XLOOKUP(E399,[1]装备数值!$K$5:$K$19,[1]装备数值!$Q$5:$Q$19),D399=5,_xlfn.XLOOKUP(E399,[1]装备数值!$K$5:$K$19,[1]装备数值!$U$5:$U$19),D399=2,_xlfn.XLOOKUP(E399,[1]装备数值!$K$5:$K$19,[1]装备数值!$M$24:$M$38),D399=4,_xlfn.XLOOKUP(E399,[1]装备数值!$K$5:$K$19,[1]装备数值!$Q$24:$Q$38),D399=6,_xlfn.XLOOKUP(E399,[1]装备数值!$K$5:$K$19,[1]装备数值!$U$24:$U$38)),_xlfn.IFS(D399=1,_xlfn.XLOOKUP(E399,[1]装备数值!$K$5:$K$19,[1]装备数值!$O$5:$O$19),D399=3,_xlfn.XLOOKUP(E399,[1]装备数值!$K$5:$K$19,[1]装备数值!$S$5:$S$19),D399=5,_xlfn.XLOOKUP(E399,[1]装备数值!$K$5:$K$19,[1]装备数值!$W$5:$W$19),D399=2,_xlfn.XLOOKUP(E399,[1]装备数值!$K$5:$K$19,[1]装备数值!$O$24:$O$38),D399=4,_xlfn.XLOOKUP(E399,[1]装备数值!$K$5:$K$19,[1]装备数值!$S$24:$S$38),D399=6,_xlfn.XLOOKUP(E399,[1]装备数值!$K$5:$K$19,[1]装备数值!$W$24:$W$38)))</f>
        <v>266</v>
      </c>
      <c r="H399" s="2">
        <f>IF(M399=0,_xlfn.IFS(D399=1,_xlfn.XLOOKUP(E399,[1]装备数值!$K$5:$K$19,[1]装备数值!$N$5:$N$19),D399=3,_xlfn.XLOOKUP(E399,[1]装备数值!$K$5:$K$19,[1]装备数值!$R$5:$R$19),D399=5,_xlfn.XLOOKUP(E399,[1]装备数值!$K$5:$K$19,[1]装备数值!$V$5:$V$19),D399=2,_xlfn.XLOOKUP(E399,[1]装备数值!$K$5:$K$19,[1]装备数值!$N$24:$N$38),D399=4,_xlfn.XLOOKUP(E399,[1]装备数值!$K$5:$K$19,[1]装备数值!$R$24:$R$38),D399=6,_xlfn.XLOOKUP(E399,[1]装备数值!$K$5:$K$19,[1]装备数值!$V$24:$V$38)),_xlfn.IFS(D399=1,_xlfn.XLOOKUP(E399,[1]装备数值!$K$5:$K$19,[1]装备数值!$P$5:$P$19),D399=3,_xlfn.XLOOKUP(E399,[1]装备数值!$K$5:$K$19,[1]装备数值!$T$5:$T$19),D399=5,_xlfn.XLOOKUP(E399,[1]装备数值!$K$5:$K$19,[1]装备数值!$X$5:$X$19),D399=2,_xlfn.XLOOKUP(E399,[1]装备数值!$K$5:$K$19,[1]装备数值!$P$24:$P$38),D399=4,_xlfn.XLOOKUP(E399,[1]装备数值!$K$5:$K$19,[1]装备数值!$T$24:$T$38),D399=6,_xlfn.XLOOKUP(E399,[1]装备数值!$K$5:$K$19,[1]装备数值!$X$24:$X$38)))</f>
        <v>28</v>
      </c>
      <c r="I399" s="2" cm="1">
        <f t="array" ref="I399">G399+H399*(_xlfn.SINGLE(_xlfn.XLOOKUP(E399,'equip_quality|装备品质'!$A:$A,'equip_quality|装备品质'!$E:$E-1)))</f>
        <v>4718</v>
      </c>
      <c r="J399" s="3" t="str">
        <f t="shared" si="62"/>
        <v>3;435023|4;435024|5;435025|6;435026</v>
      </c>
      <c r="K399" s="3" t="s">
        <v>71</v>
      </c>
      <c r="M399" s="2">
        <f>_xlfn.XLOOKUP(ROUNDDOWN(A399/100,0),[1]装备数值!$B:$B,[1]装备数值!$F:$F)</f>
        <v>0</v>
      </c>
      <c r="N399" s="3" t="str">
        <f t="shared" si="54"/>
        <v>equip_502_name</v>
      </c>
      <c r="O399" s="3" t="str">
        <f t="shared" si="55"/>
        <v>icon_equip_502_2</v>
      </c>
      <c r="P399" s="3" t="str">
        <f t="shared" si="56"/>
        <v>equip_502_desc</v>
      </c>
      <c r="Q399" s="3" t="str">
        <f t="shared" si="57"/>
        <v>spine_equip_502_2</v>
      </c>
    </row>
    <row r="400" spans="1:17">
      <c r="A400" s="2">
        <v>50215</v>
      </c>
      <c r="B400" s="3" t="str">
        <f>CONCATENATE(_xlfn.XLOOKUP(ROUNDDOWN(A400/100,0),[1]装备数值!$B:$B,[1]装备数值!$C:$C),"-",_xlfn.XLOOKUP(E400,[1]装备数值!$K$5:$K$19,[1]装备数值!$L$5:$L$19))</f>
        <v>水晶腰包-SS阶-4</v>
      </c>
      <c r="C400" s="3">
        <f t="shared" si="53"/>
        <v>502</v>
      </c>
      <c r="D400" s="3">
        <f>_xlfn.XLOOKUP(ROUNDDOWN(A400/100,0),[1]装备数值!$B:$B,[1]装备数值!$E:$E)</f>
        <v>5</v>
      </c>
      <c r="E400" s="2">
        <v>15</v>
      </c>
      <c r="F400" s="2">
        <f>_xlfn.XLOOKUP(ROUNDDOWN(A400/100,0),[1]装备数值!$B:$B,[1]装备数值!$D:$D)</f>
        <v>103010</v>
      </c>
      <c r="G400" s="8">
        <f>IF(M400=0,_xlfn.IFS(D400=1,_xlfn.XLOOKUP(E400,[1]装备数值!$K$5:$K$19,[1]装备数值!$M$5:$M$19),D400=3,_xlfn.XLOOKUP(E400,[1]装备数值!$K$5:$K$19,[1]装备数值!$Q$5:$Q$19),D400=5,_xlfn.XLOOKUP(E400,[1]装备数值!$K$5:$K$19,[1]装备数值!$U$5:$U$19),D400=2,_xlfn.XLOOKUP(E400,[1]装备数值!$K$5:$K$19,[1]装备数值!$M$24:$M$38),D400=4,_xlfn.XLOOKUP(E400,[1]装备数值!$K$5:$K$19,[1]装备数值!$Q$24:$Q$38),D400=6,_xlfn.XLOOKUP(E400,[1]装备数值!$K$5:$K$19,[1]装备数值!$U$24:$U$38)),_xlfn.IFS(D400=1,_xlfn.XLOOKUP(E400,[1]装备数值!$K$5:$K$19,[1]装备数值!$O$5:$O$19),D400=3,_xlfn.XLOOKUP(E400,[1]装备数值!$K$5:$K$19,[1]装备数值!$S$5:$S$19),D400=5,_xlfn.XLOOKUP(E400,[1]装备数值!$K$5:$K$19,[1]装备数值!$W$5:$W$19),D400=2,_xlfn.XLOOKUP(E400,[1]装备数值!$K$5:$K$19,[1]装备数值!$O$24:$O$38),D400=4,_xlfn.XLOOKUP(E400,[1]装备数值!$K$5:$K$19,[1]装备数值!$S$24:$S$38),D400=6,_xlfn.XLOOKUP(E400,[1]装备数值!$K$5:$K$19,[1]装备数值!$W$24:$W$38)))</f>
        <v>315</v>
      </c>
      <c r="H400" s="2">
        <f>IF(M400=0,_xlfn.IFS(D400=1,_xlfn.XLOOKUP(E400,[1]装备数值!$K$5:$K$19,[1]装备数值!$N$5:$N$19),D400=3,_xlfn.XLOOKUP(E400,[1]装备数值!$K$5:$K$19,[1]装备数值!$R$5:$R$19),D400=5,_xlfn.XLOOKUP(E400,[1]装备数值!$K$5:$K$19,[1]装备数值!$V$5:$V$19),D400=2,_xlfn.XLOOKUP(E400,[1]装备数值!$K$5:$K$19,[1]装备数值!$N$24:$N$38),D400=4,_xlfn.XLOOKUP(E400,[1]装备数值!$K$5:$K$19,[1]装备数值!$R$24:$R$38),D400=6,_xlfn.XLOOKUP(E400,[1]装备数值!$K$5:$K$19,[1]装备数值!$V$24:$V$38)),_xlfn.IFS(D400=1,_xlfn.XLOOKUP(E400,[1]装备数值!$K$5:$K$19,[1]装备数值!$P$5:$P$19),D400=3,_xlfn.XLOOKUP(E400,[1]装备数值!$K$5:$K$19,[1]装备数值!$T$5:$T$19),D400=5,_xlfn.XLOOKUP(E400,[1]装备数值!$K$5:$K$19,[1]装备数值!$X$5:$X$19),D400=2,_xlfn.XLOOKUP(E400,[1]装备数值!$K$5:$K$19,[1]装备数值!$P$24:$P$38),D400=4,_xlfn.XLOOKUP(E400,[1]装备数值!$K$5:$K$19,[1]装备数值!$T$24:$T$38),D400=6,_xlfn.XLOOKUP(E400,[1]装备数值!$K$5:$K$19,[1]装备数值!$X$24:$X$38)))</f>
        <v>32</v>
      </c>
      <c r="I400" s="2" cm="1">
        <f t="array" ref="I400">G400+H400*(_xlfn.SINGLE(_xlfn.XLOOKUP(E400,'equip_quality|装备品质'!$A:$A,'equip_quality|装备品质'!$E:$E-1)))</f>
        <v>5403</v>
      </c>
      <c r="J400" s="3" t="str">
        <f t="shared" si="62"/>
        <v>3;435023|4;435024|5;435025|6;435026</v>
      </c>
      <c r="K400" s="3" t="s">
        <v>71</v>
      </c>
      <c r="M400" s="2">
        <f>_xlfn.XLOOKUP(ROUNDDOWN(A400/100,0),[1]装备数值!$B:$B,[1]装备数值!$F:$F)</f>
        <v>0</v>
      </c>
      <c r="N400" s="3" t="str">
        <f t="shared" si="54"/>
        <v>equip_502_name</v>
      </c>
      <c r="O400" s="3" t="str">
        <f t="shared" si="55"/>
        <v>icon_equip_502_2</v>
      </c>
      <c r="P400" s="3" t="str">
        <f t="shared" si="56"/>
        <v>equip_502_desc</v>
      </c>
      <c r="Q400" s="3" t="str">
        <f t="shared" si="57"/>
        <v>spine_equip_502_2</v>
      </c>
    </row>
    <row r="401" spans="1:17">
      <c r="A401" s="2">
        <v>50301</v>
      </c>
      <c r="B401" s="3" t="str">
        <f>CONCATENATE(_xlfn.XLOOKUP(ROUNDDOWN(A401/100,0),[1]装备数值!$B:$B,[1]装备数值!$C:$C),"-",_xlfn.XLOOKUP(E401,[1]装备数值!$K$5:$K$19,[1]装备数值!$L$5:$L$19))</f>
        <v>银质挂链-D阶</v>
      </c>
      <c r="C401" s="3">
        <f t="shared" si="53"/>
        <v>503</v>
      </c>
      <c r="D401" s="3">
        <f>_xlfn.XLOOKUP(ROUNDDOWN(A401/100,0),[1]装备数值!$B:$B,[1]装备数值!$E:$E)</f>
        <v>5</v>
      </c>
      <c r="E401" s="2">
        <v>1</v>
      </c>
      <c r="F401" s="2">
        <f>_xlfn.XLOOKUP(ROUNDDOWN(A401/100,0),[1]装备数值!$B:$B,[1]装备数值!$D:$D)</f>
        <v>103010</v>
      </c>
      <c r="G401" s="8">
        <f>IF(M401=0,_xlfn.IFS(D401=1,_xlfn.XLOOKUP(E401,[1]装备数值!$K$5:$K$19,[1]装备数值!$M$5:$M$19),D401=3,_xlfn.XLOOKUP(E401,[1]装备数值!$K$5:$K$19,[1]装备数值!$Q$5:$Q$19),D401=5,_xlfn.XLOOKUP(E401,[1]装备数值!$K$5:$K$19,[1]装备数值!$U$5:$U$19),D401=2,_xlfn.XLOOKUP(E401,[1]装备数值!$K$5:$K$19,[1]装备数值!$M$24:$M$38),D401=4,_xlfn.XLOOKUP(E401,[1]装备数值!$K$5:$K$19,[1]装备数值!$Q$24:$Q$38),D401=6,_xlfn.XLOOKUP(E401,[1]装备数值!$K$5:$K$19,[1]装备数值!$U$24:$U$38)),_xlfn.IFS(D401=1,_xlfn.XLOOKUP(E401,[1]装备数值!$K$5:$K$19,[1]装备数值!$O$5:$O$19),D401=3,_xlfn.XLOOKUP(E401,[1]装备数值!$K$5:$K$19,[1]装备数值!$S$5:$S$19),D401=5,_xlfn.XLOOKUP(E401,[1]装备数值!$K$5:$K$19,[1]装备数值!$W$5:$W$19),D401=2,_xlfn.XLOOKUP(E401,[1]装备数值!$K$5:$K$19,[1]装备数值!$O$24:$O$38),D401=4,_xlfn.XLOOKUP(E401,[1]装备数值!$K$5:$K$19,[1]装备数值!$S$24:$S$38),D401=6,_xlfn.XLOOKUP(E401,[1]装备数值!$K$5:$K$19,[1]装备数值!$W$24:$W$38)))</f>
        <v>7</v>
      </c>
      <c r="H401" s="2">
        <f>IF(M401=0,_xlfn.IFS(D401=1,_xlfn.XLOOKUP(E401,[1]装备数值!$K$5:$K$19,[1]装备数值!$N$5:$N$19),D401=3,_xlfn.XLOOKUP(E401,[1]装备数值!$K$5:$K$19,[1]装备数值!$R$5:$R$19),D401=5,_xlfn.XLOOKUP(E401,[1]装备数值!$K$5:$K$19,[1]装备数值!$V$5:$V$19),D401=2,_xlfn.XLOOKUP(E401,[1]装备数值!$K$5:$K$19,[1]装备数值!$N$24:$N$38),D401=4,_xlfn.XLOOKUP(E401,[1]装备数值!$K$5:$K$19,[1]装备数值!$R$24:$R$38),D401=6,_xlfn.XLOOKUP(E401,[1]装备数值!$K$5:$K$19,[1]装备数值!$V$24:$V$38)),_xlfn.IFS(D401=1,_xlfn.XLOOKUP(E401,[1]装备数值!$K$5:$K$19,[1]装备数值!$P$5:$P$19),D401=3,_xlfn.XLOOKUP(E401,[1]装备数值!$K$5:$K$19,[1]装备数值!$T$5:$T$19),D401=5,_xlfn.XLOOKUP(E401,[1]装备数值!$K$5:$K$19,[1]装备数值!$X$5:$X$19),D401=2,_xlfn.XLOOKUP(E401,[1]装备数值!$K$5:$K$19,[1]装备数值!$P$24:$P$38),D401=4,_xlfn.XLOOKUP(E401,[1]装备数值!$K$5:$K$19,[1]装备数值!$T$24:$T$38),D401=6,_xlfn.XLOOKUP(E401,[1]装备数值!$K$5:$K$19,[1]装备数值!$X$24:$X$38)))</f>
        <v>2</v>
      </c>
      <c r="I401" s="2" cm="1">
        <f t="array" ref="I401">G401+H401*(_xlfn.SINGLE(_xlfn.XLOOKUP(E401,'equip_quality|装备品质'!$A:$A,'equip_quality|装备品质'!$E:$E-1)))</f>
        <v>325</v>
      </c>
      <c r="J401" s="3" t="str">
        <f t="shared" si="62"/>
        <v>3;435033|4;435034|5;435035|6;435036</v>
      </c>
      <c r="K401" s="3" t="str">
        <f t="shared" ref="K401:K445" si="63">CONCATENATE(IF(L401,CONCATENATE(L401,";"),""),IF(E401&gt;=3,CONCATENATE("",$C401*10+430003),""),IF(E401&gt;=4,CONCATENATE(";",$C401*10+430004),""),IF(E401&gt;=7,CONCATENATE(";",$C401*10+430005),""),IF(E401&gt;=11,CONCATENATE(";",$C401*10+430006),""))</f>
        <v/>
      </c>
      <c r="M401" s="2">
        <f>_xlfn.XLOOKUP(ROUNDDOWN(A401/100,0),[1]装备数值!$B:$B,[1]装备数值!$F:$F)</f>
        <v>0</v>
      </c>
      <c r="N401" s="3" t="str">
        <f t="shared" si="54"/>
        <v>equip_503_name</v>
      </c>
      <c r="O401" s="3" t="str">
        <f t="shared" si="55"/>
        <v>icon_equip_503_1</v>
      </c>
      <c r="P401" s="3" t="str">
        <f t="shared" si="56"/>
        <v>equip_503_desc</v>
      </c>
      <c r="Q401" s="3" t="str">
        <f t="shared" si="57"/>
        <v>spine_equip_503_1</v>
      </c>
    </row>
    <row r="402" spans="1:17">
      <c r="A402" s="2">
        <v>50302</v>
      </c>
      <c r="B402" s="3" t="str">
        <f>CONCATENATE(_xlfn.XLOOKUP(ROUNDDOWN(A402/100,0),[1]装备数值!$B:$B,[1]装备数值!$C:$C),"-",_xlfn.XLOOKUP(E402,[1]装备数值!$K$5:$K$19,[1]装备数值!$L$5:$L$19))</f>
        <v>银质挂链-C阶</v>
      </c>
      <c r="C402" s="3">
        <f t="shared" si="53"/>
        <v>503</v>
      </c>
      <c r="D402" s="3">
        <f>_xlfn.XLOOKUP(ROUNDDOWN(A402/100,0),[1]装备数值!$B:$B,[1]装备数值!$E:$E)</f>
        <v>5</v>
      </c>
      <c r="E402" s="2">
        <v>2</v>
      </c>
      <c r="F402" s="2">
        <f>_xlfn.XLOOKUP(ROUNDDOWN(A402/100,0),[1]装备数值!$B:$B,[1]装备数值!$D:$D)</f>
        <v>103010</v>
      </c>
      <c r="G402" s="8">
        <f>IF(M402=0,_xlfn.IFS(D402=1,_xlfn.XLOOKUP(E402,[1]装备数值!$K$5:$K$19,[1]装备数值!$M$5:$M$19),D402=3,_xlfn.XLOOKUP(E402,[1]装备数值!$K$5:$K$19,[1]装备数值!$Q$5:$Q$19),D402=5,_xlfn.XLOOKUP(E402,[1]装备数值!$K$5:$K$19,[1]装备数值!$U$5:$U$19),D402=2,_xlfn.XLOOKUP(E402,[1]装备数值!$K$5:$K$19,[1]装备数值!$M$24:$M$38),D402=4,_xlfn.XLOOKUP(E402,[1]装备数值!$K$5:$K$19,[1]装备数值!$Q$24:$Q$38),D402=6,_xlfn.XLOOKUP(E402,[1]装备数值!$K$5:$K$19,[1]装备数值!$U$24:$U$38)),_xlfn.IFS(D402=1,_xlfn.XLOOKUP(E402,[1]装备数值!$K$5:$K$19,[1]装备数值!$O$5:$O$19),D402=3,_xlfn.XLOOKUP(E402,[1]装备数值!$K$5:$K$19,[1]装备数值!$S$5:$S$19),D402=5,_xlfn.XLOOKUP(E402,[1]装备数值!$K$5:$K$19,[1]装备数值!$W$5:$W$19),D402=2,_xlfn.XLOOKUP(E402,[1]装备数值!$K$5:$K$19,[1]装备数值!$O$24:$O$38),D402=4,_xlfn.XLOOKUP(E402,[1]装备数值!$K$5:$K$19,[1]装备数值!$S$24:$S$38),D402=6,_xlfn.XLOOKUP(E402,[1]装备数值!$K$5:$K$19,[1]装备数值!$W$24:$W$38)))</f>
        <v>14</v>
      </c>
      <c r="H402" s="2">
        <f>IF(M402=0,_xlfn.IFS(D402=1,_xlfn.XLOOKUP(E402,[1]装备数值!$K$5:$K$19,[1]装备数值!$N$5:$N$19),D402=3,_xlfn.XLOOKUP(E402,[1]装备数值!$K$5:$K$19,[1]装备数值!$R$5:$R$19),D402=5,_xlfn.XLOOKUP(E402,[1]装备数值!$K$5:$K$19,[1]装备数值!$V$5:$V$19),D402=2,_xlfn.XLOOKUP(E402,[1]装备数值!$K$5:$K$19,[1]装备数值!$N$24:$N$38),D402=4,_xlfn.XLOOKUP(E402,[1]装备数值!$K$5:$K$19,[1]装备数值!$R$24:$R$38),D402=6,_xlfn.XLOOKUP(E402,[1]装备数值!$K$5:$K$19,[1]装备数值!$V$24:$V$38)),_xlfn.IFS(D402=1,_xlfn.XLOOKUP(E402,[1]装备数值!$K$5:$K$19,[1]装备数值!$P$5:$P$19),D402=3,_xlfn.XLOOKUP(E402,[1]装备数值!$K$5:$K$19,[1]装备数值!$T$5:$T$19),D402=5,_xlfn.XLOOKUP(E402,[1]装备数值!$K$5:$K$19,[1]装备数值!$X$5:$X$19),D402=2,_xlfn.XLOOKUP(E402,[1]装备数值!$K$5:$K$19,[1]装备数值!$P$24:$P$38),D402=4,_xlfn.XLOOKUP(E402,[1]装备数值!$K$5:$K$19,[1]装备数值!$T$24:$T$38),D402=6,_xlfn.XLOOKUP(E402,[1]装备数值!$K$5:$K$19,[1]装备数值!$X$24:$X$38)))</f>
        <v>3</v>
      </c>
      <c r="I402" s="2" cm="1">
        <f t="array" ref="I402">G402+H402*(_xlfn.SINGLE(_xlfn.XLOOKUP(E402,'equip_quality|装备品质'!$A:$A,'equip_quality|装备品质'!$E:$E-1)))</f>
        <v>491</v>
      </c>
      <c r="J402" s="3" t="str">
        <f t="shared" si="62"/>
        <v>3;435033|4;435034|5;435035|6;435036</v>
      </c>
      <c r="K402" s="3" t="str">
        <f t="shared" si="63"/>
        <v/>
      </c>
      <c r="M402" s="2">
        <f>_xlfn.XLOOKUP(ROUNDDOWN(A402/100,0),[1]装备数值!$B:$B,[1]装备数值!$F:$F)</f>
        <v>0</v>
      </c>
      <c r="N402" s="3" t="str">
        <f t="shared" si="54"/>
        <v>equip_503_name</v>
      </c>
      <c r="O402" s="3" t="str">
        <f t="shared" si="55"/>
        <v>icon_equip_503_1</v>
      </c>
      <c r="P402" s="3" t="str">
        <f t="shared" si="56"/>
        <v>equip_503_desc</v>
      </c>
      <c r="Q402" s="3" t="str">
        <f t="shared" si="57"/>
        <v>spine_equip_503_1</v>
      </c>
    </row>
    <row r="403" spans="1:17">
      <c r="A403" s="2">
        <v>50303</v>
      </c>
      <c r="B403" s="3" t="str">
        <f>CONCATENATE(_xlfn.XLOOKUP(ROUNDDOWN(A403/100,0),[1]装备数值!$B:$B,[1]装备数值!$C:$C),"-",_xlfn.XLOOKUP(E403,[1]装备数值!$K$5:$K$19,[1]装备数值!$L$5:$L$19))</f>
        <v>银质挂链-B阶</v>
      </c>
      <c r="C403" s="3">
        <f t="shared" si="53"/>
        <v>503</v>
      </c>
      <c r="D403" s="3">
        <f>_xlfn.XLOOKUP(ROUNDDOWN(A403/100,0),[1]装备数值!$B:$B,[1]装备数值!$E:$E)</f>
        <v>5</v>
      </c>
      <c r="E403" s="2">
        <v>3</v>
      </c>
      <c r="F403" s="2">
        <f>_xlfn.XLOOKUP(ROUNDDOWN(A403/100,0),[1]装备数值!$B:$B,[1]装备数值!$D:$D)</f>
        <v>103010</v>
      </c>
      <c r="G403" s="8">
        <f>IF(M403=0,_xlfn.IFS(D403=1,_xlfn.XLOOKUP(E403,[1]装备数值!$K$5:$K$19,[1]装备数值!$M$5:$M$19),D403=3,_xlfn.XLOOKUP(E403,[1]装备数值!$K$5:$K$19,[1]装备数值!$Q$5:$Q$19),D403=5,_xlfn.XLOOKUP(E403,[1]装备数值!$K$5:$K$19,[1]装备数值!$U$5:$U$19),D403=2,_xlfn.XLOOKUP(E403,[1]装备数值!$K$5:$K$19,[1]装备数值!$M$24:$M$38),D403=4,_xlfn.XLOOKUP(E403,[1]装备数值!$K$5:$K$19,[1]装备数值!$Q$24:$Q$38),D403=6,_xlfn.XLOOKUP(E403,[1]装备数值!$K$5:$K$19,[1]装备数值!$U$24:$U$38)),_xlfn.IFS(D403=1,_xlfn.XLOOKUP(E403,[1]装备数值!$K$5:$K$19,[1]装备数值!$O$5:$O$19),D403=3,_xlfn.XLOOKUP(E403,[1]装备数值!$K$5:$K$19,[1]装备数值!$S$5:$S$19),D403=5,_xlfn.XLOOKUP(E403,[1]装备数值!$K$5:$K$19,[1]装备数值!$W$5:$W$19),D403=2,_xlfn.XLOOKUP(E403,[1]装备数值!$K$5:$K$19,[1]装备数值!$O$24:$O$38),D403=4,_xlfn.XLOOKUP(E403,[1]装备数值!$K$5:$K$19,[1]装备数值!$S$24:$S$38),D403=6,_xlfn.XLOOKUP(E403,[1]装备数值!$K$5:$K$19,[1]装备数值!$W$24:$W$38)))</f>
        <v>21</v>
      </c>
      <c r="H403" s="2">
        <f>IF(M403=0,_xlfn.IFS(D403=1,_xlfn.XLOOKUP(E403,[1]装备数值!$K$5:$K$19,[1]装备数值!$N$5:$N$19),D403=3,_xlfn.XLOOKUP(E403,[1]装备数值!$K$5:$K$19,[1]装备数值!$R$5:$R$19),D403=5,_xlfn.XLOOKUP(E403,[1]装备数值!$K$5:$K$19,[1]装备数值!$V$5:$V$19),D403=2,_xlfn.XLOOKUP(E403,[1]装备数值!$K$5:$K$19,[1]装备数值!$N$24:$N$38),D403=4,_xlfn.XLOOKUP(E403,[1]装备数值!$K$5:$K$19,[1]装备数值!$R$24:$R$38),D403=6,_xlfn.XLOOKUP(E403,[1]装备数值!$K$5:$K$19,[1]装备数值!$V$24:$V$38)),_xlfn.IFS(D403=1,_xlfn.XLOOKUP(E403,[1]装备数值!$K$5:$K$19,[1]装备数值!$P$5:$P$19),D403=3,_xlfn.XLOOKUP(E403,[1]装备数值!$K$5:$K$19,[1]装备数值!$T$5:$T$19),D403=5,_xlfn.XLOOKUP(E403,[1]装备数值!$K$5:$K$19,[1]装备数值!$X$5:$X$19),D403=2,_xlfn.XLOOKUP(E403,[1]装备数值!$K$5:$K$19,[1]装备数值!$P$24:$P$38),D403=4,_xlfn.XLOOKUP(E403,[1]装备数值!$K$5:$K$19,[1]装备数值!$T$24:$T$38),D403=6,_xlfn.XLOOKUP(E403,[1]装备数值!$K$5:$K$19,[1]装备数值!$X$24:$X$38)))</f>
        <v>4</v>
      </c>
      <c r="I403" s="2" cm="1">
        <f t="array" ref="I403">G403+H403*(_xlfn.SINGLE(_xlfn.XLOOKUP(E403,'equip_quality|装备品质'!$A:$A,'equip_quality|装备品质'!$E:$E-1)))</f>
        <v>657</v>
      </c>
      <c r="J403" s="3" t="str">
        <f t="shared" si="62"/>
        <v>3;435033|4;435034|5;435035|6;435036</v>
      </c>
      <c r="K403" s="3" t="str">
        <f t="shared" si="63"/>
        <v>435033</v>
      </c>
      <c r="M403" s="2">
        <f>_xlfn.XLOOKUP(ROUNDDOWN(A403/100,0),[1]装备数值!$B:$B,[1]装备数值!$F:$F)</f>
        <v>0</v>
      </c>
      <c r="N403" s="3" t="str">
        <f t="shared" si="54"/>
        <v>equip_503_name</v>
      </c>
      <c r="O403" s="3" t="str">
        <f t="shared" si="55"/>
        <v>icon_equip_503_1</v>
      </c>
      <c r="P403" s="3" t="str">
        <f t="shared" si="56"/>
        <v>equip_503_desc</v>
      </c>
      <c r="Q403" s="3" t="str">
        <f t="shared" si="57"/>
        <v>spine_equip_503_1</v>
      </c>
    </row>
    <row r="404" spans="1:17">
      <c r="A404" s="2">
        <v>50304</v>
      </c>
      <c r="B404" s="3" t="str">
        <f>CONCATENATE(_xlfn.XLOOKUP(ROUNDDOWN(A404/100,0),[1]装备数值!$B:$B,[1]装备数值!$C:$C),"-",_xlfn.XLOOKUP(E404,[1]装备数值!$K$5:$K$19,[1]装备数值!$L$5:$L$19))</f>
        <v>银质挂链-A阶-0</v>
      </c>
      <c r="C404" s="3">
        <f t="shared" si="53"/>
        <v>503</v>
      </c>
      <c r="D404" s="3">
        <f>_xlfn.XLOOKUP(ROUNDDOWN(A404/100,0),[1]装备数值!$B:$B,[1]装备数值!$E:$E)</f>
        <v>5</v>
      </c>
      <c r="E404" s="2">
        <v>4</v>
      </c>
      <c r="F404" s="2">
        <f>_xlfn.XLOOKUP(ROUNDDOWN(A404/100,0),[1]装备数值!$B:$B,[1]装备数值!$D:$D)</f>
        <v>103010</v>
      </c>
      <c r="G404" s="8">
        <f>IF(M404=0,_xlfn.IFS(D404=1,_xlfn.XLOOKUP(E404,[1]装备数值!$K$5:$K$19,[1]装备数值!$M$5:$M$19),D404=3,_xlfn.XLOOKUP(E404,[1]装备数值!$K$5:$K$19,[1]装备数值!$Q$5:$Q$19),D404=5,_xlfn.XLOOKUP(E404,[1]装备数值!$K$5:$K$19,[1]装备数值!$U$5:$U$19),D404=2,_xlfn.XLOOKUP(E404,[1]装备数值!$K$5:$K$19,[1]装备数值!$M$24:$M$38),D404=4,_xlfn.XLOOKUP(E404,[1]装备数值!$K$5:$K$19,[1]装备数值!$Q$24:$Q$38),D404=6,_xlfn.XLOOKUP(E404,[1]装备数值!$K$5:$K$19,[1]装备数值!$U$24:$U$38)),_xlfn.IFS(D404=1,_xlfn.XLOOKUP(E404,[1]装备数值!$K$5:$K$19,[1]装备数值!$O$5:$O$19),D404=3,_xlfn.XLOOKUP(E404,[1]装备数值!$K$5:$K$19,[1]装备数值!$S$5:$S$19),D404=5,_xlfn.XLOOKUP(E404,[1]装备数值!$K$5:$K$19,[1]装备数值!$W$5:$W$19),D404=2,_xlfn.XLOOKUP(E404,[1]装备数值!$K$5:$K$19,[1]装备数值!$O$24:$O$38),D404=4,_xlfn.XLOOKUP(E404,[1]装备数值!$K$5:$K$19,[1]装备数值!$S$24:$S$38),D404=6,_xlfn.XLOOKUP(E404,[1]装备数值!$K$5:$K$19,[1]装备数值!$W$24:$W$38)))</f>
        <v>35</v>
      </c>
      <c r="H404" s="2">
        <f>IF(M404=0,_xlfn.IFS(D404=1,_xlfn.XLOOKUP(E404,[1]装备数值!$K$5:$K$19,[1]装备数值!$N$5:$N$19),D404=3,_xlfn.XLOOKUP(E404,[1]装备数值!$K$5:$K$19,[1]装备数值!$R$5:$R$19),D404=5,_xlfn.XLOOKUP(E404,[1]装备数值!$K$5:$K$19,[1]装备数值!$V$5:$V$19),D404=2,_xlfn.XLOOKUP(E404,[1]装备数值!$K$5:$K$19,[1]装备数值!$N$24:$N$38),D404=4,_xlfn.XLOOKUP(E404,[1]装备数值!$K$5:$K$19,[1]装备数值!$R$24:$R$38),D404=6,_xlfn.XLOOKUP(E404,[1]装备数值!$K$5:$K$19,[1]装备数值!$V$24:$V$38)),_xlfn.IFS(D404=1,_xlfn.XLOOKUP(E404,[1]装备数值!$K$5:$K$19,[1]装备数值!$P$5:$P$19),D404=3,_xlfn.XLOOKUP(E404,[1]装备数值!$K$5:$K$19,[1]装备数值!$T$5:$T$19),D404=5,_xlfn.XLOOKUP(E404,[1]装备数值!$K$5:$K$19,[1]装备数值!$X$5:$X$19),D404=2,_xlfn.XLOOKUP(E404,[1]装备数值!$K$5:$K$19,[1]装备数值!$P$24:$P$38),D404=4,_xlfn.XLOOKUP(E404,[1]装备数值!$K$5:$K$19,[1]装备数值!$T$24:$T$38),D404=6,_xlfn.XLOOKUP(E404,[1]装备数值!$K$5:$K$19,[1]装备数值!$X$24:$X$38)))</f>
        <v>7</v>
      </c>
      <c r="I404" s="2" cm="1">
        <f t="array" ref="I404">G404+H404*(_xlfn.SINGLE(_xlfn.XLOOKUP(E404,'equip_quality|装备品质'!$A:$A,'equip_quality|装备品质'!$E:$E-1)))</f>
        <v>1148</v>
      </c>
      <c r="J404" s="3" t="str">
        <f t="shared" ref="J404:J445" si="64">CONCATENATE("3;",ROUNDDOWN($A404/100,0)*10+430003,"|4;",ROUNDDOWN($A404/100,0)*10+430004,"|5;",ROUNDDOWN($A404/100,0)*10+430005,"|6;",ROUNDDOWN($A404/100,0)*10+430006)</f>
        <v>3;435033|4;435034|5;435035|6;435036</v>
      </c>
      <c r="K404" s="3" t="str">
        <f t="shared" si="63"/>
        <v>435033;435034</v>
      </c>
      <c r="M404" s="2">
        <f>_xlfn.XLOOKUP(ROUNDDOWN(A404/100,0),[1]装备数值!$B:$B,[1]装备数值!$F:$F)</f>
        <v>0</v>
      </c>
      <c r="N404" s="3" t="str">
        <f t="shared" si="54"/>
        <v>equip_503_name</v>
      </c>
      <c r="O404" s="3" t="str">
        <f t="shared" si="55"/>
        <v>icon_equip_503_2</v>
      </c>
      <c r="P404" s="3" t="str">
        <f t="shared" si="56"/>
        <v>equip_503_desc</v>
      </c>
      <c r="Q404" s="3" t="str">
        <f t="shared" si="57"/>
        <v>spine_equip_503_2</v>
      </c>
    </row>
    <row r="405" spans="1:17">
      <c r="A405" s="2">
        <v>50305</v>
      </c>
      <c r="B405" s="3" t="str">
        <f>CONCATENATE(_xlfn.XLOOKUP(ROUNDDOWN(A405/100,0),[1]装备数值!$B:$B,[1]装备数值!$C:$C),"-",_xlfn.XLOOKUP(E405,[1]装备数值!$K$5:$K$19,[1]装备数值!$L$5:$L$19))</f>
        <v>银质挂链-A阶-1</v>
      </c>
      <c r="C405" s="3">
        <f t="shared" si="53"/>
        <v>503</v>
      </c>
      <c r="D405" s="3">
        <f>_xlfn.XLOOKUP(ROUNDDOWN(A405/100,0),[1]装备数值!$B:$B,[1]装备数值!$E:$E)</f>
        <v>5</v>
      </c>
      <c r="E405" s="2">
        <v>5</v>
      </c>
      <c r="F405" s="2">
        <f>_xlfn.XLOOKUP(ROUNDDOWN(A405/100,0),[1]装备数值!$B:$B,[1]装备数值!$D:$D)</f>
        <v>103010</v>
      </c>
      <c r="G405" s="8">
        <f>IF(M405=0,_xlfn.IFS(D405=1,_xlfn.XLOOKUP(E405,[1]装备数值!$K$5:$K$19,[1]装备数值!$M$5:$M$19),D405=3,_xlfn.XLOOKUP(E405,[1]装备数值!$K$5:$K$19,[1]装备数值!$Q$5:$Q$19),D405=5,_xlfn.XLOOKUP(E405,[1]装备数值!$K$5:$K$19,[1]装备数值!$U$5:$U$19),D405=2,_xlfn.XLOOKUP(E405,[1]装备数值!$K$5:$K$19,[1]装备数值!$M$24:$M$38),D405=4,_xlfn.XLOOKUP(E405,[1]装备数值!$K$5:$K$19,[1]装备数值!$Q$24:$Q$38),D405=6,_xlfn.XLOOKUP(E405,[1]装备数值!$K$5:$K$19,[1]装备数值!$U$24:$U$38)),_xlfn.IFS(D405=1,_xlfn.XLOOKUP(E405,[1]装备数值!$K$5:$K$19,[1]装备数值!$O$5:$O$19),D405=3,_xlfn.XLOOKUP(E405,[1]装备数值!$K$5:$K$19,[1]装备数值!$S$5:$S$19),D405=5,_xlfn.XLOOKUP(E405,[1]装备数值!$K$5:$K$19,[1]装备数值!$W$5:$W$19),D405=2,_xlfn.XLOOKUP(E405,[1]装备数值!$K$5:$K$19,[1]装备数值!$O$24:$O$38),D405=4,_xlfn.XLOOKUP(E405,[1]装备数值!$K$5:$K$19,[1]装备数值!$S$24:$S$38),D405=6,_xlfn.XLOOKUP(E405,[1]装备数值!$K$5:$K$19,[1]装备数值!$W$24:$W$38)))</f>
        <v>42</v>
      </c>
      <c r="H405" s="2">
        <f>IF(M405=0,_xlfn.IFS(D405=1,_xlfn.XLOOKUP(E405,[1]装备数值!$K$5:$K$19,[1]装备数值!$N$5:$N$19),D405=3,_xlfn.XLOOKUP(E405,[1]装备数值!$K$5:$K$19,[1]装备数值!$R$5:$R$19),D405=5,_xlfn.XLOOKUP(E405,[1]装备数值!$K$5:$K$19,[1]装备数值!$V$5:$V$19),D405=2,_xlfn.XLOOKUP(E405,[1]装备数值!$K$5:$K$19,[1]装备数值!$N$24:$N$38),D405=4,_xlfn.XLOOKUP(E405,[1]装备数值!$K$5:$K$19,[1]装备数值!$R$24:$R$38),D405=6,_xlfn.XLOOKUP(E405,[1]装备数值!$K$5:$K$19,[1]装备数值!$V$24:$V$38)),_xlfn.IFS(D405=1,_xlfn.XLOOKUP(E405,[1]装备数值!$K$5:$K$19,[1]装备数值!$P$5:$P$19),D405=3,_xlfn.XLOOKUP(E405,[1]装备数值!$K$5:$K$19,[1]装备数值!$T$5:$T$19),D405=5,_xlfn.XLOOKUP(E405,[1]装备数值!$K$5:$K$19,[1]装备数值!$X$5:$X$19),D405=2,_xlfn.XLOOKUP(E405,[1]装备数值!$K$5:$K$19,[1]装备数值!$P$24:$P$38),D405=4,_xlfn.XLOOKUP(E405,[1]装备数值!$K$5:$K$19,[1]装备数值!$T$24:$T$38),D405=6,_xlfn.XLOOKUP(E405,[1]装备数值!$K$5:$K$19,[1]装备数值!$X$24:$X$38)))</f>
        <v>7</v>
      </c>
      <c r="I405" s="2" cm="1">
        <f t="array" ref="I405">G405+H405*(_xlfn.SINGLE(_xlfn.XLOOKUP(E405,'equip_quality|装备品质'!$A:$A,'equip_quality|装备品质'!$E:$E-1)))</f>
        <v>1155</v>
      </c>
      <c r="J405" s="3" t="str">
        <f t="shared" si="64"/>
        <v>3;435033|4;435034|5;435035|6;435036</v>
      </c>
      <c r="K405" s="3" t="str">
        <f t="shared" si="63"/>
        <v>435033;435034</v>
      </c>
      <c r="M405" s="2">
        <f>_xlfn.XLOOKUP(ROUNDDOWN(A405/100,0),[1]装备数值!$B:$B,[1]装备数值!$F:$F)</f>
        <v>0</v>
      </c>
      <c r="N405" s="3" t="str">
        <f t="shared" si="54"/>
        <v>equip_503_name</v>
      </c>
      <c r="O405" s="3" t="str">
        <f t="shared" si="55"/>
        <v>icon_equip_503_2</v>
      </c>
      <c r="P405" s="3" t="str">
        <f t="shared" si="56"/>
        <v>equip_503_desc</v>
      </c>
      <c r="Q405" s="3" t="str">
        <f t="shared" si="57"/>
        <v>spine_equip_503_2</v>
      </c>
    </row>
    <row r="406" spans="1:17">
      <c r="A406" s="2">
        <v>50306</v>
      </c>
      <c r="B406" s="3" t="str">
        <f>CONCATENATE(_xlfn.XLOOKUP(ROUNDDOWN(A406/100,0),[1]装备数值!$B:$B,[1]装备数值!$C:$C),"-",_xlfn.XLOOKUP(E406,[1]装备数值!$K$5:$K$19,[1]装备数值!$L$5:$L$19))</f>
        <v>银质挂链-A阶-2</v>
      </c>
      <c r="C406" s="3">
        <f t="shared" si="53"/>
        <v>503</v>
      </c>
      <c r="D406" s="3">
        <f>_xlfn.XLOOKUP(ROUNDDOWN(A406/100,0),[1]装备数值!$B:$B,[1]装备数值!$E:$E)</f>
        <v>5</v>
      </c>
      <c r="E406" s="2">
        <v>6</v>
      </c>
      <c r="F406" s="2">
        <f>_xlfn.XLOOKUP(ROUNDDOWN(A406/100,0),[1]装备数值!$B:$B,[1]装备数值!$D:$D)</f>
        <v>103010</v>
      </c>
      <c r="G406" s="8">
        <f>IF(M406=0,_xlfn.IFS(D406=1,_xlfn.XLOOKUP(E406,[1]装备数值!$K$5:$K$19,[1]装备数值!$M$5:$M$19),D406=3,_xlfn.XLOOKUP(E406,[1]装备数值!$K$5:$K$19,[1]装备数值!$Q$5:$Q$19),D406=5,_xlfn.XLOOKUP(E406,[1]装备数值!$K$5:$K$19,[1]装备数值!$U$5:$U$19),D406=2,_xlfn.XLOOKUP(E406,[1]装备数值!$K$5:$K$19,[1]装备数值!$M$24:$M$38),D406=4,_xlfn.XLOOKUP(E406,[1]装备数值!$K$5:$K$19,[1]装备数值!$Q$24:$Q$38),D406=6,_xlfn.XLOOKUP(E406,[1]装备数值!$K$5:$K$19,[1]装备数值!$U$24:$U$38)),_xlfn.IFS(D406=1,_xlfn.XLOOKUP(E406,[1]装备数值!$K$5:$K$19,[1]装备数值!$O$5:$O$19),D406=3,_xlfn.XLOOKUP(E406,[1]装备数值!$K$5:$K$19,[1]装备数值!$S$5:$S$19),D406=5,_xlfn.XLOOKUP(E406,[1]装备数值!$K$5:$K$19,[1]装备数值!$W$5:$W$19),D406=2,_xlfn.XLOOKUP(E406,[1]装备数值!$K$5:$K$19,[1]装备数值!$O$24:$O$38),D406=4,_xlfn.XLOOKUP(E406,[1]装备数值!$K$5:$K$19,[1]装备数值!$S$24:$S$38),D406=6,_xlfn.XLOOKUP(E406,[1]装备数值!$K$5:$K$19,[1]装备数值!$W$24:$W$38)))</f>
        <v>49</v>
      </c>
      <c r="H406" s="2">
        <f>IF(M406=0,_xlfn.IFS(D406=1,_xlfn.XLOOKUP(E406,[1]装备数值!$K$5:$K$19,[1]装备数值!$N$5:$N$19),D406=3,_xlfn.XLOOKUP(E406,[1]装备数值!$K$5:$K$19,[1]装备数值!$R$5:$R$19),D406=5,_xlfn.XLOOKUP(E406,[1]装备数值!$K$5:$K$19,[1]装备数值!$V$5:$V$19),D406=2,_xlfn.XLOOKUP(E406,[1]装备数值!$K$5:$K$19,[1]装备数值!$N$24:$N$38),D406=4,_xlfn.XLOOKUP(E406,[1]装备数值!$K$5:$K$19,[1]装备数值!$R$24:$R$38),D406=6,_xlfn.XLOOKUP(E406,[1]装备数值!$K$5:$K$19,[1]装备数值!$V$24:$V$38)),_xlfn.IFS(D406=1,_xlfn.XLOOKUP(E406,[1]装备数值!$K$5:$K$19,[1]装备数值!$P$5:$P$19),D406=3,_xlfn.XLOOKUP(E406,[1]装备数值!$K$5:$K$19,[1]装备数值!$T$5:$T$19),D406=5,_xlfn.XLOOKUP(E406,[1]装备数值!$K$5:$K$19,[1]装备数值!$X$5:$X$19),D406=2,_xlfn.XLOOKUP(E406,[1]装备数值!$K$5:$K$19,[1]装备数值!$P$24:$P$38),D406=4,_xlfn.XLOOKUP(E406,[1]装备数值!$K$5:$K$19,[1]装备数值!$T$24:$T$38),D406=6,_xlfn.XLOOKUP(E406,[1]装备数值!$K$5:$K$19,[1]装备数值!$X$24:$X$38)))</f>
        <v>8</v>
      </c>
      <c r="I406" s="2" cm="1">
        <f t="array" ref="I406">G406+H406*(_xlfn.SINGLE(_xlfn.XLOOKUP(E406,'equip_quality|装备品质'!$A:$A,'equip_quality|装备品质'!$E:$E-1)))</f>
        <v>1321</v>
      </c>
      <c r="J406" s="3" t="str">
        <f t="shared" si="64"/>
        <v>3;435033|4;435034|5;435035|6;435036</v>
      </c>
      <c r="K406" s="3" t="str">
        <f t="shared" si="63"/>
        <v>435033;435034</v>
      </c>
      <c r="M406" s="2">
        <f>_xlfn.XLOOKUP(ROUNDDOWN(A406/100,0),[1]装备数值!$B:$B,[1]装备数值!$F:$F)</f>
        <v>0</v>
      </c>
      <c r="N406" s="3" t="str">
        <f t="shared" si="54"/>
        <v>equip_503_name</v>
      </c>
      <c r="O406" s="3" t="str">
        <f t="shared" si="55"/>
        <v>icon_equip_503_2</v>
      </c>
      <c r="P406" s="3" t="str">
        <f t="shared" si="56"/>
        <v>equip_503_desc</v>
      </c>
      <c r="Q406" s="3" t="str">
        <f t="shared" si="57"/>
        <v>spine_equip_503_2</v>
      </c>
    </row>
    <row r="407" spans="1:17">
      <c r="A407" s="2">
        <v>50307</v>
      </c>
      <c r="B407" s="3" t="str">
        <f>CONCATENATE(_xlfn.XLOOKUP(ROUNDDOWN(A407/100,0),[1]装备数值!$B:$B,[1]装备数值!$C:$C),"-",_xlfn.XLOOKUP(E407,[1]装备数值!$K$5:$K$19,[1]装备数值!$L$5:$L$19))</f>
        <v>银质挂链-S阶-0</v>
      </c>
      <c r="C407" s="3">
        <f t="shared" si="53"/>
        <v>503</v>
      </c>
      <c r="D407" s="3">
        <f>_xlfn.XLOOKUP(ROUNDDOWN(A407/100,0),[1]装备数值!$B:$B,[1]装备数值!$E:$E)</f>
        <v>5</v>
      </c>
      <c r="E407" s="2">
        <v>7</v>
      </c>
      <c r="F407" s="2">
        <f>_xlfn.XLOOKUP(ROUNDDOWN(A407/100,0),[1]装备数值!$B:$B,[1]装备数值!$D:$D)</f>
        <v>103010</v>
      </c>
      <c r="G407" s="8">
        <f>IF(M407=0,_xlfn.IFS(D407=1,_xlfn.XLOOKUP(E407,[1]装备数值!$K$5:$K$19,[1]装备数值!$M$5:$M$19),D407=3,_xlfn.XLOOKUP(E407,[1]装备数值!$K$5:$K$19,[1]装备数值!$Q$5:$Q$19),D407=5,_xlfn.XLOOKUP(E407,[1]装备数值!$K$5:$K$19,[1]装备数值!$U$5:$U$19),D407=2,_xlfn.XLOOKUP(E407,[1]装备数值!$K$5:$K$19,[1]装备数值!$M$24:$M$38),D407=4,_xlfn.XLOOKUP(E407,[1]装备数值!$K$5:$K$19,[1]装备数值!$Q$24:$Q$38),D407=6,_xlfn.XLOOKUP(E407,[1]装备数值!$K$5:$K$19,[1]装备数值!$U$24:$U$38)),_xlfn.IFS(D407=1,_xlfn.XLOOKUP(E407,[1]装备数值!$K$5:$K$19,[1]装备数值!$O$5:$O$19),D407=3,_xlfn.XLOOKUP(E407,[1]装备数值!$K$5:$K$19,[1]装备数值!$S$5:$S$19),D407=5,_xlfn.XLOOKUP(E407,[1]装备数值!$K$5:$K$19,[1]装备数值!$W$5:$W$19),D407=2,_xlfn.XLOOKUP(E407,[1]装备数值!$K$5:$K$19,[1]装备数值!$O$24:$O$38),D407=4,_xlfn.XLOOKUP(E407,[1]装备数值!$K$5:$K$19,[1]装备数值!$S$24:$S$38),D407=6,_xlfn.XLOOKUP(E407,[1]装备数值!$K$5:$K$19,[1]装备数值!$W$24:$W$38)))</f>
        <v>92</v>
      </c>
      <c r="H407" s="2">
        <f>IF(M407=0,_xlfn.IFS(D407=1,_xlfn.XLOOKUP(E407,[1]装备数值!$K$5:$K$19,[1]装备数值!$N$5:$N$19),D407=3,_xlfn.XLOOKUP(E407,[1]装备数值!$K$5:$K$19,[1]装备数值!$R$5:$R$19),D407=5,_xlfn.XLOOKUP(E407,[1]装备数值!$K$5:$K$19,[1]装备数值!$V$5:$V$19),D407=2,_xlfn.XLOOKUP(E407,[1]装备数值!$K$5:$K$19,[1]装备数值!$N$24:$N$38),D407=4,_xlfn.XLOOKUP(E407,[1]装备数值!$K$5:$K$19,[1]装备数值!$R$24:$R$38),D407=6,_xlfn.XLOOKUP(E407,[1]装备数值!$K$5:$K$19,[1]装备数值!$V$24:$V$38)),_xlfn.IFS(D407=1,_xlfn.XLOOKUP(E407,[1]装备数值!$K$5:$K$19,[1]装备数值!$P$5:$P$19),D407=3,_xlfn.XLOOKUP(E407,[1]装备数值!$K$5:$K$19,[1]装备数值!$T$5:$T$19),D407=5,_xlfn.XLOOKUP(E407,[1]装备数值!$K$5:$K$19,[1]装备数值!$X$5:$X$19),D407=2,_xlfn.XLOOKUP(E407,[1]装备数值!$K$5:$K$19,[1]装备数值!$P$24:$P$38),D407=4,_xlfn.XLOOKUP(E407,[1]装备数值!$K$5:$K$19,[1]装备数值!$T$24:$T$38),D407=6,_xlfn.XLOOKUP(E407,[1]装备数值!$K$5:$K$19,[1]装备数值!$X$24:$X$38)))</f>
        <v>8</v>
      </c>
      <c r="I407" s="2" cm="1">
        <f t="array" ref="I407">G407+H407*(_xlfn.SINGLE(_xlfn.XLOOKUP(E407,'equip_quality|装备品质'!$A:$A,'equip_quality|装备品质'!$E:$E-1)))</f>
        <v>1364</v>
      </c>
      <c r="J407" s="3" t="str">
        <f t="shared" si="64"/>
        <v>3;435033|4;435034|5;435035|6;435036</v>
      </c>
      <c r="K407" s="3" t="str">
        <f t="shared" si="63"/>
        <v>435033;435034;435035</v>
      </c>
      <c r="M407" s="2">
        <f>_xlfn.XLOOKUP(ROUNDDOWN(A407/100,0),[1]装备数值!$B:$B,[1]装备数值!$F:$F)</f>
        <v>0</v>
      </c>
      <c r="N407" s="3" t="str">
        <f t="shared" si="54"/>
        <v>equip_503_name</v>
      </c>
      <c r="O407" s="3" t="str">
        <f t="shared" si="55"/>
        <v>icon_equip_503_2</v>
      </c>
      <c r="P407" s="3" t="str">
        <f t="shared" si="56"/>
        <v>equip_503_desc</v>
      </c>
      <c r="Q407" s="3" t="str">
        <f t="shared" si="57"/>
        <v>spine_equip_503_2</v>
      </c>
    </row>
    <row r="408" spans="1:17">
      <c r="A408" s="2">
        <v>50308</v>
      </c>
      <c r="B408" s="3" t="str">
        <f>CONCATENATE(_xlfn.XLOOKUP(ROUNDDOWN(A408/100,0),[1]装备数值!$B:$B,[1]装备数值!$C:$C),"-",_xlfn.XLOOKUP(E408,[1]装备数值!$K$5:$K$19,[1]装备数值!$L$5:$L$19))</f>
        <v>银质挂链-S阶-1</v>
      </c>
      <c r="C408" s="3">
        <f t="shared" ref="C408:C471" si="65">ROUNDDOWN(A408/100,0)</f>
        <v>503</v>
      </c>
      <c r="D408" s="3">
        <f>_xlfn.XLOOKUP(ROUNDDOWN(A408/100,0),[1]装备数值!$B:$B,[1]装备数值!$E:$E)</f>
        <v>5</v>
      </c>
      <c r="E408" s="2">
        <v>8</v>
      </c>
      <c r="F408" s="2">
        <f>_xlfn.XLOOKUP(ROUNDDOWN(A408/100,0),[1]装备数值!$B:$B,[1]装备数值!$D:$D)</f>
        <v>103010</v>
      </c>
      <c r="G408" s="8">
        <f>IF(M408=0,_xlfn.IFS(D408=1,_xlfn.XLOOKUP(E408,[1]装备数值!$K$5:$K$19,[1]装备数值!$M$5:$M$19),D408=3,_xlfn.XLOOKUP(E408,[1]装备数值!$K$5:$K$19,[1]装备数值!$Q$5:$Q$19),D408=5,_xlfn.XLOOKUP(E408,[1]装备数值!$K$5:$K$19,[1]装备数值!$U$5:$U$19),D408=2,_xlfn.XLOOKUP(E408,[1]装备数值!$K$5:$K$19,[1]装备数值!$M$24:$M$38),D408=4,_xlfn.XLOOKUP(E408,[1]装备数值!$K$5:$K$19,[1]装备数值!$Q$24:$Q$38),D408=6,_xlfn.XLOOKUP(E408,[1]装备数值!$K$5:$K$19,[1]装备数值!$U$24:$U$38)),_xlfn.IFS(D408=1,_xlfn.XLOOKUP(E408,[1]装备数值!$K$5:$K$19,[1]装备数值!$O$5:$O$19),D408=3,_xlfn.XLOOKUP(E408,[1]装备数值!$K$5:$K$19,[1]装备数值!$S$5:$S$19),D408=5,_xlfn.XLOOKUP(E408,[1]装备数值!$K$5:$K$19,[1]装备数值!$W$5:$W$19),D408=2,_xlfn.XLOOKUP(E408,[1]装备数值!$K$5:$K$19,[1]装备数值!$O$24:$O$38),D408=4,_xlfn.XLOOKUP(E408,[1]装备数值!$K$5:$K$19,[1]装备数值!$S$24:$S$38),D408=6,_xlfn.XLOOKUP(E408,[1]装备数值!$K$5:$K$19,[1]装备数值!$W$24:$W$38)))</f>
        <v>108</v>
      </c>
      <c r="H408" s="2">
        <f>IF(M408=0,_xlfn.IFS(D408=1,_xlfn.XLOOKUP(E408,[1]装备数值!$K$5:$K$19,[1]装备数值!$N$5:$N$19),D408=3,_xlfn.XLOOKUP(E408,[1]装备数值!$K$5:$K$19,[1]装备数值!$R$5:$R$19),D408=5,_xlfn.XLOOKUP(E408,[1]装备数值!$K$5:$K$19,[1]装备数值!$V$5:$V$19),D408=2,_xlfn.XLOOKUP(E408,[1]装备数值!$K$5:$K$19,[1]装备数值!$N$24:$N$38),D408=4,_xlfn.XLOOKUP(E408,[1]装备数值!$K$5:$K$19,[1]装备数值!$R$24:$R$38),D408=6,_xlfn.XLOOKUP(E408,[1]装备数值!$K$5:$K$19,[1]装备数值!$V$24:$V$38)),_xlfn.IFS(D408=1,_xlfn.XLOOKUP(E408,[1]装备数值!$K$5:$K$19,[1]装备数值!$P$5:$P$19),D408=3,_xlfn.XLOOKUP(E408,[1]装备数值!$K$5:$K$19,[1]装备数值!$T$5:$T$19),D408=5,_xlfn.XLOOKUP(E408,[1]装备数值!$K$5:$K$19,[1]装备数值!$X$5:$X$19),D408=2,_xlfn.XLOOKUP(E408,[1]装备数值!$K$5:$K$19,[1]装备数值!$P$24:$P$38),D408=4,_xlfn.XLOOKUP(E408,[1]装备数值!$K$5:$K$19,[1]装备数值!$T$24:$T$38),D408=6,_xlfn.XLOOKUP(E408,[1]装备数值!$K$5:$K$19,[1]装备数值!$X$24:$X$38)))</f>
        <v>10</v>
      </c>
      <c r="I408" s="2" cm="1">
        <f t="array" ref="I408">G408+H408*(_xlfn.SINGLE(_xlfn.XLOOKUP(E408,'equip_quality|装备品质'!$A:$A,'equip_quality|装备品质'!$E:$E-1)))</f>
        <v>1698</v>
      </c>
      <c r="J408" s="3" t="str">
        <f t="shared" si="64"/>
        <v>3;435033|4;435034|5;435035|6;435036</v>
      </c>
      <c r="K408" s="3" t="str">
        <f t="shared" si="63"/>
        <v>435033;435034;435035</v>
      </c>
      <c r="M408" s="2">
        <f>_xlfn.XLOOKUP(ROUNDDOWN(A408/100,0),[1]装备数值!$B:$B,[1]装备数值!$F:$F)</f>
        <v>0</v>
      </c>
      <c r="N408" s="3" t="str">
        <f t="shared" ref="N408:N471" si="66">CONCATENATE("equip_",ROUNDDOWN(A408/100,0),"_name")</f>
        <v>equip_503_name</v>
      </c>
      <c r="O408" s="3" t="str">
        <f t="shared" ref="O408:O471" si="67">CONCATENATE("icon_equip_",ROUNDDOWN(A408/100,0),IF(_xlfn.NUMBERVALUE(MID(ROUNDDOWN(A408/100,0),2,1))&lt;5,CONCATENATE(IF(E408&lt;4,"_1","_2")),""))</f>
        <v>icon_equip_503_2</v>
      </c>
      <c r="P408" s="3" t="str">
        <f t="shared" ref="P408:P471" si="68">CONCATENATE("equip_",ROUNDDOWN(A408/100,0),"_desc")</f>
        <v>equip_503_desc</v>
      </c>
      <c r="Q408" s="3" t="str">
        <f t="shared" ref="Q408:Q471" si="69">CONCATENATE("spine_equip_",ROUNDDOWN(A408/100,0),IF(_xlfn.NUMBERVALUE(MID(ROUNDDOWN(A408/100,0),2,1))&lt;5,CONCATENATE(IF(E408&lt;4,"_1","_2")),""))</f>
        <v>spine_equip_503_2</v>
      </c>
    </row>
    <row r="409" spans="1:17">
      <c r="A409" s="2">
        <v>50309</v>
      </c>
      <c r="B409" s="3" t="str">
        <f>CONCATENATE(_xlfn.XLOOKUP(ROUNDDOWN(A409/100,0),[1]装备数值!$B:$B,[1]装备数值!$C:$C),"-",_xlfn.XLOOKUP(E409,[1]装备数值!$K$5:$K$19,[1]装备数值!$L$5:$L$19))</f>
        <v>银质挂链-S阶-2</v>
      </c>
      <c r="C409" s="3">
        <f t="shared" si="65"/>
        <v>503</v>
      </c>
      <c r="D409" s="3">
        <f>_xlfn.XLOOKUP(ROUNDDOWN(A409/100,0),[1]装备数值!$B:$B,[1]装备数值!$E:$E)</f>
        <v>5</v>
      </c>
      <c r="E409" s="2">
        <v>9</v>
      </c>
      <c r="F409" s="2">
        <f>_xlfn.XLOOKUP(ROUNDDOWN(A409/100,0),[1]装备数值!$B:$B,[1]装备数值!$D:$D)</f>
        <v>103010</v>
      </c>
      <c r="G409" s="8">
        <f>IF(M409=0,_xlfn.IFS(D409=1,_xlfn.XLOOKUP(E409,[1]装备数值!$K$5:$K$19,[1]装备数值!$M$5:$M$19),D409=3,_xlfn.XLOOKUP(E409,[1]装备数值!$K$5:$K$19,[1]装备数值!$Q$5:$Q$19),D409=5,_xlfn.XLOOKUP(E409,[1]装备数值!$K$5:$K$19,[1]装备数值!$U$5:$U$19),D409=2,_xlfn.XLOOKUP(E409,[1]装备数值!$K$5:$K$19,[1]装备数值!$M$24:$M$38),D409=4,_xlfn.XLOOKUP(E409,[1]装备数值!$K$5:$K$19,[1]装备数值!$Q$24:$Q$38),D409=6,_xlfn.XLOOKUP(E409,[1]装备数值!$K$5:$K$19,[1]装备数值!$U$24:$U$38)),_xlfn.IFS(D409=1,_xlfn.XLOOKUP(E409,[1]装备数值!$K$5:$K$19,[1]装备数值!$O$5:$O$19),D409=3,_xlfn.XLOOKUP(E409,[1]装备数值!$K$5:$K$19,[1]装备数值!$S$5:$S$19),D409=5,_xlfn.XLOOKUP(E409,[1]装备数值!$K$5:$K$19,[1]装备数值!$W$5:$W$19),D409=2,_xlfn.XLOOKUP(E409,[1]装备数值!$K$5:$K$19,[1]装备数值!$O$24:$O$38),D409=4,_xlfn.XLOOKUP(E409,[1]装备数值!$K$5:$K$19,[1]装备数值!$S$24:$S$38),D409=6,_xlfn.XLOOKUP(E409,[1]装备数值!$K$5:$K$19,[1]装备数值!$W$24:$W$38)))</f>
        <v>123</v>
      </c>
      <c r="H409" s="2">
        <f>IF(M409=0,_xlfn.IFS(D409=1,_xlfn.XLOOKUP(E409,[1]装备数值!$K$5:$K$19,[1]装备数值!$N$5:$N$19),D409=3,_xlfn.XLOOKUP(E409,[1]装备数值!$K$5:$K$19,[1]装备数值!$R$5:$R$19),D409=5,_xlfn.XLOOKUP(E409,[1]装备数值!$K$5:$K$19,[1]装备数值!$V$5:$V$19),D409=2,_xlfn.XLOOKUP(E409,[1]装备数值!$K$5:$K$19,[1]装备数值!$N$24:$N$38),D409=4,_xlfn.XLOOKUP(E409,[1]装备数值!$K$5:$K$19,[1]装备数值!$R$24:$R$38),D409=6,_xlfn.XLOOKUP(E409,[1]装备数值!$K$5:$K$19,[1]装备数值!$V$24:$V$38)),_xlfn.IFS(D409=1,_xlfn.XLOOKUP(E409,[1]装备数值!$K$5:$K$19,[1]装备数值!$P$5:$P$19),D409=3,_xlfn.XLOOKUP(E409,[1]装备数值!$K$5:$K$19,[1]装备数值!$T$5:$T$19),D409=5,_xlfn.XLOOKUP(E409,[1]装备数值!$K$5:$K$19,[1]装备数值!$X$5:$X$19),D409=2,_xlfn.XLOOKUP(E409,[1]装备数值!$K$5:$K$19,[1]装备数值!$P$24:$P$38),D409=4,_xlfn.XLOOKUP(E409,[1]装备数值!$K$5:$K$19,[1]装备数值!$T$24:$T$38),D409=6,_xlfn.XLOOKUP(E409,[1]装备数值!$K$5:$K$19,[1]装备数值!$X$24:$X$38)))</f>
        <v>11</v>
      </c>
      <c r="I409" s="2" cm="1">
        <f t="array" ref="I409">G409+H409*(_xlfn.SINGLE(_xlfn.XLOOKUP(E409,'equip_quality|装备品质'!$A:$A,'equip_quality|装备品质'!$E:$E-1)))</f>
        <v>1872</v>
      </c>
      <c r="J409" s="3" t="str">
        <f t="shared" si="64"/>
        <v>3;435033|4;435034|5;435035|6;435036</v>
      </c>
      <c r="K409" s="3" t="str">
        <f t="shared" si="63"/>
        <v>435033;435034;435035</v>
      </c>
      <c r="M409" s="2">
        <f>_xlfn.XLOOKUP(ROUNDDOWN(A409/100,0),[1]装备数值!$B:$B,[1]装备数值!$F:$F)</f>
        <v>0</v>
      </c>
      <c r="N409" s="3" t="str">
        <f t="shared" si="66"/>
        <v>equip_503_name</v>
      </c>
      <c r="O409" s="3" t="str">
        <f t="shared" si="67"/>
        <v>icon_equip_503_2</v>
      </c>
      <c r="P409" s="3" t="str">
        <f t="shared" si="68"/>
        <v>equip_503_desc</v>
      </c>
      <c r="Q409" s="3" t="str">
        <f t="shared" si="69"/>
        <v>spine_equip_503_2</v>
      </c>
    </row>
    <row r="410" spans="1:17">
      <c r="A410" s="2">
        <v>50310</v>
      </c>
      <c r="B410" s="3" t="str">
        <f>CONCATENATE(_xlfn.XLOOKUP(ROUNDDOWN(A410/100,0),[1]装备数值!$B:$B,[1]装备数值!$C:$C),"-",_xlfn.XLOOKUP(E410,[1]装备数值!$K$5:$K$19,[1]装备数值!$L$5:$L$19))</f>
        <v>银质挂链-S阶-3</v>
      </c>
      <c r="C410" s="3">
        <f t="shared" si="65"/>
        <v>503</v>
      </c>
      <c r="D410" s="3">
        <f>_xlfn.XLOOKUP(ROUNDDOWN(A410/100,0),[1]装备数值!$B:$B,[1]装备数值!$E:$E)</f>
        <v>5</v>
      </c>
      <c r="E410" s="2">
        <v>10</v>
      </c>
      <c r="F410" s="2">
        <f>_xlfn.XLOOKUP(ROUNDDOWN(A410/100,0),[1]装备数值!$B:$B,[1]装备数值!$D:$D)</f>
        <v>103010</v>
      </c>
      <c r="G410" s="8">
        <f>IF(M410=0,_xlfn.IFS(D410=1,_xlfn.XLOOKUP(E410,[1]装备数值!$K$5:$K$19,[1]装备数值!$M$5:$M$19),D410=3,_xlfn.XLOOKUP(E410,[1]装备数值!$K$5:$K$19,[1]装备数值!$Q$5:$Q$19),D410=5,_xlfn.XLOOKUP(E410,[1]装备数值!$K$5:$K$19,[1]装备数值!$U$5:$U$19),D410=2,_xlfn.XLOOKUP(E410,[1]装备数值!$K$5:$K$19,[1]装备数值!$M$24:$M$38),D410=4,_xlfn.XLOOKUP(E410,[1]装备数值!$K$5:$K$19,[1]装备数值!$Q$24:$Q$38),D410=6,_xlfn.XLOOKUP(E410,[1]装备数值!$K$5:$K$19,[1]装备数值!$U$24:$U$38)),_xlfn.IFS(D410=1,_xlfn.XLOOKUP(E410,[1]装备数值!$K$5:$K$19,[1]装备数值!$O$5:$O$19),D410=3,_xlfn.XLOOKUP(E410,[1]装备数值!$K$5:$K$19,[1]装备数值!$S$5:$S$19),D410=5,_xlfn.XLOOKUP(E410,[1]装备数值!$K$5:$K$19,[1]装备数值!$W$5:$W$19),D410=2,_xlfn.XLOOKUP(E410,[1]装备数值!$K$5:$K$19,[1]装备数值!$O$24:$O$38),D410=4,_xlfn.XLOOKUP(E410,[1]装备数值!$K$5:$K$19,[1]装备数值!$S$24:$S$38),D410=6,_xlfn.XLOOKUP(E410,[1]装备数值!$K$5:$K$19,[1]装备数值!$W$24:$W$38)))</f>
        <v>139</v>
      </c>
      <c r="H410" s="2">
        <f>IF(M410=0,_xlfn.IFS(D410=1,_xlfn.XLOOKUP(E410,[1]装备数值!$K$5:$K$19,[1]装备数值!$N$5:$N$19),D410=3,_xlfn.XLOOKUP(E410,[1]装备数值!$K$5:$K$19,[1]装备数值!$R$5:$R$19),D410=5,_xlfn.XLOOKUP(E410,[1]装备数值!$K$5:$K$19,[1]装备数值!$V$5:$V$19),D410=2,_xlfn.XLOOKUP(E410,[1]装备数值!$K$5:$K$19,[1]装备数值!$N$24:$N$38),D410=4,_xlfn.XLOOKUP(E410,[1]装备数值!$K$5:$K$19,[1]装备数值!$R$24:$R$38),D410=6,_xlfn.XLOOKUP(E410,[1]装备数值!$K$5:$K$19,[1]装备数值!$V$24:$V$38)),_xlfn.IFS(D410=1,_xlfn.XLOOKUP(E410,[1]装备数值!$K$5:$K$19,[1]装备数值!$P$5:$P$19),D410=3,_xlfn.XLOOKUP(E410,[1]装备数值!$K$5:$K$19,[1]装备数值!$T$5:$T$19),D410=5,_xlfn.XLOOKUP(E410,[1]装备数值!$K$5:$K$19,[1]装备数值!$X$5:$X$19),D410=2,_xlfn.XLOOKUP(E410,[1]装备数值!$K$5:$K$19,[1]装备数值!$P$24:$P$38),D410=4,_xlfn.XLOOKUP(E410,[1]装备数值!$K$5:$K$19,[1]装备数值!$T$24:$T$38),D410=6,_xlfn.XLOOKUP(E410,[1]装备数值!$K$5:$K$19,[1]装备数值!$X$24:$X$38)))</f>
        <v>14</v>
      </c>
      <c r="I410" s="2" cm="1">
        <f t="array" ref="I410">G410+H410*(_xlfn.SINGLE(_xlfn.XLOOKUP(E410,'equip_quality|装备品质'!$A:$A,'equip_quality|装备品质'!$E:$E-1)))</f>
        <v>2365</v>
      </c>
      <c r="J410" s="3" t="str">
        <f t="shared" si="64"/>
        <v>3;435033|4;435034|5;435035|6;435036</v>
      </c>
      <c r="K410" s="3" t="str">
        <f t="shared" si="63"/>
        <v>435033;435034;435035</v>
      </c>
      <c r="M410" s="2">
        <f>_xlfn.XLOOKUP(ROUNDDOWN(A410/100,0),[1]装备数值!$B:$B,[1]装备数值!$F:$F)</f>
        <v>0</v>
      </c>
      <c r="N410" s="3" t="str">
        <f t="shared" si="66"/>
        <v>equip_503_name</v>
      </c>
      <c r="O410" s="3" t="str">
        <f t="shared" si="67"/>
        <v>icon_equip_503_2</v>
      </c>
      <c r="P410" s="3" t="str">
        <f t="shared" si="68"/>
        <v>equip_503_desc</v>
      </c>
      <c r="Q410" s="3" t="str">
        <f t="shared" si="69"/>
        <v>spine_equip_503_2</v>
      </c>
    </row>
    <row r="411" spans="1:17">
      <c r="A411" s="2">
        <v>50311</v>
      </c>
      <c r="B411" s="3" t="str">
        <f>CONCATENATE(_xlfn.XLOOKUP(ROUNDDOWN(A411/100,0),[1]装备数值!$B:$B,[1]装备数值!$C:$C),"-",_xlfn.XLOOKUP(E411,[1]装备数值!$K$5:$K$19,[1]装备数值!$L$5:$L$19))</f>
        <v>银质挂链-SS阶-0</v>
      </c>
      <c r="C411" s="3">
        <f t="shared" si="65"/>
        <v>503</v>
      </c>
      <c r="D411" s="3">
        <f>_xlfn.XLOOKUP(ROUNDDOWN(A411/100,0),[1]装备数值!$B:$B,[1]装备数值!$E:$E)</f>
        <v>5</v>
      </c>
      <c r="E411" s="2">
        <v>11</v>
      </c>
      <c r="F411" s="2">
        <f>_xlfn.XLOOKUP(ROUNDDOWN(A411/100,0),[1]装备数值!$B:$B,[1]装备数值!$D:$D)</f>
        <v>103010</v>
      </c>
      <c r="G411" s="8">
        <f>IF(M411=0,_xlfn.IFS(D411=1,_xlfn.XLOOKUP(E411,[1]装备数值!$K$5:$K$19,[1]装备数值!$M$5:$M$19),D411=3,_xlfn.XLOOKUP(E411,[1]装备数值!$K$5:$K$19,[1]装备数值!$Q$5:$Q$19),D411=5,_xlfn.XLOOKUP(E411,[1]装备数值!$K$5:$K$19,[1]装备数值!$U$5:$U$19),D411=2,_xlfn.XLOOKUP(E411,[1]装备数值!$K$5:$K$19,[1]装备数值!$M$24:$M$38),D411=4,_xlfn.XLOOKUP(E411,[1]装备数值!$K$5:$K$19,[1]装备数值!$Q$24:$Q$38),D411=6,_xlfn.XLOOKUP(E411,[1]装备数值!$K$5:$K$19,[1]装备数值!$U$24:$U$38)),_xlfn.IFS(D411=1,_xlfn.XLOOKUP(E411,[1]装备数值!$K$5:$K$19,[1]装备数值!$O$5:$O$19),D411=3,_xlfn.XLOOKUP(E411,[1]装备数值!$K$5:$K$19,[1]装备数值!$S$5:$S$19),D411=5,_xlfn.XLOOKUP(E411,[1]装备数值!$K$5:$K$19,[1]装备数值!$W$5:$W$19),D411=2,_xlfn.XLOOKUP(E411,[1]装备数值!$K$5:$K$19,[1]装备数值!$O$24:$O$38),D411=4,_xlfn.XLOOKUP(E411,[1]装备数值!$K$5:$K$19,[1]装备数值!$S$24:$S$38),D411=6,_xlfn.XLOOKUP(E411,[1]装备数值!$K$5:$K$19,[1]装备数值!$W$24:$W$38)))</f>
        <v>162</v>
      </c>
      <c r="H411" s="2">
        <f>IF(M411=0,_xlfn.IFS(D411=1,_xlfn.XLOOKUP(E411,[1]装备数值!$K$5:$K$19,[1]装备数值!$N$5:$N$19),D411=3,_xlfn.XLOOKUP(E411,[1]装备数值!$K$5:$K$19,[1]装备数值!$R$5:$R$19),D411=5,_xlfn.XLOOKUP(E411,[1]装备数值!$K$5:$K$19,[1]装备数值!$V$5:$V$19),D411=2,_xlfn.XLOOKUP(E411,[1]装备数值!$K$5:$K$19,[1]装备数值!$N$24:$N$38),D411=4,_xlfn.XLOOKUP(E411,[1]装备数值!$K$5:$K$19,[1]装备数值!$R$24:$R$38),D411=6,_xlfn.XLOOKUP(E411,[1]装备数值!$K$5:$K$19,[1]装备数值!$V$24:$V$38)),_xlfn.IFS(D411=1,_xlfn.XLOOKUP(E411,[1]装备数值!$K$5:$K$19,[1]装备数值!$P$5:$P$19),D411=3,_xlfn.XLOOKUP(E411,[1]装备数值!$K$5:$K$19,[1]装备数值!$T$5:$T$19),D411=5,_xlfn.XLOOKUP(E411,[1]装备数值!$K$5:$K$19,[1]装备数值!$X$5:$X$19),D411=2,_xlfn.XLOOKUP(E411,[1]装备数值!$K$5:$K$19,[1]装备数值!$P$24:$P$38),D411=4,_xlfn.XLOOKUP(E411,[1]装备数值!$K$5:$K$19,[1]装备数值!$T$24:$T$38),D411=6,_xlfn.XLOOKUP(E411,[1]装备数值!$K$5:$K$19,[1]装备数值!$X$24:$X$38)))</f>
        <v>17</v>
      </c>
      <c r="I411" s="2" cm="1">
        <f t="array" ref="I411">G411+H411*(_xlfn.SINGLE(_xlfn.XLOOKUP(E411,'equip_quality|装备品质'!$A:$A,'equip_quality|装备品质'!$E:$E-1)))</f>
        <v>2865</v>
      </c>
      <c r="J411" s="3" t="str">
        <f t="shared" si="64"/>
        <v>3;435033|4;435034|5;435035|6;435036</v>
      </c>
      <c r="K411" s="3" t="str">
        <f t="shared" si="63"/>
        <v>435033;435034;435035;435036</v>
      </c>
      <c r="M411" s="2">
        <f>_xlfn.XLOOKUP(ROUNDDOWN(A411/100,0),[1]装备数值!$B:$B,[1]装备数值!$F:$F)</f>
        <v>0</v>
      </c>
      <c r="N411" s="3" t="str">
        <f t="shared" si="66"/>
        <v>equip_503_name</v>
      </c>
      <c r="O411" s="3" t="str">
        <f t="shared" si="67"/>
        <v>icon_equip_503_2</v>
      </c>
      <c r="P411" s="3" t="str">
        <f t="shared" si="68"/>
        <v>equip_503_desc</v>
      </c>
      <c r="Q411" s="3" t="str">
        <f t="shared" si="69"/>
        <v>spine_equip_503_2</v>
      </c>
    </row>
    <row r="412" spans="1:17">
      <c r="A412" s="2">
        <v>50312</v>
      </c>
      <c r="B412" s="3" t="str">
        <f>CONCATENATE(_xlfn.XLOOKUP(ROUNDDOWN(A412/100,0),[1]装备数值!$B:$B,[1]装备数值!$C:$C),"-",_xlfn.XLOOKUP(E412,[1]装备数值!$K$5:$K$19,[1]装备数值!$L$5:$L$19))</f>
        <v>银质挂链-SS阶-1</v>
      </c>
      <c r="C412" s="3">
        <f t="shared" si="65"/>
        <v>503</v>
      </c>
      <c r="D412" s="3">
        <f>_xlfn.XLOOKUP(ROUNDDOWN(A412/100,0),[1]装备数值!$B:$B,[1]装备数值!$E:$E)</f>
        <v>5</v>
      </c>
      <c r="E412" s="2">
        <v>12</v>
      </c>
      <c r="F412" s="2">
        <f>_xlfn.XLOOKUP(ROUNDDOWN(A412/100,0),[1]装备数值!$B:$B,[1]装备数值!$D:$D)</f>
        <v>103010</v>
      </c>
      <c r="G412" s="8">
        <f>IF(M412=0,_xlfn.IFS(D412=1,_xlfn.XLOOKUP(E412,[1]装备数值!$K$5:$K$19,[1]装备数值!$M$5:$M$19),D412=3,_xlfn.XLOOKUP(E412,[1]装备数值!$K$5:$K$19,[1]装备数值!$Q$5:$Q$19),D412=5,_xlfn.XLOOKUP(E412,[1]装备数值!$K$5:$K$19,[1]装备数值!$U$5:$U$19),D412=2,_xlfn.XLOOKUP(E412,[1]装备数值!$K$5:$K$19,[1]装备数值!$M$24:$M$38),D412=4,_xlfn.XLOOKUP(E412,[1]装备数值!$K$5:$K$19,[1]装备数值!$Q$24:$Q$38),D412=6,_xlfn.XLOOKUP(E412,[1]装备数值!$K$5:$K$19,[1]装备数值!$U$24:$U$38)),_xlfn.IFS(D412=1,_xlfn.XLOOKUP(E412,[1]装备数值!$K$5:$K$19,[1]装备数值!$O$5:$O$19),D412=3,_xlfn.XLOOKUP(E412,[1]装备数值!$K$5:$K$19,[1]装备数值!$S$5:$S$19),D412=5,_xlfn.XLOOKUP(E412,[1]装备数值!$K$5:$K$19,[1]装备数值!$W$5:$W$19),D412=2,_xlfn.XLOOKUP(E412,[1]装备数值!$K$5:$K$19,[1]装备数值!$O$24:$O$38),D412=4,_xlfn.XLOOKUP(E412,[1]装备数值!$K$5:$K$19,[1]装备数值!$S$24:$S$38),D412=6,_xlfn.XLOOKUP(E412,[1]装备数值!$K$5:$K$19,[1]装备数值!$W$24:$W$38)))</f>
        <v>200</v>
      </c>
      <c r="H412" s="2">
        <f>IF(M412=0,_xlfn.IFS(D412=1,_xlfn.XLOOKUP(E412,[1]装备数值!$K$5:$K$19,[1]装备数值!$N$5:$N$19),D412=3,_xlfn.XLOOKUP(E412,[1]装备数值!$K$5:$K$19,[1]装备数值!$R$5:$R$19),D412=5,_xlfn.XLOOKUP(E412,[1]装备数值!$K$5:$K$19,[1]装备数值!$V$5:$V$19),D412=2,_xlfn.XLOOKUP(E412,[1]装备数值!$K$5:$K$19,[1]装备数值!$N$24:$N$38),D412=4,_xlfn.XLOOKUP(E412,[1]装备数值!$K$5:$K$19,[1]装备数值!$R$24:$R$38),D412=6,_xlfn.XLOOKUP(E412,[1]装备数值!$K$5:$K$19,[1]装备数值!$V$24:$V$38)),_xlfn.IFS(D412=1,_xlfn.XLOOKUP(E412,[1]装备数值!$K$5:$K$19,[1]装备数值!$P$5:$P$19),D412=3,_xlfn.XLOOKUP(E412,[1]装备数值!$K$5:$K$19,[1]装备数值!$T$5:$T$19),D412=5,_xlfn.XLOOKUP(E412,[1]装备数值!$K$5:$K$19,[1]装备数值!$X$5:$X$19),D412=2,_xlfn.XLOOKUP(E412,[1]装备数值!$K$5:$K$19,[1]装备数值!$P$24:$P$38),D412=4,_xlfn.XLOOKUP(E412,[1]装备数值!$K$5:$K$19,[1]装备数值!$T$24:$T$38),D412=6,_xlfn.XLOOKUP(E412,[1]装备数值!$K$5:$K$19,[1]装备数值!$X$24:$X$38)))</f>
        <v>20</v>
      </c>
      <c r="I412" s="2" cm="1">
        <f t="array" ref="I412">G412+H412*(_xlfn.SINGLE(_xlfn.XLOOKUP(E412,'equip_quality|装备品质'!$A:$A,'equip_quality|装备品质'!$E:$E-1)))</f>
        <v>3380</v>
      </c>
      <c r="J412" s="3" t="str">
        <f t="shared" si="64"/>
        <v>3;435033|4;435034|5;435035|6;435036</v>
      </c>
      <c r="K412" s="3" t="str">
        <f t="shared" si="63"/>
        <v>435033;435034;435035;435036</v>
      </c>
      <c r="M412" s="2">
        <f>_xlfn.XLOOKUP(ROUNDDOWN(A412/100,0),[1]装备数值!$B:$B,[1]装备数值!$F:$F)</f>
        <v>0</v>
      </c>
      <c r="N412" s="3" t="str">
        <f t="shared" si="66"/>
        <v>equip_503_name</v>
      </c>
      <c r="O412" s="3" t="str">
        <f t="shared" si="67"/>
        <v>icon_equip_503_2</v>
      </c>
      <c r="P412" s="3" t="str">
        <f t="shared" si="68"/>
        <v>equip_503_desc</v>
      </c>
      <c r="Q412" s="3" t="str">
        <f t="shared" si="69"/>
        <v>spine_equip_503_2</v>
      </c>
    </row>
    <row r="413" spans="1:17">
      <c r="A413" s="2">
        <v>50313</v>
      </c>
      <c r="B413" s="3" t="str">
        <f>CONCATENATE(_xlfn.XLOOKUP(ROUNDDOWN(A413/100,0),[1]装备数值!$B:$B,[1]装备数值!$C:$C),"-",_xlfn.XLOOKUP(E413,[1]装备数值!$K$5:$K$19,[1]装备数值!$L$5:$L$19))</f>
        <v>银质挂链-SS阶-2</v>
      </c>
      <c r="C413" s="3">
        <f t="shared" si="65"/>
        <v>503</v>
      </c>
      <c r="D413" s="3">
        <f>_xlfn.XLOOKUP(ROUNDDOWN(A413/100,0),[1]装备数值!$B:$B,[1]装备数值!$E:$E)</f>
        <v>5</v>
      </c>
      <c r="E413" s="2">
        <v>13</v>
      </c>
      <c r="F413" s="2">
        <f>_xlfn.XLOOKUP(ROUNDDOWN(A413/100,0),[1]装备数值!$B:$B,[1]装备数值!$D:$D)</f>
        <v>103010</v>
      </c>
      <c r="G413" s="8">
        <f>IF(M413=0,_xlfn.IFS(D413=1,_xlfn.XLOOKUP(E413,[1]装备数值!$K$5:$K$19,[1]装备数值!$M$5:$M$19),D413=3,_xlfn.XLOOKUP(E413,[1]装备数值!$K$5:$K$19,[1]装备数值!$Q$5:$Q$19),D413=5,_xlfn.XLOOKUP(E413,[1]装备数值!$K$5:$K$19,[1]装备数值!$U$5:$U$19),D413=2,_xlfn.XLOOKUP(E413,[1]装备数值!$K$5:$K$19,[1]装备数值!$M$24:$M$38),D413=4,_xlfn.XLOOKUP(E413,[1]装备数值!$K$5:$K$19,[1]装备数值!$Q$24:$Q$38),D413=6,_xlfn.XLOOKUP(E413,[1]装备数值!$K$5:$K$19,[1]装备数值!$U$24:$U$38)),_xlfn.IFS(D413=1,_xlfn.XLOOKUP(E413,[1]装备数值!$K$5:$K$19,[1]装备数值!$O$5:$O$19),D413=3,_xlfn.XLOOKUP(E413,[1]装备数值!$K$5:$K$19,[1]装备数值!$S$5:$S$19),D413=5,_xlfn.XLOOKUP(E413,[1]装备数值!$K$5:$K$19,[1]装备数值!$W$5:$W$19),D413=2,_xlfn.XLOOKUP(E413,[1]装备数值!$K$5:$K$19,[1]装备数值!$O$24:$O$38),D413=4,_xlfn.XLOOKUP(E413,[1]装备数值!$K$5:$K$19,[1]装备数值!$S$24:$S$38),D413=6,_xlfn.XLOOKUP(E413,[1]装备数值!$K$5:$K$19,[1]装备数值!$W$24:$W$38)))</f>
        <v>231</v>
      </c>
      <c r="H413" s="2">
        <f>IF(M413=0,_xlfn.IFS(D413=1,_xlfn.XLOOKUP(E413,[1]装备数值!$K$5:$K$19,[1]装备数值!$N$5:$N$19),D413=3,_xlfn.XLOOKUP(E413,[1]装备数值!$K$5:$K$19,[1]装备数值!$R$5:$R$19),D413=5,_xlfn.XLOOKUP(E413,[1]装备数值!$K$5:$K$19,[1]装备数值!$V$5:$V$19),D413=2,_xlfn.XLOOKUP(E413,[1]装备数值!$K$5:$K$19,[1]装备数值!$N$24:$N$38),D413=4,_xlfn.XLOOKUP(E413,[1]装备数值!$K$5:$K$19,[1]装备数值!$R$24:$R$38),D413=6,_xlfn.XLOOKUP(E413,[1]装备数值!$K$5:$K$19,[1]装备数值!$V$24:$V$38)),_xlfn.IFS(D413=1,_xlfn.XLOOKUP(E413,[1]装备数值!$K$5:$K$19,[1]装备数值!$P$5:$P$19),D413=3,_xlfn.XLOOKUP(E413,[1]装备数值!$K$5:$K$19,[1]装备数值!$T$5:$T$19),D413=5,_xlfn.XLOOKUP(E413,[1]装备数值!$K$5:$K$19,[1]装备数值!$X$5:$X$19),D413=2,_xlfn.XLOOKUP(E413,[1]装备数值!$K$5:$K$19,[1]装备数值!$P$24:$P$38),D413=4,_xlfn.XLOOKUP(E413,[1]装备数值!$K$5:$K$19,[1]装备数值!$T$24:$T$38),D413=6,_xlfn.XLOOKUP(E413,[1]装备数值!$K$5:$K$19,[1]装备数值!$X$24:$X$38)))</f>
        <v>24</v>
      </c>
      <c r="I413" s="2" cm="1">
        <f t="array" ref="I413">G413+H413*(_xlfn.SINGLE(_xlfn.XLOOKUP(E413,'equip_quality|装备品质'!$A:$A,'equip_quality|装备品质'!$E:$E-1)))</f>
        <v>4047</v>
      </c>
      <c r="J413" s="3" t="str">
        <f t="shared" si="64"/>
        <v>3;435033|4;435034|5;435035|6;435036</v>
      </c>
      <c r="K413" s="3" t="str">
        <f t="shared" si="63"/>
        <v>435033;435034;435035;435036</v>
      </c>
      <c r="M413" s="2">
        <f>_xlfn.XLOOKUP(ROUNDDOWN(A413/100,0),[1]装备数值!$B:$B,[1]装备数值!$F:$F)</f>
        <v>0</v>
      </c>
      <c r="N413" s="3" t="str">
        <f t="shared" si="66"/>
        <v>equip_503_name</v>
      </c>
      <c r="O413" s="3" t="str">
        <f t="shared" si="67"/>
        <v>icon_equip_503_2</v>
      </c>
      <c r="P413" s="3" t="str">
        <f t="shared" si="68"/>
        <v>equip_503_desc</v>
      </c>
      <c r="Q413" s="3" t="str">
        <f t="shared" si="69"/>
        <v>spine_equip_503_2</v>
      </c>
    </row>
    <row r="414" spans="1:17">
      <c r="A414" s="2">
        <v>50314</v>
      </c>
      <c r="B414" s="3" t="str">
        <f>CONCATENATE(_xlfn.XLOOKUP(ROUNDDOWN(A414/100,0),[1]装备数值!$B:$B,[1]装备数值!$C:$C),"-",_xlfn.XLOOKUP(E414,[1]装备数值!$K$5:$K$19,[1]装备数值!$L$5:$L$19))</f>
        <v>银质挂链-SS阶-3</v>
      </c>
      <c r="C414" s="3">
        <f t="shared" si="65"/>
        <v>503</v>
      </c>
      <c r="D414" s="3">
        <f>_xlfn.XLOOKUP(ROUNDDOWN(A414/100,0),[1]装备数值!$B:$B,[1]装备数值!$E:$E)</f>
        <v>5</v>
      </c>
      <c r="E414" s="2">
        <v>14</v>
      </c>
      <c r="F414" s="2">
        <f>_xlfn.XLOOKUP(ROUNDDOWN(A414/100,0),[1]装备数值!$B:$B,[1]装备数值!$D:$D)</f>
        <v>103010</v>
      </c>
      <c r="G414" s="8">
        <f>IF(M414=0,_xlfn.IFS(D414=1,_xlfn.XLOOKUP(E414,[1]装备数值!$K$5:$K$19,[1]装备数值!$M$5:$M$19),D414=3,_xlfn.XLOOKUP(E414,[1]装备数值!$K$5:$K$19,[1]装备数值!$Q$5:$Q$19),D414=5,_xlfn.XLOOKUP(E414,[1]装备数值!$K$5:$K$19,[1]装备数值!$U$5:$U$19),D414=2,_xlfn.XLOOKUP(E414,[1]装备数值!$K$5:$K$19,[1]装备数值!$M$24:$M$38),D414=4,_xlfn.XLOOKUP(E414,[1]装备数值!$K$5:$K$19,[1]装备数值!$Q$24:$Q$38),D414=6,_xlfn.XLOOKUP(E414,[1]装备数值!$K$5:$K$19,[1]装备数值!$U$24:$U$38)),_xlfn.IFS(D414=1,_xlfn.XLOOKUP(E414,[1]装备数值!$K$5:$K$19,[1]装备数值!$O$5:$O$19),D414=3,_xlfn.XLOOKUP(E414,[1]装备数值!$K$5:$K$19,[1]装备数值!$S$5:$S$19),D414=5,_xlfn.XLOOKUP(E414,[1]装备数值!$K$5:$K$19,[1]装备数值!$W$5:$W$19),D414=2,_xlfn.XLOOKUP(E414,[1]装备数值!$K$5:$K$19,[1]装备数值!$O$24:$O$38),D414=4,_xlfn.XLOOKUP(E414,[1]装备数值!$K$5:$K$19,[1]装备数值!$S$24:$S$38),D414=6,_xlfn.XLOOKUP(E414,[1]装备数值!$K$5:$K$19,[1]装备数值!$W$24:$W$38)))</f>
        <v>266</v>
      </c>
      <c r="H414" s="2">
        <f>IF(M414=0,_xlfn.IFS(D414=1,_xlfn.XLOOKUP(E414,[1]装备数值!$K$5:$K$19,[1]装备数值!$N$5:$N$19),D414=3,_xlfn.XLOOKUP(E414,[1]装备数值!$K$5:$K$19,[1]装备数值!$R$5:$R$19),D414=5,_xlfn.XLOOKUP(E414,[1]装备数值!$K$5:$K$19,[1]装备数值!$V$5:$V$19),D414=2,_xlfn.XLOOKUP(E414,[1]装备数值!$K$5:$K$19,[1]装备数值!$N$24:$N$38),D414=4,_xlfn.XLOOKUP(E414,[1]装备数值!$K$5:$K$19,[1]装备数值!$R$24:$R$38),D414=6,_xlfn.XLOOKUP(E414,[1]装备数值!$K$5:$K$19,[1]装备数值!$V$24:$V$38)),_xlfn.IFS(D414=1,_xlfn.XLOOKUP(E414,[1]装备数值!$K$5:$K$19,[1]装备数值!$P$5:$P$19),D414=3,_xlfn.XLOOKUP(E414,[1]装备数值!$K$5:$K$19,[1]装备数值!$T$5:$T$19),D414=5,_xlfn.XLOOKUP(E414,[1]装备数值!$K$5:$K$19,[1]装备数值!$X$5:$X$19),D414=2,_xlfn.XLOOKUP(E414,[1]装备数值!$K$5:$K$19,[1]装备数值!$P$24:$P$38),D414=4,_xlfn.XLOOKUP(E414,[1]装备数值!$K$5:$K$19,[1]装备数值!$T$24:$T$38),D414=6,_xlfn.XLOOKUP(E414,[1]装备数值!$K$5:$K$19,[1]装备数值!$X$24:$X$38)))</f>
        <v>28</v>
      </c>
      <c r="I414" s="2" cm="1">
        <f t="array" ref="I414">G414+H414*(_xlfn.SINGLE(_xlfn.XLOOKUP(E414,'equip_quality|装备品质'!$A:$A,'equip_quality|装备品质'!$E:$E-1)))</f>
        <v>4718</v>
      </c>
      <c r="J414" s="3" t="str">
        <f t="shared" si="64"/>
        <v>3;435033|4;435034|5;435035|6;435036</v>
      </c>
      <c r="K414" s="3" t="str">
        <f t="shared" si="63"/>
        <v>435033;435034;435035;435036</v>
      </c>
      <c r="M414" s="2">
        <f>_xlfn.XLOOKUP(ROUNDDOWN(A414/100,0),[1]装备数值!$B:$B,[1]装备数值!$F:$F)</f>
        <v>0</v>
      </c>
      <c r="N414" s="3" t="str">
        <f t="shared" si="66"/>
        <v>equip_503_name</v>
      </c>
      <c r="O414" s="3" t="str">
        <f t="shared" si="67"/>
        <v>icon_equip_503_2</v>
      </c>
      <c r="P414" s="3" t="str">
        <f t="shared" si="68"/>
        <v>equip_503_desc</v>
      </c>
      <c r="Q414" s="3" t="str">
        <f t="shared" si="69"/>
        <v>spine_equip_503_2</v>
      </c>
    </row>
    <row r="415" spans="1:17">
      <c r="A415" s="2">
        <v>50315</v>
      </c>
      <c r="B415" s="3" t="str">
        <f>CONCATENATE(_xlfn.XLOOKUP(ROUNDDOWN(A415/100,0),[1]装备数值!$B:$B,[1]装备数值!$C:$C),"-",_xlfn.XLOOKUP(E415,[1]装备数值!$K$5:$K$19,[1]装备数值!$L$5:$L$19))</f>
        <v>银质挂链-SS阶-4</v>
      </c>
      <c r="C415" s="3">
        <f t="shared" si="65"/>
        <v>503</v>
      </c>
      <c r="D415" s="3">
        <f>_xlfn.XLOOKUP(ROUNDDOWN(A415/100,0),[1]装备数值!$B:$B,[1]装备数值!$E:$E)</f>
        <v>5</v>
      </c>
      <c r="E415" s="2">
        <v>15</v>
      </c>
      <c r="F415" s="2">
        <f>_xlfn.XLOOKUP(ROUNDDOWN(A415/100,0),[1]装备数值!$B:$B,[1]装备数值!$D:$D)</f>
        <v>103010</v>
      </c>
      <c r="G415" s="8">
        <f>IF(M415=0,_xlfn.IFS(D415=1,_xlfn.XLOOKUP(E415,[1]装备数值!$K$5:$K$19,[1]装备数值!$M$5:$M$19),D415=3,_xlfn.XLOOKUP(E415,[1]装备数值!$K$5:$K$19,[1]装备数值!$Q$5:$Q$19),D415=5,_xlfn.XLOOKUP(E415,[1]装备数值!$K$5:$K$19,[1]装备数值!$U$5:$U$19),D415=2,_xlfn.XLOOKUP(E415,[1]装备数值!$K$5:$K$19,[1]装备数值!$M$24:$M$38),D415=4,_xlfn.XLOOKUP(E415,[1]装备数值!$K$5:$K$19,[1]装备数值!$Q$24:$Q$38),D415=6,_xlfn.XLOOKUP(E415,[1]装备数值!$K$5:$K$19,[1]装备数值!$U$24:$U$38)),_xlfn.IFS(D415=1,_xlfn.XLOOKUP(E415,[1]装备数值!$K$5:$K$19,[1]装备数值!$O$5:$O$19),D415=3,_xlfn.XLOOKUP(E415,[1]装备数值!$K$5:$K$19,[1]装备数值!$S$5:$S$19),D415=5,_xlfn.XLOOKUP(E415,[1]装备数值!$K$5:$K$19,[1]装备数值!$W$5:$W$19),D415=2,_xlfn.XLOOKUP(E415,[1]装备数值!$K$5:$K$19,[1]装备数值!$O$24:$O$38),D415=4,_xlfn.XLOOKUP(E415,[1]装备数值!$K$5:$K$19,[1]装备数值!$S$24:$S$38),D415=6,_xlfn.XLOOKUP(E415,[1]装备数值!$K$5:$K$19,[1]装备数值!$W$24:$W$38)))</f>
        <v>315</v>
      </c>
      <c r="H415" s="2">
        <f>IF(M415=0,_xlfn.IFS(D415=1,_xlfn.XLOOKUP(E415,[1]装备数值!$K$5:$K$19,[1]装备数值!$N$5:$N$19),D415=3,_xlfn.XLOOKUP(E415,[1]装备数值!$K$5:$K$19,[1]装备数值!$R$5:$R$19),D415=5,_xlfn.XLOOKUP(E415,[1]装备数值!$K$5:$K$19,[1]装备数值!$V$5:$V$19),D415=2,_xlfn.XLOOKUP(E415,[1]装备数值!$K$5:$K$19,[1]装备数值!$N$24:$N$38),D415=4,_xlfn.XLOOKUP(E415,[1]装备数值!$K$5:$K$19,[1]装备数值!$R$24:$R$38),D415=6,_xlfn.XLOOKUP(E415,[1]装备数值!$K$5:$K$19,[1]装备数值!$V$24:$V$38)),_xlfn.IFS(D415=1,_xlfn.XLOOKUP(E415,[1]装备数值!$K$5:$K$19,[1]装备数值!$P$5:$P$19),D415=3,_xlfn.XLOOKUP(E415,[1]装备数值!$K$5:$K$19,[1]装备数值!$T$5:$T$19),D415=5,_xlfn.XLOOKUP(E415,[1]装备数值!$K$5:$K$19,[1]装备数值!$X$5:$X$19),D415=2,_xlfn.XLOOKUP(E415,[1]装备数值!$K$5:$K$19,[1]装备数值!$P$24:$P$38),D415=4,_xlfn.XLOOKUP(E415,[1]装备数值!$K$5:$K$19,[1]装备数值!$T$24:$T$38),D415=6,_xlfn.XLOOKUP(E415,[1]装备数值!$K$5:$K$19,[1]装备数值!$X$24:$X$38)))</f>
        <v>32</v>
      </c>
      <c r="I415" s="2" cm="1">
        <f t="array" ref="I415">G415+H415*(_xlfn.SINGLE(_xlfn.XLOOKUP(E415,'equip_quality|装备品质'!$A:$A,'equip_quality|装备品质'!$E:$E-1)))</f>
        <v>5403</v>
      </c>
      <c r="J415" s="3" t="str">
        <f t="shared" si="64"/>
        <v>3;435033|4;435034|5;435035|6;435036</v>
      </c>
      <c r="K415" s="3" t="str">
        <f t="shared" si="63"/>
        <v>435033;435034;435035;435036</v>
      </c>
      <c r="M415" s="2">
        <f>_xlfn.XLOOKUP(ROUNDDOWN(A415/100,0),[1]装备数值!$B:$B,[1]装备数值!$F:$F)</f>
        <v>0</v>
      </c>
      <c r="N415" s="3" t="str">
        <f t="shared" si="66"/>
        <v>equip_503_name</v>
      </c>
      <c r="O415" s="3" t="str">
        <f t="shared" si="67"/>
        <v>icon_equip_503_2</v>
      </c>
      <c r="P415" s="3" t="str">
        <f t="shared" si="68"/>
        <v>equip_503_desc</v>
      </c>
      <c r="Q415" s="3" t="str">
        <f t="shared" si="69"/>
        <v>spine_equip_503_2</v>
      </c>
    </row>
    <row r="416" spans="1:17">
      <c r="A416" s="2">
        <v>50401</v>
      </c>
      <c r="B416" s="3" t="str">
        <f>CONCATENATE(_xlfn.XLOOKUP(ROUNDDOWN(A416/100,0),[1]装备数值!$B:$B,[1]装备数值!$C:$C),"-",_xlfn.XLOOKUP(E416,[1]装备数值!$K$5:$K$19,[1]装备数值!$L$5:$L$19))</f>
        <v>皮带-D阶</v>
      </c>
      <c r="C416" s="3">
        <f t="shared" si="65"/>
        <v>504</v>
      </c>
      <c r="D416" s="3">
        <f>_xlfn.XLOOKUP(ROUNDDOWN(A416/100,0),[1]装备数值!$B:$B,[1]装备数值!$E:$E)</f>
        <v>5</v>
      </c>
      <c r="E416" s="2">
        <v>1</v>
      </c>
      <c r="F416" s="2">
        <f>_xlfn.XLOOKUP(ROUNDDOWN(A416/100,0),[1]装备数值!$B:$B,[1]装备数值!$D:$D)</f>
        <v>103010</v>
      </c>
      <c r="G416" s="8">
        <f>IF(M416=0,_xlfn.IFS(D416=1,_xlfn.XLOOKUP(E416,[1]装备数值!$K$5:$K$19,[1]装备数值!$M$5:$M$19),D416=3,_xlfn.XLOOKUP(E416,[1]装备数值!$K$5:$K$19,[1]装备数值!$Q$5:$Q$19),D416=5,_xlfn.XLOOKUP(E416,[1]装备数值!$K$5:$K$19,[1]装备数值!$U$5:$U$19),D416=2,_xlfn.XLOOKUP(E416,[1]装备数值!$K$5:$K$19,[1]装备数值!$M$24:$M$38),D416=4,_xlfn.XLOOKUP(E416,[1]装备数值!$K$5:$K$19,[1]装备数值!$Q$24:$Q$38),D416=6,_xlfn.XLOOKUP(E416,[1]装备数值!$K$5:$K$19,[1]装备数值!$U$24:$U$38)),_xlfn.IFS(D416=1,_xlfn.XLOOKUP(E416,[1]装备数值!$K$5:$K$19,[1]装备数值!$O$5:$O$19),D416=3,_xlfn.XLOOKUP(E416,[1]装备数值!$K$5:$K$19,[1]装备数值!$S$5:$S$19),D416=5,_xlfn.XLOOKUP(E416,[1]装备数值!$K$5:$K$19,[1]装备数值!$W$5:$W$19),D416=2,_xlfn.XLOOKUP(E416,[1]装备数值!$K$5:$K$19,[1]装备数值!$O$24:$O$38),D416=4,_xlfn.XLOOKUP(E416,[1]装备数值!$K$5:$K$19,[1]装备数值!$S$24:$S$38),D416=6,_xlfn.XLOOKUP(E416,[1]装备数值!$K$5:$K$19,[1]装备数值!$W$24:$W$38)))</f>
        <v>7</v>
      </c>
      <c r="H416" s="2">
        <f>IF(M416=0,_xlfn.IFS(D416=1,_xlfn.XLOOKUP(E416,[1]装备数值!$K$5:$K$19,[1]装备数值!$N$5:$N$19),D416=3,_xlfn.XLOOKUP(E416,[1]装备数值!$K$5:$K$19,[1]装备数值!$R$5:$R$19),D416=5,_xlfn.XLOOKUP(E416,[1]装备数值!$K$5:$K$19,[1]装备数值!$V$5:$V$19),D416=2,_xlfn.XLOOKUP(E416,[1]装备数值!$K$5:$K$19,[1]装备数值!$N$24:$N$38),D416=4,_xlfn.XLOOKUP(E416,[1]装备数值!$K$5:$K$19,[1]装备数值!$R$24:$R$38),D416=6,_xlfn.XLOOKUP(E416,[1]装备数值!$K$5:$K$19,[1]装备数值!$V$24:$V$38)),_xlfn.IFS(D416=1,_xlfn.XLOOKUP(E416,[1]装备数值!$K$5:$K$19,[1]装备数值!$P$5:$P$19),D416=3,_xlfn.XLOOKUP(E416,[1]装备数值!$K$5:$K$19,[1]装备数值!$T$5:$T$19),D416=5,_xlfn.XLOOKUP(E416,[1]装备数值!$K$5:$K$19,[1]装备数值!$X$5:$X$19),D416=2,_xlfn.XLOOKUP(E416,[1]装备数值!$K$5:$K$19,[1]装备数值!$P$24:$P$38),D416=4,_xlfn.XLOOKUP(E416,[1]装备数值!$K$5:$K$19,[1]装备数值!$T$24:$T$38),D416=6,_xlfn.XLOOKUP(E416,[1]装备数值!$K$5:$K$19,[1]装备数值!$X$24:$X$38)))</f>
        <v>2</v>
      </c>
      <c r="I416" s="2" cm="1">
        <f t="array" ref="I416">G416+H416*(_xlfn.SINGLE(_xlfn.XLOOKUP(E416,'equip_quality|装备品质'!$A:$A,'equip_quality|装备品质'!$E:$E-1)))</f>
        <v>325</v>
      </c>
      <c r="J416" s="3" t="str">
        <f t="shared" si="64"/>
        <v>3;435043|4;435044|5;435045|6;435046</v>
      </c>
      <c r="K416" s="3" t="str">
        <f t="shared" si="63"/>
        <v/>
      </c>
      <c r="M416" s="2">
        <f>_xlfn.XLOOKUP(ROUNDDOWN(A416/100,0),[1]装备数值!$B:$B,[1]装备数值!$F:$F)</f>
        <v>0</v>
      </c>
      <c r="N416" s="3" t="str">
        <f t="shared" si="66"/>
        <v>equip_504_name</v>
      </c>
      <c r="O416" s="3" t="str">
        <f t="shared" si="67"/>
        <v>icon_equip_504_1</v>
      </c>
      <c r="P416" s="3" t="str">
        <f t="shared" si="68"/>
        <v>equip_504_desc</v>
      </c>
      <c r="Q416" s="3" t="str">
        <f t="shared" si="69"/>
        <v>spine_equip_504_1</v>
      </c>
    </row>
    <row r="417" spans="1:17">
      <c r="A417" s="2">
        <v>50402</v>
      </c>
      <c r="B417" s="3" t="str">
        <f>CONCATENATE(_xlfn.XLOOKUP(ROUNDDOWN(A417/100,0),[1]装备数值!$B:$B,[1]装备数值!$C:$C),"-",_xlfn.XLOOKUP(E417,[1]装备数值!$K$5:$K$19,[1]装备数值!$L$5:$L$19))</f>
        <v>皮带-C阶</v>
      </c>
      <c r="C417" s="3">
        <f t="shared" si="65"/>
        <v>504</v>
      </c>
      <c r="D417" s="3">
        <f>_xlfn.XLOOKUP(ROUNDDOWN(A417/100,0),[1]装备数值!$B:$B,[1]装备数值!$E:$E)</f>
        <v>5</v>
      </c>
      <c r="E417" s="2">
        <v>2</v>
      </c>
      <c r="F417" s="2">
        <f>_xlfn.XLOOKUP(ROUNDDOWN(A417/100,0),[1]装备数值!$B:$B,[1]装备数值!$D:$D)</f>
        <v>103010</v>
      </c>
      <c r="G417" s="8">
        <f>IF(M417=0,_xlfn.IFS(D417=1,_xlfn.XLOOKUP(E417,[1]装备数值!$K$5:$K$19,[1]装备数值!$M$5:$M$19),D417=3,_xlfn.XLOOKUP(E417,[1]装备数值!$K$5:$K$19,[1]装备数值!$Q$5:$Q$19),D417=5,_xlfn.XLOOKUP(E417,[1]装备数值!$K$5:$K$19,[1]装备数值!$U$5:$U$19),D417=2,_xlfn.XLOOKUP(E417,[1]装备数值!$K$5:$K$19,[1]装备数值!$M$24:$M$38),D417=4,_xlfn.XLOOKUP(E417,[1]装备数值!$K$5:$K$19,[1]装备数值!$Q$24:$Q$38),D417=6,_xlfn.XLOOKUP(E417,[1]装备数值!$K$5:$K$19,[1]装备数值!$U$24:$U$38)),_xlfn.IFS(D417=1,_xlfn.XLOOKUP(E417,[1]装备数值!$K$5:$K$19,[1]装备数值!$O$5:$O$19),D417=3,_xlfn.XLOOKUP(E417,[1]装备数值!$K$5:$K$19,[1]装备数值!$S$5:$S$19),D417=5,_xlfn.XLOOKUP(E417,[1]装备数值!$K$5:$K$19,[1]装备数值!$W$5:$W$19),D417=2,_xlfn.XLOOKUP(E417,[1]装备数值!$K$5:$K$19,[1]装备数值!$O$24:$O$38),D417=4,_xlfn.XLOOKUP(E417,[1]装备数值!$K$5:$K$19,[1]装备数值!$S$24:$S$38),D417=6,_xlfn.XLOOKUP(E417,[1]装备数值!$K$5:$K$19,[1]装备数值!$W$24:$W$38)))</f>
        <v>14</v>
      </c>
      <c r="H417" s="2">
        <f>IF(M417=0,_xlfn.IFS(D417=1,_xlfn.XLOOKUP(E417,[1]装备数值!$K$5:$K$19,[1]装备数值!$N$5:$N$19),D417=3,_xlfn.XLOOKUP(E417,[1]装备数值!$K$5:$K$19,[1]装备数值!$R$5:$R$19),D417=5,_xlfn.XLOOKUP(E417,[1]装备数值!$K$5:$K$19,[1]装备数值!$V$5:$V$19),D417=2,_xlfn.XLOOKUP(E417,[1]装备数值!$K$5:$K$19,[1]装备数值!$N$24:$N$38),D417=4,_xlfn.XLOOKUP(E417,[1]装备数值!$K$5:$K$19,[1]装备数值!$R$24:$R$38),D417=6,_xlfn.XLOOKUP(E417,[1]装备数值!$K$5:$K$19,[1]装备数值!$V$24:$V$38)),_xlfn.IFS(D417=1,_xlfn.XLOOKUP(E417,[1]装备数值!$K$5:$K$19,[1]装备数值!$P$5:$P$19),D417=3,_xlfn.XLOOKUP(E417,[1]装备数值!$K$5:$K$19,[1]装备数值!$T$5:$T$19),D417=5,_xlfn.XLOOKUP(E417,[1]装备数值!$K$5:$K$19,[1]装备数值!$X$5:$X$19),D417=2,_xlfn.XLOOKUP(E417,[1]装备数值!$K$5:$K$19,[1]装备数值!$P$24:$P$38),D417=4,_xlfn.XLOOKUP(E417,[1]装备数值!$K$5:$K$19,[1]装备数值!$T$24:$T$38),D417=6,_xlfn.XLOOKUP(E417,[1]装备数值!$K$5:$K$19,[1]装备数值!$X$24:$X$38)))</f>
        <v>3</v>
      </c>
      <c r="I417" s="2" cm="1">
        <f t="array" ref="I417">G417+H417*(_xlfn.SINGLE(_xlfn.XLOOKUP(E417,'equip_quality|装备品质'!$A:$A,'equip_quality|装备品质'!$E:$E-1)))</f>
        <v>491</v>
      </c>
      <c r="J417" s="3" t="str">
        <f t="shared" si="64"/>
        <v>3;435043|4;435044|5;435045|6;435046</v>
      </c>
      <c r="K417" s="3" t="str">
        <f t="shared" si="63"/>
        <v/>
      </c>
      <c r="M417" s="2">
        <f>_xlfn.XLOOKUP(ROUNDDOWN(A417/100,0),[1]装备数值!$B:$B,[1]装备数值!$F:$F)</f>
        <v>0</v>
      </c>
      <c r="N417" s="3" t="str">
        <f t="shared" si="66"/>
        <v>equip_504_name</v>
      </c>
      <c r="O417" s="3" t="str">
        <f t="shared" si="67"/>
        <v>icon_equip_504_1</v>
      </c>
      <c r="P417" s="3" t="str">
        <f t="shared" si="68"/>
        <v>equip_504_desc</v>
      </c>
      <c r="Q417" s="3" t="str">
        <f t="shared" si="69"/>
        <v>spine_equip_504_1</v>
      </c>
    </row>
    <row r="418" spans="1:17">
      <c r="A418" s="2">
        <v>50403</v>
      </c>
      <c r="B418" s="3" t="str">
        <f>CONCATENATE(_xlfn.XLOOKUP(ROUNDDOWN(A418/100,0),[1]装备数值!$B:$B,[1]装备数值!$C:$C),"-",_xlfn.XLOOKUP(E418,[1]装备数值!$K$5:$K$19,[1]装备数值!$L$5:$L$19))</f>
        <v>皮带-B阶</v>
      </c>
      <c r="C418" s="3">
        <f t="shared" si="65"/>
        <v>504</v>
      </c>
      <c r="D418" s="3">
        <f>_xlfn.XLOOKUP(ROUNDDOWN(A418/100,0),[1]装备数值!$B:$B,[1]装备数值!$E:$E)</f>
        <v>5</v>
      </c>
      <c r="E418" s="2">
        <v>3</v>
      </c>
      <c r="F418" s="2">
        <f>_xlfn.XLOOKUP(ROUNDDOWN(A418/100,0),[1]装备数值!$B:$B,[1]装备数值!$D:$D)</f>
        <v>103010</v>
      </c>
      <c r="G418" s="8">
        <f>IF(M418=0,_xlfn.IFS(D418=1,_xlfn.XLOOKUP(E418,[1]装备数值!$K$5:$K$19,[1]装备数值!$M$5:$M$19),D418=3,_xlfn.XLOOKUP(E418,[1]装备数值!$K$5:$K$19,[1]装备数值!$Q$5:$Q$19),D418=5,_xlfn.XLOOKUP(E418,[1]装备数值!$K$5:$K$19,[1]装备数值!$U$5:$U$19),D418=2,_xlfn.XLOOKUP(E418,[1]装备数值!$K$5:$K$19,[1]装备数值!$M$24:$M$38),D418=4,_xlfn.XLOOKUP(E418,[1]装备数值!$K$5:$K$19,[1]装备数值!$Q$24:$Q$38),D418=6,_xlfn.XLOOKUP(E418,[1]装备数值!$K$5:$K$19,[1]装备数值!$U$24:$U$38)),_xlfn.IFS(D418=1,_xlfn.XLOOKUP(E418,[1]装备数值!$K$5:$K$19,[1]装备数值!$O$5:$O$19),D418=3,_xlfn.XLOOKUP(E418,[1]装备数值!$K$5:$K$19,[1]装备数值!$S$5:$S$19),D418=5,_xlfn.XLOOKUP(E418,[1]装备数值!$K$5:$K$19,[1]装备数值!$W$5:$W$19),D418=2,_xlfn.XLOOKUP(E418,[1]装备数值!$K$5:$K$19,[1]装备数值!$O$24:$O$38),D418=4,_xlfn.XLOOKUP(E418,[1]装备数值!$K$5:$K$19,[1]装备数值!$S$24:$S$38),D418=6,_xlfn.XLOOKUP(E418,[1]装备数值!$K$5:$K$19,[1]装备数值!$W$24:$W$38)))</f>
        <v>21</v>
      </c>
      <c r="H418" s="2">
        <f>IF(M418=0,_xlfn.IFS(D418=1,_xlfn.XLOOKUP(E418,[1]装备数值!$K$5:$K$19,[1]装备数值!$N$5:$N$19),D418=3,_xlfn.XLOOKUP(E418,[1]装备数值!$K$5:$K$19,[1]装备数值!$R$5:$R$19),D418=5,_xlfn.XLOOKUP(E418,[1]装备数值!$K$5:$K$19,[1]装备数值!$V$5:$V$19),D418=2,_xlfn.XLOOKUP(E418,[1]装备数值!$K$5:$K$19,[1]装备数值!$N$24:$N$38),D418=4,_xlfn.XLOOKUP(E418,[1]装备数值!$K$5:$K$19,[1]装备数值!$R$24:$R$38),D418=6,_xlfn.XLOOKUP(E418,[1]装备数值!$K$5:$K$19,[1]装备数值!$V$24:$V$38)),_xlfn.IFS(D418=1,_xlfn.XLOOKUP(E418,[1]装备数值!$K$5:$K$19,[1]装备数值!$P$5:$P$19),D418=3,_xlfn.XLOOKUP(E418,[1]装备数值!$K$5:$K$19,[1]装备数值!$T$5:$T$19),D418=5,_xlfn.XLOOKUP(E418,[1]装备数值!$K$5:$K$19,[1]装备数值!$X$5:$X$19),D418=2,_xlfn.XLOOKUP(E418,[1]装备数值!$K$5:$K$19,[1]装备数值!$P$24:$P$38),D418=4,_xlfn.XLOOKUP(E418,[1]装备数值!$K$5:$K$19,[1]装备数值!$T$24:$T$38),D418=6,_xlfn.XLOOKUP(E418,[1]装备数值!$K$5:$K$19,[1]装备数值!$X$24:$X$38)))</f>
        <v>4</v>
      </c>
      <c r="I418" s="2" cm="1">
        <f t="array" ref="I418">G418+H418*(_xlfn.SINGLE(_xlfn.XLOOKUP(E418,'equip_quality|装备品质'!$A:$A,'equip_quality|装备品质'!$E:$E-1)))</f>
        <v>657</v>
      </c>
      <c r="J418" s="3" t="str">
        <f t="shared" si="64"/>
        <v>3;435043|4;435044|5;435045|6;435046</v>
      </c>
      <c r="K418" s="3" t="str">
        <f t="shared" si="63"/>
        <v>435043</v>
      </c>
      <c r="M418" s="2">
        <f>_xlfn.XLOOKUP(ROUNDDOWN(A418/100,0),[1]装备数值!$B:$B,[1]装备数值!$F:$F)</f>
        <v>0</v>
      </c>
      <c r="N418" s="3" t="str">
        <f t="shared" si="66"/>
        <v>equip_504_name</v>
      </c>
      <c r="O418" s="3" t="str">
        <f t="shared" si="67"/>
        <v>icon_equip_504_1</v>
      </c>
      <c r="P418" s="3" t="str">
        <f t="shared" si="68"/>
        <v>equip_504_desc</v>
      </c>
      <c r="Q418" s="3" t="str">
        <f t="shared" si="69"/>
        <v>spine_equip_504_1</v>
      </c>
    </row>
    <row r="419" spans="1:17">
      <c r="A419" s="2">
        <v>50404</v>
      </c>
      <c r="B419" s="3" t="str">
        <f>CONCATENATE(_xlfn.XLOOKUP(ROUNDDOWN(A419/100,0),[1]装备数值!$B:$B,[1]装备数值!$C:$C),"-",_xlfn.XLOOKUP(E419,[1]装备数值!$K$5:$K$19,[1]装备数值!$L$5:$L$19))</f>
        <v>皮带-A阶-0</v>
      </c>
      <c r="C419" s="3">
        <f t="shared" si="65"/>
        <v>504</v>
      </c>
      <c r="D419" s="3">
        <f>_xlfn.XLOOKUP(ROUNDDOWN(A419/100,0),[1]装备数值!$B:$B,[1]装备数值!$E:$E)</f>
        <v>5</v>
      </c>
      <c r="E419" s="2">
        <v>4</v>
      </c>
      <c r="F419" s="2">
        <f>_xlfn.XLOOKUP(ROUNDDOWN(A419/100,0),[1]装备数值!$B:$B,[1]装备数值!$D:$D)</f>
        <v>103010</v>
      </c>
      <c r="G419" s="8">
        <f>IF(M419=0,_xlfn.IFS(D419=1,_xlfn.XLOOKUP(E419,[1]装备数值!$K$5:$K$19,[1]装备数值!$M$5:$M$19),D419=3,_xlfn.XLOOKUP(E419,[1]装备数值!$K$5:$K$19,[1]装备数值!$Q$5:$Q$19),D419=5,_xlfn.XLOOKUP(E419,[1]装备数值!$K$5:$K$19,[1]装备数值!$U$5:$U$19),D419=2,_xlfn.XLOOKUP(E419,[1]装备数值!$K$5:$K$19,[1]装备数值!$M$24:$M$38),D419=4,_xlfn.XLOOKUP(E419,[1]装备数值!$K$5:$K$19,[1]装备数值!$Q$24:$Q$38),D419=6,_xlfn.XLOOKUP(E419,[1]装备数值!$K$5:$K$19,[1]装备数值!$U$24:$U$38)),_xlfn.IFS(D419=1,_xlfn.XLOOKUP(E419,[1]装备数值!$K$5:$K$19,[1]装备数值!$O$5:$O$19),D419=3,_xlfn.XLOOKUP(E419,[1]装备数值!$K$5:$K$19,[1]装备数值!$S$5:$S$19),D419=5,_xlfn.XLOOKUP(E419,[1]装备数值!$K$5:$K$19,[1]装备数值!$W$5:$W$19),D419=2,_xlfn.XLOOKUP(E419,[1]装备数值!$K$5:$K$19,[1]装备数值!$O$24:$O$38),D419=4,_xlfn.XLOOKUP(E419,[1]装备数值!$K$5:$K$19,[1]装备数值!$S$24:$S$38),D419=6,_xlfn.XLOOKUP(E419,[1]装备数值!$K$5:$K$19,[1]装备数值!$W$24:$W$38)))</f>
        <v>35</v>
      </c>
      <c r="H419" s="2">
        <f>IF(M419=0,_xlfn.IFS(D419=1,_xlfn.XLOOKUP(E419,[1]装备数值!$K$5:$K$19,[1]装备数值!$N$5:$N$19),D419=3,_xlfn.XLOOKUP(E419,[1]装备数值!$K$5:$K$19,[1]装备数值!$R$5:$R$19),D419=5,_xlfn.XLOOKUP(E419,[1]装备数值!$K$5:$K$19,[1]装备数值!$V$5:$V$19),D419=2,_xlfn.XLOOKUP(E419,[1]装备数值!$K$5:$K$19,[1]装备数值!$N$24:$N$38),D419=4,_xlfn.XLOOKUP(E419,[1]装备数值!$K$5:$K$19,[1]装备数值!$R$24:$R$38),D419=6,_xlfn.XLOOKUP(E419,[1]装备数值!$K$5:$K$19,[1]装备数值!$V$24:$V$38)),_xlfn.IFS(D419=1,_xlfn.XLOOKUP(E419,[1]装备数值!$K$5:$K$19,[1]装备数值!$P$5:$P$19),D419=3,_xlfn.XLOOKUP(E419,[1]装备数值!$K$5:$K$19,[1]装备数值!$T$5:$T$19),D419=5,_xlfn.XLOOKUP(E419,[1]装备数值!$K$5:$K$19,[1]装备数值!$X$5:$X$19),D419=2,_xlfn.XLOOKUP(E419,[1]装备数值!$K$5:$K$19,[1]装备数值!$P$24:$P$38),D419=4,_xlfn.XLOOKUP(E419,[1]装备数值!$K$5:$K$19,[1]装备数值!$T$24:$T$38),D419=6,_xlfn.XLOOKUP(E419,[1]装备数值!$K$5:$K$19,[1]装备数值!$X$24:$X$38)))</f>
        <v>7</v>
      </c>
      <c r="I419" s="2" cm="1">
        <f t="array" ref="I419">G419+H419*(_xlfn.SINGLE(_xlfn.XLOOKUP(E419,'equip_quality|装备品质'!$A:$A,'equip_quality|装备品质'!$E:$E-1)))</f>
        <v>1148</v>
      </c>
      <c r="J419" s="3" t="str">
        <f t="shared" si="64"/>
        <v>3;435043|4;435044|5;435045|6;435046</v>
      </c>
      <c r="K419" s="3" t="str">
        <f t="shared" si="63"/>
        <v>435043;435044</v>
      </c>
      <c r="M419" s="2">
        <f>_xlfn.XLOOKUP(ROUNDDOWN(A419/100,0),[1]装备数值!$B:$B,[1]装备数值!$F:$F)</f>
        <v>0</v>
      </c>
      <c r="N419" s="3" t="str">
        <f t="shared" si="66"/>
        <v>equip_504_name</v>
      </c>
      <c r="O419" s="3" t="str">
        <f t="shared" si="67"/>
        <v>icon_equip_504_2</v>
      </c>
      <c r="P419" s="3" t="str">
        <f t="shared" si="68"/>
        <v>equip_504_desc</v>
      </c>
      <c r="Q419" s="3" t="str">
        <f t="shared" si="69"/>
        <v>spine_equip_504_2</v>
      </c>
    </row>
    <row r="420" spans="1:17">
      <c r="A420" s="2">
        <v>50405</v>
      </c>
      <c r="B420" s="3" t="str">
        <f>CONCATENATE(_xlfn.XLOOKUP(ROUNDDOWN(A420/100,0),[1]装备数值!$B:$B,[1]装备数值!$C:$C),"-",_xlfn.XLOOKUP(E420,[1]装备数值!$K$5:$K$19,[1]装备数值!$L$5:$L$19))</f>
        <v>皮带-A阶-1</v>
      </c>
      <c r="C420" s="3">
        <f t="shared" si="65"/>
        <v>504</v>
      </c>
      <c r="D420" s="3">
        <f>_xlfn.XLOOKUP(ROUNDDOWN(A420/100,0),[1]装备数值!$B:$B,[1]装备数值!$E:$E)</f>
        <v>5</v>
      </c>
      <c r="E420" s="2">
        <v>5</v>
      </c>
      <c r="F420" s="2">
        <f>_xlfn.XLOOKUP(ROUNDDOWN(A420/100,0),[1]装备数值!$B:$B,[1]装备数值!$D:$D)</f>
        <v>103010</v>
      </c>
      <c r="G420" s="8">
        <f>IF(M420=0,_xlfn.IFS(D420=1,_xlfn.XLOOKUP(E420,[1]装备数值!$K$5:$K$19,[1]装备数值!$M$5:$M$19),D420=3,_xlfn.XLOOKUP(E420,[1]装备数值!$K$5:$K$19,[1]装备数值!$Q$5:$Q$19),D420=5,_xlfn.XLOOKUP(E420,[1]装备数值!$K$5:$K$19,[1]装备数值!$U$5:$U$19),D420=2,_xlfn.XLOOKUP(E420,[1]装备数值!$K$5:$K$19,[1]装备数值!$M$24:$M$38),D420=4,_xlfn.XLOOKUP(E420,[1]装备数值!$K$5:$K$19,[1]装备数值!$Q$24:$Q$38),D420=6,_xlfn.XLOOKUP(E420,[1]装备数值!$K$5:$K$19,[1]装备数值!$U$24:$U$38)),_xlfn.IFS(D420=1,_xlfn.XLOOKUP(E420,[1]装备数值!$K$5:$K$19,[1]装备数值!$O$5:$O$19),D420=3,_xlfn.XLOOKUP(E420,[1]装备数值!$K$5:$K$19,[1]装备数值!$S$5:$S$19),D420=5,_xlfn.XLOOKUP(E420,[1]装备数值!$K$5:$K$19,[1]装备数值!$W$5:$W$19),D420=2,_xlfn.XLOOKUP(E420,[1]装备数值!$K$5:$K$19,[1]装备数值!$O$24:$O$38),D420=4,_xlfn.XLOOKUP(E420,[1]装备数值!$K$5:$K$19,[1]装备数值!$S$24:$S$38),D420=6,_xlfn.XLOOKUP(E420,[1]装备数值!$K$5:$K$19,[1]装备数值!$W$24:$W$38)))</f>
        <v>42</v>
      </c>
      <c r="H420" s="2">
        <f>IF(M420=0,_xlfn.IFS(D420=1,_xlfn.XLOOKUP(E420,[1]装备数值!$K$5:$K$19,[1]装备数值!$N$5:$N$19),D420=3,_xlfn.XLOOKUP(E420,[1]装备数值!$K$5:$K$19,[1]装备数值!$R$5:$R$19),D420=5,_xlfn.XLOOKUP(E420,[1]装备数值!$K$5:$K$19,[1]装备数值!$V$5:$V$19),D420=2,_xlfn.XLOOKUP(E420,[1]装备数值!$K$5:$K$19,[1]装备数值!$N$24:$N$38),D420=4,_xlfn.XLOOKUP(E420,[1]装备数值!$K$5:$K$19,[1]装备数值!$R$24:$R$38),D420=6,_xlfn.XLOOKUP(E420,[1]装备数值!$K$5:$K$19,[1]装备数值!$V$24:$V$38)),_xlfn.IFS(D420=1,_xlfn.XLOOKUP(E420,[1]装备数值!$K$5:$K$19,[1]装备数值!$P$5:$P$19),D420=3,_xlfn.XLOOKUP(E420,[1]装备数值!$K$5:$K$19,[1]装备数值!$T$5:$T$19),D420=5,_xlfn.XLOOKUP(E420,[1]装备数值!$K$5:$K$19,[1]装备数值!$X$5:$X$19),D420=2,_xlfn.XLOOKUP(E420,[1]装备数值!$K$5:$K$19,[1]装备数值!$P$24:$P$38),D420=4,_xlfn.XLOOKUP(E420,[1]装备数值!$K$5:$K$19,[1]装备数值!$T$24:$T$38),D420=6,_xlfn.XLOOKUP(E420,[1]装备数值!$K$5:$K$19,[1]装备数值!$X$24:$X$38)))</f>
        <v>7</v>
      </c>
      <c r="I420" s="2" cm="1">
        <f t="array" ref="I420">G420+H420*(_xlfn.SINGLE(_xlfn.XLOOKUP(E420,'equip_quality|装备品质'!$A:$A,'equip_quality|装备品质'!$E:$E-1)))</f>
        <v>1155</v>
      </c>
      <c r="J420" s="3" t="str">
        <f t="shared" si="64"/>
        <v>3;435043|4;435044|5;435045|6;435046</v>
      </c>
      <c r="K420" s="3" t="str">
        <f t="shared" si="63"/>
        <v>435043;435044</v>
      </c>
      <c r="M420" s="2">
        <f>_xlfn.XLOOKUP(ROUNDDOWN(A420/100,0),[1]装备数值!$B:$B,[1]装备数值!$F:$F)</f>
        <v>0</v>
      </c>
      <c r="N420" s="3" t="str">
        <f t="shared" si="66"/>
        <v>equip_504_name</v>
      </c>
      <c r="O420" s="3" t="str">
        <f t="shared" si="67"/>
        <v>icon_equip_504_2</v>
      </c>
      <c r="P420" s="3" t="str">
        <f t="shared" si="68"/>
        <v>equip_504_desc</v>
      </c>
      <c r="Q420" s="3" t="str">
        <f t="shared" si="69"/>
        <v>spine_equip_504_2</v>
      </c>
    </row>
    <row r="421" spans="1:17">
      <c r="A421" s="2">
        <v>50406</v>
      </c>
      <c r="B421" s="3" t="str">
        <f>CONCATENATE(_xlfn.XLOOKUP(ROUNDDOWN(A421/100,0),[1]装备数值!$B:$B,[1]装备数值!$C:$C),"-",_xlfn.XLOOKUP(E421,[1]装备数值!$K$5:$K$19,[1]装备数值!$L$5:$L$19))</f>
        <v>皮带-A阶-2</v>
      </c>
      <c r="C421" s="3">
        <f t="shared" si="65"/>
        <v>504</v>
      </c>
      <c r="D421" s="3">
        <f>_xlfn.XLOOKUP(ROUNDDOWN(A421/100,0),[1]装备数值!$B:$B,[1]装备数值!$E:$E)</f>
        <v>5</v>
      </c>
      <c r="E421" s="2">
        <v>6</v>
      </c>
      <c r="F421" s="2">
        <f>_xlfn.XLOOKUP(ROUNDDOWN(A421/100,0),[1]装备数值!$B:$B,[1]装备数值!$D:$D)</f>
        <v>103010</v>
      </c>
      <c r="G421" s="8">
        <f>IF(M421=0,_xlfn.IFS(D421=1,_xlfn.XLOOKUP(E421,[1]装备数值!$K$5:$K$19,[1]装备数值!$M$5:$M$19),D421=3,_xlfn.XLOOKUP(E421,[1]装备数值!$K$5:$K$19,[1]装备数值!$Q$5:$Q$19),D421=5,_xlfn.XLOOKUP(E421,[1]装备数值!$K$5:$K$19,[1]装备数值!$U$5:$U$19),D421=2,_xlfn.XLOOKUP(E421,[1]装备数值!$K$5:$K$19,[1]装备数值!$M$24:$M$38),D421=4,_xlfn.XLOOKUP(E421,[1]装备数值!$K$5:$K$19,[1]装备数值!$Q$24:$Q$38),D421=6,_xlfn.XLOOKUP(E421,[1]装备数值!$K$5:$K$19,[1]装备数值!$U$24:$U$38)),_xlfn.IFS(D421=1,_xlfn.XLOOKUP(E421,[1]装备数值!$K$5:$K$19,[1]装备数值!$O$5:$O$19),D421=3,_xlfn.XLOOKUP(E421,[1]装备数值!$K$5:$K$19,[1]装备数值!$S$5:$S$19),D421=5,_xlfn.XLOOKUP(E421,[1]装备数值!$K$5:$K$19,[1]装备数值!$W$5:$W$19),D421=2,_xlfn.XLOOKUP(E421,[1]装备数值!$K$5:$K$19,[1]装备数值!$O$24:$O$38),D421=4,_xlfn.XLOOKUP(E421,[1]装备数值!$K$5:$K$19,[1]装备数值!$S$24:$S$38),D421=6,_xlfn.XLOOKUP(E421,[1]装备数值!$K$5:$K$19,[1]装备数值!$W$24:$W$38)))</f>
        <v>49</v>
      </c>
      <c r="H421" s="2">
        <f>IF(M421=0,_xlfn.IFS(D421=1,_xlfn.XLOOKUP(E421,[1]装备数值!$K$5:$K$19,[1]装备数值!$N$5:$N$19),D421=3,_xlfn.XLOOKUP(E421,[1]装备数值!$K$5:$K$19,[1]装备数值!$R$5:$R$19),D421=5,_xlfn.XLOOKUP(E421,[1]装备数值!$K$5:$K$19,[1]装备数值!$V$5:$V$19),D421=2,_xlfn.XLOOKUP(E421,[1]装备数值!$K$5:$K$19,[1]装备数值!$N$24:$N$38),D421=4,_xlfn.XLOOKUP(E421,[1]装备数值!$K$5:$K$19,[1]装备数值!$R$24:$R$38),D421=6,_xlfn.XLOOKUP(E421,[1]装备数值!$K$5:$K$19,[1]装备数值!$V$24:$V$38)),_xlfn.IFS(D421=1,_xlfn.XLOOKUP(E421,[1]装备数值!$K$5:$K$19,[1]装备数值!$P$5:$P$19),D421=3,_xlfn.XLOOKUP(E421,[1]装备数值!$K$5:$K$19,[1]装备数值!$T$5:$T$19),D421=5,_xlfn.XLOOKUP(E421,[1]装备数值!$K$5:$K$19,[1]装备数值!$X$5:$X$19),D421=2,_xlfn.XLOOKUP(E421,[1]装备数值!$K$5:$K$19,[1]装备数值!$P$24:$P$38),D421=4,_xlfn.XLOOKUP(E421,[1]装备数值!$K$5:$K$19,[1]装备数值!$T$24:$T$38),D421=6,_xlfn.XLOOKUP(E421,[1]装备数值!$K$5:$K$19,[1]装备数值!$X$24:$X$38)))</f>
        <v>8</v>
      </c>
      <c r="I421" s="2" cm="1">
        <f t="array" ref="I421">G421+H421*(_xlfn.SINGLE(_xlfn.XLOOKUP(E421,'equip_quality|装备品质'!$A:$A,'equip_quality|装备品质'!$E:$E-1)))</f>
        <v>1321</v>
      </c>
      <c r="J421" s="3" t="str">
        <f t="shared" si="64"/>
        <v>3;435043|4;435044|5;435045|6;435046</v>
      </c>
      <c r="K421" s="3" t="str">
        <f t="shared" si="63"/>
        <v>435043;435044</v>
      </c>
      <c r="M421" s="2">
        <f>_xlfn.XLOOKUP(ROUNDDOWN(A421/100,0),[1]装备数值!$B:$B,[1]装备数值!$F:$F)</f>
        <v>0</v>
      </c>
      <c r="N421" s="3" t="str">
        <f t="shared" si="66"/>
        <v>equip_504_name</v>
      </c>
      <c r="O421" s="3" t="str">
        <f t="shared" si="67"/>
        <v>icon_equip_504_2</v>
      </c>
      <c r="P421" s="3" t="str">
        <f t="shared" si="68"/>
        <v>equip_504_desc</v>
      </c>
      <c r="Q421" s="3" t="str">
        <f t="shared" si="69"/>
        <v>spine_equip_504_2</v>
      </c>
    </row>
    <row r="422" spans="1:17">
      <c r="A422" s="2">
        <v>50407</v>
      </c>
      <c r="B422" s="3" t="str">
        <f>CONCATENATE(_xlfn.XLOOKUP(ROUNDDOWN(A422/100,0),[1]装备数值!$B:$B,[1]装备数值!$C:$C),"-",_xlfn.XLOOKUP(E422,[1]装备数值!$K$5:$K$19,[1]装备数值!$L$5:$L$19))</f>
        <v>皮带-S阶-0</v>
      </c>
      <c r="C422" s="3">
        <f t="shared" si="65"/>
        <v>504</v>
      </c>
      <c r="D422" s="3">
        <f>_xlfn.XLOOKUP(ROUNDDOWN(A422/100,0),[1]装备数值!$B:$B,[1]装备数值!$E:$E)</f>
        <v>5</v>
      </c>
      <c r="E422" s="2">
        <v>7</v>
      </c>
      <c r="F422" s="2">
        <f>_xlfn.XLOOKUP(ROUNDDOWN(A422/100,0),[1]装备数值!$B:$B,[1]装备数值!$D:$D)</f>
        <v>103010</v>
      </c>
      <c r="G422" s="8">
        <f>IF(M422=0,_xlfn.IFS(D422=1,_xlfn.XLOOKUP(E422,[1]装备数值!$K$5:$K$19,[1]装备数值!$M$5:$M$19),D422=3,_xlfn.XLOOKUP(E422,[1]装备数值!$K$5:$K$19,[1]装备数值!$Q$5:$Q$19),D422=5,_xlfn.XLOOKUP(E422,[1]装备数值!$K$5:$K$19,[1]装备数值!$U$5:$U$19),D422=2,_xlfn.XLOOKUP(E422,[1]装备数值!$K$5:$K$19,[1]装备数值!$M$24:$M$38),D422=4,_xlfn.XLOOKUP(E422,[1]装备数值!$K$5:$K$19,[1]装备数值!$Q$24:$Q$38),D422=6,_xlfn.XLOOKUP(E422,[1]装备数值!$K$5:$K$19,[1]装备数值!$U$24:$U$38)),_xlfn.IFS(D422=1,_xlfn.XLOOKUP(E422,[1]装备数值!$K$5:$K$19,[1]装备数值!$O$5:$O$19),D422=3,_xlfn.XLOOKUP(E422,[1]装备数值!$K$5:$K$19,[1]装备数值!$S$5:$S$19),D422=5,_xlfn.XLOOKUP(E422,[1]装备数值!$K$5:$K$19,[1]装备数值!$W$5:$W$19),D422=2,_xlfn.XLOOKUP(E422,[1]装备数值!$K$5:$K$19,[1]装备数值!$O$24:$O$38),D422=4,_xlfn.XLOOKUP(E422,[1]装备数值!$K$5:$K$19,[1]装备数值!$S$24:$S$38),D422=6,_xlfn.XLOOKUP(E422,[1]装备数值!$K$5:$K$19,[1]装备数值!$W$24:$W$38)))</f>
        <v>92</v>
      </c>
      <c r="H422" s="2">
        <f>IF(M422=0,_xlfn.IFS(D422=1,_xlfn.XLOOKUP(E422,[1]装备数值!$K$5:$K$19,[1]装备数值!$N$5:$N$19),D422=3,_xlfn.XLOOKUP(E422,[1]装备数值!$K$5:$K$19,[1]装备数值!$R$5:$R$19),D422=5,_xlfn.XLOOKUP(E422,[1]装备数值!$K$5:$K$19,[1]装备数值!$V$5:$V$19),D422=2,_xlfn.XLOOKUP(E422,[1]装备数值!$K$5:$K$19,[1]装备数值!$N$24:$N$38),D422=4,_xlfn.XLOOKUP(E422,[1]装备数值!$K$5:$K$19,[1]装备数值!$R$24:$R$38),D422=6,_xlfn.XLOOKUP(E422,[1]装备数值!$K$5:$K$19,[1]装备数值!$V$24:$V$38)),_xlfn.IFS(D422=1,_xlfn.XLOOKUP(E422,[1]装备数值!$K$5:$K$19,[1]装备数值!$P$5:$P$19),D422=3,_xlfn.XLOOKUP(E422,[1]装备数值!$K$5:$K$19,[1]装备数值!$T$5:$T$19),D422=5,_xlfn.XLOOKUP(E422,[1]装备数值!$K$5:$K$19,[1]装备数值!$X$5:$X$19),D422=2,_xlfn.XLOOKUP(E422,[1]装备数值!$K$5:$K$19,[1]装备数值!$P$24:$P$38),D422=4,_xlfn.XLOOKUP(E422,[1]装备数值!$K$5:$K$19,[1]装备数值!$T$24:$T$38),D422=6,_xlfn.XLOOKUP(E422,[1]装备数值!$K$5:$K$19,[1]装备数值!$X$24:$X$38)))</f>
        <v>8</v>
      </c>
      <c r="I422" s="2" cm="1">
        <f t="array" ref="I422">G422+H422*(_xlfn.SINGLE(_xlfn.XLOOKUP(E422,'equip_quality|装备品质'!$A:$A,'equip_quality|装备品质'!$E:$E-1)))</f>
        <v>1364</v>
      </c>
      <c r="J422" s="3" t="str">
        <f t="shared" si="64"/>
        <v>3;435043|4;435044|5;435045|6;435046</v>
      </c>
      <c r="K422" s="3" t="str">
        <f t="shared" si="63"/>
        <v>435043;435044;435045</v>
      </c>
      <c r="M422" s="2">
        <f>_xlfn.XLOOKUP(ROUNDDOWN(A422/100,0),[1]装备数值!$B:$B,[1]装备数值!$F:$F)</f>
        <v>0</v>
      </c>
      <c r="N422" s="3" t="str">
        <f t="shared" si="66"/>
        <v>equip_504_name</v>
      </c>
      <c r="O422" s="3" t="str">
        <f t="shared" si="67"/>
        <v>icon_equip_504_2</v>
      </c>
      <c r="P422" s="3" t="str">
        <f t="shared" si="68"/>
        <v>equip_504_desc</v>
      </c>
      <c r="Q422" s="3" t="str">
        <f t="shared" si="69"/>
        <v>spine_equip_504_2</v>
      </c>
    </row>
    <row r="423" spans="1:17">
      <c r="A423" s="2">
        <v>50408</v>
      </c>
      <c r="B423" s="3" t="str">
        <f>CONCATENATE(_xlfn.XLOOKUP(ROUNDDOWN(A423/100,0),[1]装备数值!$B:$B,[1]装备数值!$C:$C),"-",_xlfn.XLOOKUP(E423,[1]装备数值!$K$5:$K$19,[1]装备数值!$L$5:$L$19))</f>
        <v>皮带-S阶-1</v>
      </c>
      <c r="C423" s="3">
        <f t="shared" si="65"/>
        <v>504</v>
      </c>
      <c r="D423" s="3">
        <f>_xlfn.XLOOKUP(ROUNDDOWN(A423/100,0),[1]装备数值!$B:$B,[1]装备数值!$E:$E)</f>
        <v>5</v>
      </c>
      <c r="E423" s="2">
        <v>8</v>
      </c>
      <c r="F423" s="2">
        <f>_xlfn.XLOOKUP(ROUNDDOWN(A423/100,0),[1]装备数值!$B:$B,[1]装备数值!$D:$D)</f>
        <v>103010</v>
      </c>
      <c r="G423" s="8">
        <f>IF(M423=0,_xlfn.IFS(D423=1,_xlfn.XLOOKUP(E423,[1]装备数值!$K$5:$K$19,[1]装备数值!$M$5:$M$19),D423=3,_xlfn.XLOOKUP(E423,[1]装备数值!$K$5:$K$19,[1]装备数值!$Q$5:$Q$19),D423=5,_xlfn.XLOOKUP(E423,[1]装备数值!$K$5:$K$19,[1]装备数值!$U$5:$U$19),D423=2,_xlfn.XLOOKUP(E423,[1]装备数值!$K$5:$K$19,[1]装备数值!$M$24:$M$38),D423=4,_xlfn.XLOOKUP(E423,[1]装备数值!$K$5:$K$19,[1]装备数值!$Q$24:$Q$38),D423=6,_xlfn.XLOOKUP(E423,[1]装备数值!$K$5:$K$19,[1]装备数值!$U$24:$U$38)),_xlfn.IFS(D423=1,_xlfn.XLOOKUP(E423,[1]装备数值!$K$5:$K$19,[1]装备数值!$O$5:$O$19),D423=3,_xlfn.XLOOKUP(E423,[1]装备数值!$K$5:$K$19,[1]装备数值!$S$5:$S$19),D423=5,_xlfn.XLOOKUP(E423,[1]装备数值!$K$5:$K$19,[1]装备数值!$W$5:$W$19),D423=2,_xlfn.XLOOKUP(E423,[1]装备数值!$K$5:$K$19,[1]装备数值!$O$24:$O$38),D423=4,_xlfn.XLOOKUP(E423,[1]装备数值!$K$5:$K$19,[1]装备数值!$S$24:$S$38),D423=6,_xlfn.XLOOKUP(E423,[1]装备数值!$K$5:$K$19,[1]装备数值!$W$24:$W$38)))</f>
        <v>108</v>
      </c>
      <c r="H423" s="2">
        <f>IF(M423=0,_xlfn.IFS(D423=1,_xlfn.XLOOKUP(E423,[1]装备数值!$K$5:$K$19,[1]装备数值!$N$5:$N$19),D423=3,_xlfn.XLOOKUP(E423,[1]装备数值!$K$5:$K$19,[1]装备数值!$R$5:$R$19),D423=5,_xlfn.XLOOKUP(E423,[1]装备数值!$K$5:$K$19,[1]装备数值!$V$5:$V$19),D423=2,_xlfn.XLOOKUP(E423,[1]装备数值!$K$5:$K$19,[1]装备数值!$N$24:$N$38),D423=4,_xlfn.XLOOKUP(E423,[1]装备数值!$K$5:$K$19,[1]装备数值!$R$24:$R$38),D423=6,_xlfn.XLOOKUP(E423,[1]装备数值!$K$5:$K$19,[1]装备数值!$V$24:$V$38)),_xlfn.IFS(D423=1,_xlfn.XLOOKUP(E423,[1]装备数值!$K$5:$K$19,[1]装备数值!$P$5:$P$19),D423=3,_xlfn.XLOOKUP(E423,[1]装备数值!$K$5:$K$19,[1]装备数值!$T$5:$T$19),D423=5,_xlfn.XLOOKUP(E423,[1]装备数值!$K$5:$K$19,[1]装备数值!$X$5:$X$19),D423=2,_xlfn.XLOOKUP(E423,[1]装备数值!$K$5:$K$19,[1]装备数值!$P$24:$P$38),D423=4,_xlfn.XLOOKUP(E423,[1]装备数值!$K$5:$K$19,[1]装备数值!$T$24:$T$38),D423=6,_xlfn.XLOOKUP(E423,[1]装备数值!$K$5:$K$19,[1]装备数值!$X$24:$X$38)))</f>
        <v>10</v>
      </c>
      <c r="I423" s="2" cm="1">
        <f t="array" ref="I423">G423+H423*(_xlfn.SINGLE(_xlfn.XLOOKUP(E423,'equip_quality|装备品质'!$A:$A,'equip_quality|装备品质'!$E:$E-1)))</f>
        <v>1698</v>
      </c>
      <c r="J423" s="3" t="str">
        <f t="shared" si="64"/>
        <v>3;435043|4;435044|5;435045|6;435046</v>
      </c>
      <c r="K423" s="3" t="str">
        <f t="shared" si="63"/>
        <v>435043;435044;435045</v>
      </c>
      <c r="M423" s="2">
        <f>_xlfn.XLOOKUP(ROUNDDOWN(A423/100,0),[1]装备数值!$B:$B,[1]装备数值!$F:$F)</f>
        <v>0</v>
      </c>
      <c r="N423" s="3" t="str">
        <f t="shared" si="66"/>
        <v>equip_504_name</v>
      </c>
      <c r="O423" s="3" t="str">
        <f t="shared" si="67"/>
        <v>icon_equip_504_2</v>
      </c>
      <c r="P423" s="3" t="str">
        <f t="shared" si="68"/>
        <v>equip_504_desc</v>
      </c>
      <c r="Q423" s="3" t="str">
        <f t="shared" si="69"/>
        <v>spine_equip_504_2</v>
      </c>
    </row>
    <row r="424" spans="1:17">
      <c r="A424" s="2">
        <v>50409</v>
      </c>
      <c r="B424" s="3" t="str">
        <f>CONCATENATE(_xlfn.XLOOKUP(ROUNDDOWN(A424/100,0),[1]装备数值!$B:$B,[1]装备数值!$C:$C),"-",_xlfn.XLOOKUP(E424,[1]装备数值!$K$5:$K$19,[1]装备数值!$L$5:$L$19))</f>
        <v>皮带-S阶-2</v>
      </c>
      <c r="C424" s="3">
        <f t="shared" si="65"/>
        <v>504</v>
      </c>
      <c r="D424" s="3">
        <f>_xlfn.XLOOKUP(ROUNDDOWN(A424/100,0),[1]装备数值!$B:$B,[1]装备数值!$E:$E)</f>
        <v>5</v>
      </c>
      <c r="E424" s="2">
        <v>9</v>
      </c>
      <c r="F424" s="2">
        <f>_xlfn.XLOOKUP(ROUNDDOWN(A424/100,0),[1]装备数值!$B:$B,[1]装备数值!$D:$D)</f>
        <v>103010</v>
      </c>
      <c r="G424" s="8">
        <f>IF(M424=0,_xlfn.IFS(D424=1,_xlfn.XLOOKUP(E424,[1]装备数值!$K$5:$K$19,[1]装备数值!$M$5:$M$19),D424=3,_xlfn.XLOOKUP(E424,[1]装备数值!$K$5:$K$19,[1]装备数值!$Q$5:$Q$19),D424=5,_xlfn.XLOOKUP(E424,[1]装备数值!$K$5:$K$19,[1]装备数值!$U$5:$U$19),D424=2,_xlfn.XLOOKUP(E424,[1]装备数值!$K$5:$K$19,[1]装备数值!$M$24:$M$38),D424=4,_xlfn.XLOOKUP(E424,[1]装备数值!$K$5:$K$19,[1]装备数值!$Q$24:$Q$38),D424=6,_xlfn.XLOOKUP(E424,[1]装备数值!$K$5:$K$19,[1]装备数值!$U$24:$U$38)),_xlfn.IFS(D424=1,_xlfn.XLOOKUP(E424,[1]装备数值!$K$5:$K$19,[1]装备数值!$O$5:$O$19),D424=3,_xlfn.XLOOKUP(E424,[1]装备数值!$K$5:$K$19,[1]装备数值!$S$5:$S$19),D424=5,_xlfn.XLOOKUP(E424,[1]装备数值!$K$5:$K$19,[1]装备数值!$W$5:$W$19),D424=2,_xlfn.XLOOKUP(E424,[1]装备数值!$K$5:$K$19,[1]装备数值!$O$24:$O$38),D424=4,_xlfn.XLOOKUP(E424,[1]装备数值!$K$5:$K$19,[1]装备数值!$S$24:$S$38),D424=6,_xlfn.XLOOKUP(E424,[1]装备数值!$K$5:$K$19,[1]装备数值!$W$24:$W$38)))</f>
        <v>123</v>
      </c>
      <c r="H424" s="2">
        <f>IF(M424=0,_xlfn.IFS(D424=1,_xlfn.XLOOKUP(E424,[1]装备数值!$K$5:$K$19,[1]装备数值!$N$5:$N$19),D424=3,_xlfn.XLOOKUP(E424,[1]装备数值!$K$5:$K$19,[1]装备数值!$R$5:$R$19),D424=5,_xlfn.XLOOKUP(E424,[1]装备数值!$K$5:$K$19,[1]装备数值!$V$5:$V$19),D424=2,_xlfn.XLOOKUP(E424,[1]装备数值!$K$5:$K$19,[1]装备数值!$N$24:$N$38),D424=4,_xlfn.XLOOKUP(E424,[1]装备数值!$K$5:$K$19,[1]装备数值!$R$24:$R$38),D424=6,_xlfn.XLOOKUP(E424,[1]装备数值!$K$5:$K$19,[1]装备数值!$V$24:$V$38)),_xlfn.IFS(D424=1,_xlfn.XLOOKUP(E424,[1]装备数值!$K$5:$K$19,[1]装备数值!$P$5:$P$19),D424=3,_xlfn.XLOOKUP(E424,[1]装备数值!$K$5:$K$19,[1]装备数值!$T$5:$T$19),D424=5,_xlfn.XLOOKUP(E424,[1]装备数值!$K$5:$K$19,[1]装备数值!$X$5:$X$19),D424=2,_xlfn.XLOOKUP(E424,[1]装备数值!$K$5:$K$19,[1]装备数值!$P$24:$P$38),D424=4,_xlfn.XLOOKUP(E424,[1]装备数值!$K$5:$K$19,[1]装备数值!$T$24:$T$38),D424=6,_xlfn.XLOOKUP(E424,[1]装备数值!$K$5:$K$19,[1]装备数值!$X$24:$X$38)))</f>
        <v>11</v>
      </c>
      <c r="I424" s="2" cm="1">
        <f t="array" ref="I424">G424+H424*(_xlfn.SINGLE(_xlfn.XLOOKUP(E424,'equip_quality|装备品质'!$A:$A,'equip_quality|装备品质'!$E:$E-1)))</f>
        <v>1872</v>
      </c>
      <c r="J424" s="3" t="str">
        <f t="shared" si="64"/>
        <v>3;435043|4;435044|5;435045|6;435046</v>
      </c>
      <c r="K424" s="3" t="str">
        <f t="shared" si="63"/>
        <v>435043;435044;435045</v>
      </c>
      <c r="M424" s="2">
        <f>_xlfn.XLOOKUP(ROUNDDOWN(A424/100,0),[1]装备数值!$B:$B,[1]装备数值!$F:$F)</f>
        <v>0</v>
      </c>
      <c r="N424" s="3" t="str">
        <f t="shared" si="66"/>
        <v>equip_504_name</v>
      </c>
      <c r="O424" s="3" t="str">
        <f t="shared" si="67"/>
        <v>icon_equip_504_2</v>
      </c>
      <c r="P424" s="3" t="str">
        <f t="shared" si="68"/>
        <v>equip_504_desc</v>
      </c>
      <c r="Q424" s="3" t="str">
        <f t="shared" si="69"/>
        <v>spine_equip_504_2</v>
      </c>
    </row>
    <row r="425" spans="1:17">
      <c r="A425" s="2">
        <v>50410</v>
      </c>
      <c r="B425" s="3" t="str">
        <f>CONCATENATE(_xlfn.XLOOKUP(ROUNDDOWN(A425/100,0),[1]装备数值!$B:$B,[1]装备数值!$C:$C),"-",_xlfn.XLOOKUP(E425,[1]装备数值!$K$5:$K$19,[1]装备数值!$L$5:$L$19))</f>
        <v>皮带-S阶-3</v>
      </c>
      <c r="C425" s="3">
        <f t="shared" si="65"/>
        <v>504</v>
      </c>
      <c r="D425" s="3">
        <f>_xlfn.XLOOKUP(ROUNDDOWN(A425/100,0),[1]装备数值!$B:$B,[1]装备数值!$E:$E)</f>
        <v>5</v>
      </c>
      <c r="E425" s="2">
        <v>10</v>
      </c>
      <c r="F425" s="2">
        <f>_xlfn.XLOOKUP(ROUNDDOWN(A425/100,0),[1]装备数值!$B:$B,[1]装备数值!$D:$D)</f>
        <v>103010</v>
      </c>
      <c r="G425" s="8">
        <f>IF(M425=0,_xlfn.IFS(D425=1,_xlfn.XLOOKUP(E425,[1]装备数值!$K$5:$K$19,[1]装备数值!$M$5:$M$19),D425=3,_xlfn.XLOOKUP(E425,[1]装备数值!$K$5:$K$19,[1]装备数值!$Q$5:$Q$19),D425=5,_xlfn.XLOOKUP(E425,[1]装备数值!$K$5:$K$19,[1]装备数值!$U$5:$U$19),D425=2,_xlfn.XLOOKUP(E425,[1]装备数值!$K$5:$K$19,[1]装备数值!$M$24:$M$38),D425=4,_xlfn.XLOOKUP(E425,[1]装备数值!$K$5:$K$19,[1]装备数值!$Q$24:$Q$38),D425=6,_xlfn.XLOOKUP(E425,[1]装备数值!$K$5:$K$19,[1]装备数值!$U$24:$U$38)),_xlfn.IFS(D425=1,_xlfn.XLOOKUP(E425,[1]装备数值!$K$5:$K$19,[1]装备数值!$O$5:$O$19),D425=3,_xlfn.XLOOKUP(E425,[1]装备数值!$K$5:$K$19,[1]装备数值!$S$5:$S$19),D425=5,_xlfn.XLOOKUP(E425,[1]装备数值!$K$5:$K$19,[1]装备数值!$W$5:$W$19),D425=2,_xlfn.XLOOKUP(E425,[1]装备数值!$K$5:$K$19,[1]装备数值!$O$24:$O$38),D425=4,_xlfn.XLOOKUP(E425,[1]装备数值!$K$5:$K$19,[1]装备数值!$S$24:$S$38),D425=6,_xlfn.XLOOKUP(E425,[1]装备数值!$K$5:$K$19,[1]装备数值!$W$24:$W$38)))</f>
        <v>139</v>
      </c>
      <c r="H425" s="2">
        <f>IF(M425=0,_xlfn.IFS(D425=1,_xlfn.XLOOKUP(E425,[1]装备数值!$K$5:$K$19,[1]装备数值!$N$5:$N$19),D425=3,_xlfn.XLOOKUP(E425,[1]装备数值!$K$5:$K$19,[1]装备数值!$R$5:$R$19),D425=5,_xlfn.XLOOKUP(E425,[1]装备数值!$K$5:$K$19,[1]装备数值!$V$5:$V$19),D425=2,_xlfn.XLOOKUP(E425,[1]装备数值!$K$5:$K$19,[1]装备数值!$N$24:$N$38),D425=4,_xlfn.XLOOKUP(E425,[1]装备数值!$K$5:$K$19,[1]装备数值!$R$24:$R$38),D425=6,_xlfn.XLOOKUP(E425,[1]装备数值!$K$5:$K$19,[1]装备数值!$V$24:$V$38)),_xlfn.IFS(D425=1,_xlfn.XLOOKUP(E425,[1]装备数值!$K$5:$K$19,[1]装备数值!$P$5:$P$19),D425=3,_xlfn.XLOOKUP(E425,[1]装备数值!$K$5:$K$19,[1]装备数值!$T$5:$T$19),D425=5,_xlfn.XLOOKUP(E425,[1]装备数值!$K$5:$K$19,[1]装备数值!$X$5:$X$19),D425=2,_xlfn.XLOOKUP(E425,[1]装备数值!$K$5:$K$19,[1]装备数值!$P$24:$P$38),D425=4,_xlfn.XLOOKUP(E425,[1]装备数值!$K$5:$K$19,[1]装备数值!$T$24:$T$38),D425=6,_xlfn.XLOOKUP(E425,[1]装备数值!$K$5:$K$19,[1]装备数值!$X$24:$X$38)))</f>
        <v>14</v>
      </c>
      <c r="I425" s="2" cm="1">
        <f t="array" ref="I425">G425+H425*(_xlfn.SINGLE(_xlfn.XLOOKUP(E425,'equip_quality|装备品质'!$A:$A,'equip_quality|装备品质'!$E:$E-1)))</f>
        <v>2365</v>
      </c>
      <c r="J425" s="3" t="str">
        <f t="shared" si="64"/>
        <v>3;435043|4;435044|5;435045|6;435046</v>
      </c>
      <c r="K425" s="3" t="str">
        <f t="shared" si="63"/>
        <v>435043;435044;435045</v>
      </c>
      <c r="M425" s="2">
        <f>_xlfn.XLOOKUP(ROUNDDOWN(A425/100,0),[1]装备数值!$B:$B,[1]装备数值!$F:$F)</f>
        <v>0</v>
      </c>
      <c r="N425" s="3" t="str">
        <f t="shared" si="66"/>
        <v>equip_504_name</v>
      </c>
      <c r="O425" s="3" t="str">
        <f t="shared" si="67"/>
        <v>icon_equip_504_2</v>
      </c>
      <c r="P425" s="3" t="str">
        <f t="shared" si="68"/>
        <v>equip_504_desc</v>
      </c>
      <c r="Q425" s="3" t="str">
        <f t="shared" si="69"/>
        <v>spine_equip_504_2</v>
      </c>
    </row>
    <row r="426" spans="1:17">
      <c r="A426" s="2">
        <v>50411</v>
      </c>
      <c r="B426" s="3" t="str">
        <f>CONCATENATE(_xlfn.XLOOKUP(ROUNDDOWN(A426/100,0),[1]装备数值!$B:$B,[1]装备数值!$C:$C),"-",_xlfn.XLOOKUP(E426,[1]装备数值!$K$5:$K$19,[1]装备数值!$L$5:$L$19))</f>
        <v>皮带-SS阶-0</v>
      </c>
      <c r="C426" s="3">
        <f t="shared" si="65"/>
        <v>504</v>
      </c>
      <c r="D426" s="3">
        <f>_xlfn.XLOOKUP(ROUNDDOWN(A426/100,0),[1]装备数值!$B:$B,[1]装备数值!$E:$E)</f>
        <v>5</v>
      </c>
      <c r="E426" s="2">
        <v>11</v>
      </c>
      <c r="F426" s="2">
        <f>_xlfn.XLOOKUP(ROUNDDOWN(A426/100,0),[1]装备数值!$B:$B,[1]装备数值!$D:$D)</f>
        <v>103010</v>
      </c>
      <c r="G426" s="8">
        <f>IF(M426=0,_xlfn.IFS(D426=1,_xlfn.XLOOKUP(E426,[1]装备数值!$K$5:$K$19,[1]装备数值!$M$5:$M$19),D426=3,_xlfn.XLOOKUP(E426,[1]装备数值!$K$5:$K$19,[1]装备数值!$Q$5:$Q$19),D426=5,_xlfn.XLOOKUP(E426,[1]装备数值!$K$5:$K$19,[1]装备数值!$U$5:$U$19),D426=2,_xlfn.XLOOKUP(E426,[1]装备数值!$K$5:$K$19,[1]装备数值!$M$24:$M$38),D426=4,_xlfn.XLOOKUP(E426,[1]装备数值!$K$5:$K$19,[1]装备数值!$Q$24:$Q$38),D426=6,_xlfn.XLOOKUP(E426,[1]装备数值!$K$5:$K$19,[1]装备数值!$U$24:$U$38)),_xlfn.IFS(D426=1,_xlfn.XLOOKUP(E426,[1]装备数值!$K$5:$K$19,[1]装备数值!$O$5:$O$19),D426=3,_xlfn.XLOOKUP(E426,[1]装备数值!$K$5:$K$19,[1]装备数值!$S$5:$S$19),D426=5,_xlfn.XLOOKUP(E426,[1]装备数值!$K$5:$K$19,[1]装备数值!$W$5:$W$19),D426=2,_xlfn.XLOOKUP(E426,[1]装备数值!$K$5:$K$19,[1]装备数值!$O$24:$O$38),D426=4,_xlfn.XLOOKUP(E426,[1]装备数值!$K$5:$K$19,[1]装备数值!$S$24:$S$38),D426=6,_xlfn.XLOOKUP(E426,[1]装备数值!$K$5:$K$19,[1]装备数值!$W$24:$W$38)))</f>
        <v>162</v>
      </c>
      <c r="H426" s="2">
        <f>IF(M426=0,_xlfn.IFS(D426=1,_xlfn.XLOOKUP(E426,[1]装备数值!$K$5:$K$19,[1]装备数值!$N$5:$N$19),D426=3,_xlfn.XLOOKUP(E426,[1]装备数值!$K$5:$K$19,[1]装备数值!$R$5:$R$19),D426=5,_xlfn.XLOOKUP(E426,[1]装备数值!$K$5:$K$19,[1]装备数值!$V$5:$V$19),D426=2,_xlfn.XLOOKUP(E426,[1]装备数值!$K$5:$K$19,[1]装备数值!$N$24:$N$38),D426=4,_xlfn.XLOOKUP(E426,[1]装备数值!$K$5:$K$19,[1]装备数值!$R$24:$R$38),D426=6,_xlfn.XLOOKUP(E426,[1]装备数值!$K$5:$K$19,[1]装备数值!$V$24:$V$38)),_xlfn.IFS(D426=1,_xlfn.XLOOKUP(E426,[1]装备数值!$K$5:$K$19,[1]装备数值!$P$5:$P$19),D426=3,_xlfn.XLOOKUP(E426,[1]装备数值!$K$5:$K$19,[1]装备数值!$T$5:$T$19),D426=5,_xlfn.XLOOKUP(E426,[1]装备数值!$K$5:$K$19,[1]装备数值!$X$5:$X$19),D426=2,_xlfn.XLOOKUP(E426,[1]装备数值!$K$5:$K$19,[1]装备数值!$P$24:$P$38),D426=4,_xlfn.XLOOKUP(E426,[1]装备数值!$K$5:$K$19,[1]装备数值!$T$24:$T$38),D426=6,_xlfn.XLOOKUP(E426,[1]装备数值!$K$5:$K$19,[1]装备数值!$X$24:$X$38)))</f>
        <v>17</v>
      </c>
      <c r="I426" s="2" cm="1">
        <f t="array" ref="I426">G426+H426*(_xlfn.SINGLE(_xlfn.XLOOKUP(E426,'equip_quality|装备品质'!$A:$A,'equip_quality|装备品质'!$E:$E-1)))</f>
        <v>2865</v>
      </c>
      <c r="J426" s="3" t="str">
        <f t="shared" si="64"/>
        <v>3;435043|4;435044|5;435045|6;435046</v>
      </c>
      <c r="K426" s="3" t="str">
        <f t="shared" si="63"/>
        <v>435043;435044;435045;435046</v>
      </c>
      <c r="M426" s="2">
        <f>_xlfn.XLOOKUP(ROUNDDOWN(A426/100,0),[1]装备数值!$B:$B,[1]装备数值!$F:$F)</f>
        <v>0</v>
      </c>
      <c r="N426" s="3" t="str">
        <f t="shared" si="66"/>
        <v>equip_504_name</v>
      </c>
      <c r="O426" s="3" t="str">
        <f t="shared" si="67"/>
        <v>icon_equip_504_2</v>
      </c>
      <c r="P426" s="3" t="str">
        <f t="shared" si="68"/>
        <v>equip_504_desc</v>
      </c>
      <c r="Q426" s="3" t="str">
        <f t="shared" si="69"/>
        <v>spine_equip_504_2</v>
      </c>
    </row>
    <row r="427" spans="1:17">
      <c r="A427" s="2">
        <v>50412</v>
      </c>
      <c r="B427" s="3" t="str">
        <f>CONCATENATE(_xlfn.XLOOKUP(ROUNDDOWN(A427/100,0),[1]装备数值!$B:$B,[1]装备数值!$C:$C),"-",_xlfn.XLOOKUP(E427,[1]装备数值!$K$5:$K$19,[1]装备数值!$L$5:$L$19))</f>
        <v>皮带-SS阶-1</v>
      </c>
      <c r="C427" s="3">
        <f t="shared" si="65"/>
        <v>504</v>
      </c>
      <c r="D427" s="3">
        <f>_xlfn.XLOOKUP(ROUNDDOWN(A427/100,0),[1]装备数值!$B:$B,[1]装备数值!$E:$E)</f>
        <v>5</v>
      </c>
      <c r="E427" s="2">
        <v>12</v>
      </c>
      <c r="F427" s="2">
        <f>_xlfn.XLOOKUP(ROUNDDOWN(A427/100,0),[1]装备数值!$B:$B,[1]装备数值!$D:$D)</f>
        <v>103010</v>
      </c>
      <c r="G427" s="8">
        <f>IF(M427=0,_xlfn.IFS(D427=1,_xlfn.XLOOKUP(E427,[1]装备数值!$K$5:$K$19,[1]装备数值!$M$5:$M$19),D427=3,_xlfn.XLOOKUP(E427,[1]装备数值!$K$5:$K$19,[1]装备数值!$Q$5:$Q$19),D427=5,_xlfn.XLOOKUP(E427,[1]装备数值!$K$5:$K$19,[1]装备数值!$U$5:$U$19),D427=2,_xlfn.XLOOKUP(E427,[1]装备数值!$K$5:$K$19,[1]装备数值!$M$24:$M$38),D427=4,_xlfn.XLOOKUP(E427,[1]装备数值!$K$5:$K$19,[1]装备数值!$Q$24:$Q$38),D427=6,_xlfn.XLOOKUP(E427,[1]装备数值!$K$5:$K$19,[1]装备数值!$U$24:$U$38)),_xlfn.IFS(D427=1,_xlfn.XLOOKUP(E427,[1]装备数值!$K$5:$K$19,[1]装备数值!$O$5:$O$19),D427=3,_xlfn.XLOOKUP(E427,[1]装备数值!$K$5:$K$19,[1]装备数值!$S$5:$S$19),D427=5,_xlfn.XLOOKUP(E427,[1]装备数值!$K$5:$K$19,[1]装备数值!$W$5:$W$19),D427=2,_xlfn.XLOOKUP(E427,[1]装备数值!$K$5:$K$19,[1]装备数值!$O$24:$O$38),D427=4,_xlfn.XLOOKUP(E427,[1]装备数值!$K$5:$K$19,[1]装备数值!$S$24:$S$38),D427=6,_xlfn.XLOOKUP(E427,[1]装备数值!$K$5:$K$19,[1]装备数值!$W$24:$W$38)))</f>
        <v>200</v>
      </c>
      <c r="H427" s="2">
        <f>IF(M427=0,_xlfn.IFS(D427=1,_xlfn.XLOOKUP(E427,[1]装备数值!$K$5:$K$19,[1]装备数值!$N$5:$N$19),D427=3,_xlfn.XLOOKUP(E427,[1]装备数值!$K$5:$K$19,[1]装备数值!$R$5:$R$19),D427=5,_xlfn.XLOOKUP(E427,[1]装备数值!$K$5:$K$19,[1]装备数值!$V$5:$V$19),D427=2,_xlfn.XLOOKUP(E427,[1]装备数值!$K$5:$K$19,[1]装备数值!$N$24:$N$38),D427=4,_xlfn.XLOOKUP(E427,[1]装备数值!$K$5:$K$19,[1]装备数值!$R$24:$R$38),D427=6,_xlfn.XLOOKUP(E427,[1]装备数值!$K$5:$K$19,[1]装备数值!$V$24:$V$38)),_xlfn.IFS(D427=1,_xlfn.XLOOKUP(E427,[1]装备数值!$K$5:$K$19,[1]装备数值!$P$5:$P$19),D427=3,_xlfn.XLOOKUP(E427,[1]装备数值!$K$5:$K$19,[1]装备数值!$T$5:$T$19),D427=5,_xlfn.XLOOKUP(E427,[1]装备数值!$K$5:$K$19,[1]装备数值!$X$5:$X$19),D427=2,_xlfn.XLOOKUP(E427,[1]装备数值!$K$5:$K$19,[1]装备数值!$P$24:$P$38),D427=4,_xlfn.XLOOKUP(E427,[1]装备数值!$K$5:$K$19,[1]装备数值!$T$24:$T$38),D427=6,_xlfn.XLOOKUP(E427,[1]装备数值!$K$5:$K$19,[1]装备数值!$X$24:$X$38)))</f>
        <v>20</v>
      </c>
      <c r="I427" s="2" cm="1">
        <f t="array" ref="I427">G427+H427*(_xlfn.SINGLE(_xlfn.XLOOKUP(E427,'equip_quality|装备品质'!$A:$A,'equip_quality|装备品质'!$E:$E-1)))</f>
        <v>3380</v>
      </c>
      <c r="J427" s="3" t="str">
        <f t="shared" si="64"/>
        <v>3;435043|4;435044|5;435045|6;435046</v>
      </c>
      <c r="K427" s="3" t="str">
        <f t="shared" si="63"/>
        <v>435043;435044;435045;435046</v>
      </c>
      <c r="M427" s="2">
        <f>_xlfn.XLOOKUP(ROUNDDOWN(A427/100,0),[1]装备数值!$B:$B,[1]装备数值!$F:$F)</f>
        <v>0</v>
      </c>
      <c r="N427" s="3" t="str">
        <f t="shared" si="66"/>
        <v>equip_504_name</v>
      </c>
      <c r="O427" s="3" t="str">
        <f t="shared" si="67"/>
        <v>icon_equip_504_2</v>
      </c>
      <c r="P427" s="3" t="str">
        <f t="shared" si="68"/>
        <v>equip_504_desc</v>
      </c>
      <c r="Q427" s="3" t="str">
        <f t="shared" si="69"/>
        <v>spine_equip_504_2</v>
      </c>
    </row>
    <row r="428" spans="1:17">
      <c r="A428" s="2">
        <v>50413</v>
      </c>
      <c r="B428" s="3" t="str">
        <f>CONCATENATE(_xlfn.XLOOKUP(ROUNDDOWN(A428/100,0),[1]装备数值!$B:$B,[1]装备数值!$C:$C),"-",_xlfn.XLOOKUP(E428,[1]装备数值!$K$5:$K$19,[1]装备数值!$L$5:$L$19))</f>
        <v>皮带-SS阶-2</v>
      </c>
      <c r="C428" s="3">
        <f t="shared" si="65"/>
        <v>504</v>
      </c>
      <c r="D428" s="3">
        <f>_xlfn.XLOOKUP(ROUNDDOWN(A428/100,0),[1]装备数值!$B:$B,[1]装备数值!$E:$E)</f>
        <v>5</v>
      </c>
      <c r="E428" s="2">
        <v>13</v>
      </c>
      <c r="F428" s="2">
        <f>_xlfn.XLOOKUP(ROUNDDOWN(A428/100,0),[1]装备数值!$B:$B,[1]装备数值!$D:$D)</f>
        <v>103010</v>
      </c>
      <c r="G428" s="8">
        <f>IF(M428=0,_xlfn.IFS(D428=1,_xlfn.XLOOKUP(E428,[1]装备数值!$K$5:$K$19,[1]装备数值!$M$5:$M$19),D428=3,_xlfn.XLOOKUP(E428,[1]装备数值!$K$5:$K$19,[1]装备数值!$Q$5:$Q$19),D428=5,_xlfn.XLOOKUP(E428,[1]装备数值!$K$5:$K$19,[1]装备数值!$U$5:$U$19),D428=2,_xlfn.XLOOKUP(E428,[1]装备数值!$K$5:$K$19,[1]装备数值!$M$24:$M$38),D428=4,_xlfn.XLOOKUP(E428,[1]装备数值!$K$5:$K$19,[1]装备数值!$Q$24:$Q$38),D428=6,_xlfn.XLOOKUP(E428,[1]装备数值!$K$5:$K$19,[1]装备数值!$U$24:$U$38)),_xlfn.IFS(D428=1,_xlfn.XLOOKUP(E428,[1]装备数值!$K$5:$K$19,[1]装备数值!$O$5:$O$19),D428=3,_xlfn.XLOOKUP(E428,[1]装备数值!$K$5:$K$19,[1]装备数值!$S$5:$S$19),D428=5,_xlfn.XLOOKUP(E428,[1]装备数值!$K$5:$K$19,[1]装备数值!$W$5:$W$19),D428=2,_xlfn.XLOOKUP(E428,[1]装备数值!$K$5:$K$19,[1]装备数值!$O$24:$O$38),D428=4,_xlfn.XLOOKUP(E428,[1]装备数值!$K$5:$K$19,[1]装备数值!$S$24:$S$38),D428=6,_xlfn.XLOOKUP(E428,[1]装备数值!$K$5:$K$19,[1]装备数值!$W$24:$W$38)))</f>
        <v>231</v>
      </c>
      <c r="H428" s="2">
        <f>IF(M428=0,_xlfn.IFS(D428=1,_xlfn.XLOOKUP(E428,[1]装备数值!$K$5:$K$19,[1]装备数值!$N$5:$N$19),D428=3,_xlfn.XLOOKUP(E428,[1]装备数值!$K$5:$K$19,[1]装备数值!$R$5:$R$19),D428=5,_xlfn.XLOOKUP(E428,[1]装备数值!$K$5:$K$19,[1]装备数值!$V$5:$V$19),D428=2,_xlfn.XLOOKUP(E428,[1]装备数值!$K$5:$K$19,[1]装备数值!$N$24:$N$38),D428=4,_xlfn.XLOOKUP(E428,[1]装备数值!$K$5:$K$19,[1]装备数值!$R$24:$R$38),D428=6,_xlfn.XLOOKUP(E428,[1]装备数值!$K$5:$K$19,[1]装备数值!$V$24:$V$38)),_xlfn.IFS(D428=1,_xlfn.XLOOKUP(E428,[1]装备数值!$K$5:$K$19,[1]装备数值!$P$5:$P$19),D428=3,_xlfn.XLOOKUP(E428,[1]装备数值!$K$5:$K$19,[1]装备数值!$T$5:$T$19),D428=5,_xlfn.XLOOKUP(E428,[1]装备数值!$K$5:$K$19,[1]装备数值!$X$5:$X$19),D428=2,_xlfn.XLOOKUP(E428,[1]装备数值!$K$5:$K$19,[1]装备数值!$P$24:$P$38),D428=4,_xlfn.XLOOKUP(E428,[1]装备数值!$K$5:$K$19,[1]装备数值!$T$24:$T$38),D428=6,_xlfn.XLOOKUP(E428,[1]装备数值!$K$5:$K$19,[1]装备数值!$X$24:$X$38)))</f>
        <v>24</v>
      </c>
      <c r="I428" s="2" cm="1">
        <f t="array" ref="I428">G428+H428*(_xlfn.SINGLE(_xlfn.XLOOKUP(E428,'equip_quality|装备品质'!$A:$A,'equip_quality|装备品质'!$E:$E-1)))</f>
        <v>4047</v>
      </c>
      <c r="J428" s="3" t="str">
        <f t="shared" si="64"/>
        <v>3;435043|4;435044|5;435045|6;435046</v>
      </c>
      <c r="K428" s="3" t="str">
        <f t="shared" si="63"/>
        <v>435043;435044;435045;435046</v>
      </c>
      <c r="M428" s="2">
        <f>_xlfn.XLOOKUP(ROUNDDOWN(A428/100,0),[1]装备数值!$B:$B,[1]装备数值!$F:$F)</f>
        <v>0</v>
      </c>
      <c r="N428" s="3" t="str">
        <f t="shared" si="66"/>
        <v>equip_504_name</v>
      </c>
      <c r="O428" s="3" t="str">
        <f t="shared" si="67"/>
        <v>icon_equip_504_2</v>
      </c>
      <c r="P428" s="3" t="str">
        <f t="shared" si="68"/>
        <v>equip_504_desc</v>
      </c>
      <c r="Q428" s="3" t="str">
        <f t="shared" si="69"/>
        <v>spine_equip_504_2</v>
      </c>
    </row>
    <row r="429" spans="1:17">
      <c r="A429" s="2">
        <v>50414</v>
      </c>
      <c r="B429" s="3" t="str">
        <f>CONCATENATE(_xlfn.XLOOKUP(ROUNDDOWN(A429/100,0),[1]装备数值!$B:$B,[1]装备数值!$C:$C),"-",_xlfn.XLOOKUP(E429,[1]装备数值!$K$5:$K$19,[1]装备数值!$L$5:$L$19))</f>
        <v>皮带-SS阶-3</v>
      </c>
      <c r="C429" s="3">
        <f t="shared" si="65"/>
        <v>504</v>
      </c>
      <c r="D429" s="3">
        <f>_xlfn.XLOOKUP(ROUNDDOWN(A429/100,0),[1]装备数值!$B:$B,[1]装备数值!$E:$E)</f>
        <v>5</v>
      </c>
      <c r="E429" s="2">
        <v>14</v>
      </c>
      <c r="F429" s="2">
        <f>_xlfn.XLOOKUP(ROUNDDOWN(A429/100,0),[1]装备数值!$B:$B,[1]装备数值!$D:$D)</f>
        <v>103010</v>
      </c>
      <c r="G429" s="8">
        <f>IF(M429=0,_xlfn.IFS(D429=1,_xlfn.XLOOKUP(E429,[1]装备数值!$K$5:$K$19,[1]装备数值!$M$5:$M$19),D429=3,_xlfn.XLOOKUP(E429,[1]装备数值!$K$5:$K$19,[1]装备数值!$Q$5:$Q$19),D429=5,_xlfn.XLOOKUP(E429,[1]装备数值!$K$5:$K$19,[1]装备数值!$U$5:$U$19),D429=2,_xlfn.XLOOKUP(E429,[1]装备数值!$K$5:$K$19,[1]装备数值!$M$24:$M$38),D429=4,_xlfn.XLOOKUP(E429,[1]装备数值!$K$5:$K$19,[1]装备数值!$Q$24:$Q$38),D429=6,_xlfn.XLOOKUP(E429,[1]装备数值!$K$5:$K$19,[1]装备数值!$U$24:$U$38)),_xlfn.IFS(D429=1,_xlfn.XLOOKUP(E429,[1]装备数值!$K$5:$K$19,[1]装备数值!$O$5:$O$19),D429=3,_xlfn.XLOOKUP(E429,[1]装备数值!$K$5:$K$19,[1]装备数值!$S$5:$S$19),D429=5,_xlfn.XLOOKUP(E429,[1]装备数值!$K$5:$K$19,[1]装备数值!$W$5:$W$19),D429=2,_xlfn.XLOOKUP(E429,[1]装备数值!$K$5:$K$19,[1]装备数值!$O$24:$O$38),D429=4,_xlfn.XLOOKUP(E429,[1]装备数值!$K$5:$K$19,[1]装备数值!$S$24:$S$38),D429=6,_xlfn.XLOOKUP(E429,[1]装备数值!$K$5:$K$19,[1]装备数值!$W$24:$W$38)))</f>
        <v>266</v>
      </c>
      <c r="H429" s="2">
        <f>IF(M429=0,_xlfn.IFS(D429=1,_xlfn.XLOOKUP(E429,[1]装备数值!$K$5:$K$19,[1]装备数值!$N$5:$N$19),D429=3,_xlfn.XLOOKUP(E429,[1]装备数值!$K$5:$K$19,[1]装备数值!$R$5:$R$19),D429=5,_xlfn.XLOOKUP(E429,[1]装备数值!$K$5:$K$19,[1]装备数值!$V$5:$V$19),D429=2,_xlfn.XLOOKUP(E429,[1]装备数值!$K$5:$K$19,[1]装备数值!$N$24:$N$38),D429=4,_xlfn.XLOOKUP(E429,[1]装备数值!$K$5:$K$19,[1]装备数值!$R$24:$R$38),D429=6,_xlfn.XLOOKUP(E429,[1]装备数值!$K$5:$K$19,[1]装备数值!$V$24:$V$38)),_xlfn.IFS(D429=1,_xlfn.XLOOKUP(E429,[1]装备数值!$K$5:$K$19,[1]装备数值!$P$5:$P$19),D429=3,_xlfn.XLOOKUP(E429,[1]装备数值!$K$5:$K$19,[1]装备数值!$T$5:$T$19),D429=5,_xlfn.XLOOKUP(E429,[1]装备数值!$K$5:$K$19,[1]装备数值!$X$5:$X$19),D429=2,_xlfn.XLOOKUP(E429,[1]装备数值!$K$5:$K$19,[1]装备数值!$P$24:$P$38),D429=4,_xlfn.XLOOKUP(E429,[1]装备数值!$K$5:$K$19,[1]装备数值!$T$24:$T$38),D429=6,_xlfn.XLOOKUP(E429,[1]装备数值!$K$5:$K$19,[1]装备数值!$X$24:$X$38)))</f>
        <v>28</v>
      </c>
      <c r="I429" s="2" cm="1">
        <f t="array" ref="I429">G429+H429*(_xlfn.SINGLE(_xlfn.XLOOKUP(E429,'equip_quality|装备品质'!$A:$A,'equip_quality|装备品质'!$E:$E-1)))</f>
        <v>4718</v>
      </c>
      <c r="J429" s="3" t="str">
        <f t="shared" si="64"/>
        <v>3;435043|4;435044|5;435045|6;435046</v>
      </c>
      <c r="K429" s="3" t="str">
        <f t="shared" si="63"/>
        <v>435043;435044;435045;435046</v>
      </c>
      <c r="M429" s="2">
        <f>_xlfn.XLOOKUP(ROUNDDOWN(A429/100,0),[1]装备数值!$B:$B,[1]装备数值!$F:$F)</f>
        <v>0</v>
      </c>
      <c r="N429" s="3" t="str">
        <f t="shared" si="66"/>
        <v>equip_504_name</v>
      </c>
      <c r="O429" s="3" t="str">
        <f t="shared" si="67"/>
        <v>icon_equip_504_2</v>
      </c>
      <c r="P429" s="3" t="str">
        <f t="shared" si="68"/>
        <v>equip_504_desc</v>
      </c>
      <c r="Q429" s="3" t="str">
        <f t="shared" si="69"/>
        <v>spine_equip_504_2</v>
      </c>
    </row>
    <row r="430" spans="1:17">
      <c r="A430" s="2">
        <v>50415</v>
      </c>
      <c r="B430" s="3" t="str">
        <f>CONCATENATE(_xlfn.XLOOKUP(ROUNDDOWN(A430/100,0),[1]装备数值!$B:$B,[1]装备数值!$C:$C),"-",_xlfn.XLOOKUP(E430,[1]装备数值!$K$5:$K$19,[1]装备数值!$L$5:$L$19))</f>
        <v>皮带-SS阶-4</v>
      </c>
      <c r="C430" s="3">
        <f t="shared" si="65"/>
        <v>504</v>
      </c>
      <c r="D430" s="3">
        <f>_xlfn.XLOOKUP(ROUNDDOWN(A430/100,0),[1]装备数值!$B:$B,[1]装备数值!$E:$E)</f>
        <v>5</v>
      </c>
      <c r="E430" s="2">
        <v>15</v>
      </c>
      <c r="F430" s="2">
        <f>_xlfn.XLOOKUP(ROUNDDOWN(A430/100,0),[1]装备数值!$B:$B,[1]装备数值!$D:$D)</f>
        <v>103010</v>
      </c>
      <c r="G430" s="8">
        <f>IF(M430=0,_xlfn.IFS(D430=1,_xlfn.XLOOKUP(E430,[1]装备数值!$K$5:$K$19,[1]装备数值!$M$5:$M$19),D430=3,_xlfn.XLOOKUP(E430,[1]装备数值!$K$5:$K$19,[1]装备数值!$Q$5:$Q$19),D430=5,_xlfn.XLOOKUP(E430,[1]装备数值!$K$5:$K$19,[1]装备数值!$U$5:$U$19),D430=2,_xlfn.XLOOKUP(E430,[1]装备数值!$K$5:$K$19,[1]装备数值!$M$24:$M$38),D430=4,_xlfn.XLOOKUP(E430,[1]装备数值!$K$5:$K$19,[1]装备数值!$Q$24:$Q$38),D430=6,_xlfn.XLOOKUP(E430,[1]装备数值!$K$5:$K$19,[1]装备数值!$U$24:$U$38)),_xlfn.IFS(D430=1,_xlfn.XLOOKUP(E430,[1]装备数值!$K$5:$K$19,[1]装备数值!$O$5:$O$19),D430=3,_xlfn.XLOOKUP(E430,[1]装备数值!$K$5:$K$19,[1]装备数值!$S$5:$S$19),D430=5,_xlfn.XLOOKUP(E430,[1]装备数值!$K$5:$K$19,[1]装备数值!$W$5:$W$19),D430=2,_xlfn.XLOOKUP(E430,[1]装备数值!$K$5:$K$19,[1]装备数值!$O$24:$O$38),D430=4,_xlfn.XLOOKUP(E430,[1]装备数值!$K$5:$K$19,[1]装备数值!$S$24:$S$38),D430=6,_xlfn.XLOOKUP(E430,[1]装备数值!$K$5:$K$19,[1]装备数值!$W$24:$W$38)))</f>
        <v>315</v>
      </c>
      <c r="H430" s="2">
        <f>IF(M430=0,_xlfn.IFS(D430=1,_xlfn.XLOOKUP(E430,[1]装备数值!$K$5:$K$19,[1]装备数值!$N$5:$N$19),D430=3,_xlfn.XLOOKUP(E430,[1]装备数值!$K$5:$K$19,[1]装备数值!$R$5:$R$19),D430=5,_xlfn.XLOOKUP(E430,[1]装备数值!$K$5:$K$19,[1]装备数值!$V$5:$V$19),D430=2,_xlfn.XLOOKUP(E430,[1]装备数值!$K$5:$K$19,[1]装备数值!$N$24:$N$38),D430=4,_xlfn.XLOOKUP(E430,[1]装备数值!$K$5:$K$19,[1]装备数值!$R$24:$R$38),D430=6,_xlfn.XLOOKUP(E430,[1]装备数值!$K$5:$K$19,[1]装备数值!$V$24:$V$38)),_xlfn.IFS(D430=1,_xlfn.XLOOKUP(E430,[1]装备数值!$K$5:$K$19,[1]装备数值!$P$5:$P$19),D430=3,_xlfn.XLOOKUP(E430,[1]装备数值!$K$5:$K$19,[1]装备数值!$T$5:$T$19),D430=5,_xlfn.XLOOKUP(E430,[1]装备数值!$K$5:$K$19,[1]装备数值!$X$5:$X$19),D430=2,_xlfn.XLOOKUP(E430,[1]装备数值!$K$5:$K$19,[1]装备数值!$P$24:$P$38),D430=4,_xlfn.XLOOKUP(E430,[1]装备数值!$K$5:$K$19,[1]装备数值!$T$24:$T$38),D430=6,_xlfn.XLOOKUP(E430,[1]装备数值!$K$5:$K$19,[1]装备数值!$X$24:$X$38)))</f>
        <v>32</v>
      </c>
      <c r="I430" s="2" cm="1">
        <f t="array" ref="I430">G430+H430*(_xlfn.SINGLE(_xlfn.XLOOKUP(E430,'equip_quality|装备品质'!$A:$A,'equip_quality|装备品质'!$E:$E-1)))</f>
        <v>5403</v>
      </c>
      <c r="J430" s="3" t="str">
        <f t="shared" si="64"/>
        <v>3;435043|4;435044|5;435045|6;435046</v>
      </c>
      <c r="K430" s="3" t="str">
        <f t="shared" si="63"/>
        <v>435043;435044;435045;435046</v>
      </c>
      <c r="M430" s="2">
        <f>_xlfn.XLOOKUP(ROUNDDOWN(A430/100,0),[1]装备数值!$B:$B,[1]装备数值!$F:$F)</f>
        <v>0</v>
      </c>
      <c r="N430" s="3" t="str">
        <f t="shared" si="66"/>
        <v>equip_504_name</v>
      </c>
      <c r="O430" s="3" t="str">
        <f t="shared" si="67"/>
        <v>icon_equip_504_2</v>
      </c>
      <c r="P430" s="3" t="str">
        <f t="shared" si="68"/>
        <v>equip_504_desc</v>
      </c>
      <c r="Q430" s="3" t="str">
        <f t="shared" si="69"/>
        <v>spine_equip_504_2</v>
      </c>
    </row>
    <row r="431" spans="1:17">
      <c r="A431" s="2">
        <v>50501</v>
      </c>
      <c r="B431" s="3" t="str">
        <f>CONCATENATE(_xlfn.XLOOKUP(ROUNDDOWN(A431/100,0),[1]装备数值!$B:$B,[1]装备数值!$C:$C),"-",_xlfn.XLOOKUP(E431,[1]装备数值!$K$5:$K$19,[1]装备数值!$L$5:$L$19))</f>
        <v>调料腰带-D阶</v>
      </c>
      <c r="C431" s="3">
        <f t="shared" si="65"/>
        <v>505</v>
      </c>
      <c r="D431" s="3">
        <f>_xlfn.XLOOKUP(ROUNDDOWN(A431/100,0),[1]装备数值!$B:$B,[1]装备数值!$E:$E)</f>
        <v>5</v>
      </c>
      <c r="E431" s="2">
        <v>1</v>
      </c>
      <c r="F431" s="2">
        <f>_xlfn.XLOOKUP(ROUNDDOWN(A431/100,0),[1]装备数值!$B:$B,[1]装备数值!$D:$D)</f>
        <v>103010</v>
      </c>
      <c r="G431" s="8">
        <f>IF(M431=0,_xlfn.IFS(D431=1,_xlfn.XLOOKUP(E431,[1]装备数值!$K$5:$K$19,[1]装备数值!$M$5:$M$19),D431=3,_xlfn.XLOOKUP(E431,[1]装备数值!$K$5:$K$19,[1]装备数值!$Q$5:$Q$19),D431=5,_xlfn.XLOOKUP(E431,[1]装备数值!$K$5:$K$19,[1]装备数值!$U$5:$U$19),D431=2,_xlfn.XLOOKUP(E431,[1]装备数值!$K$5:$K$19,[1]装备数值!$M$24:$M$38),D431=4,_xlfn.XLOOKUP(E431,[1]装备数值!$K$5:$K$19,[1]装备数值!$Q$24:$Q$38),D431=6,_xlfn.XLOOKUP(E431,[1]装备数值!$K$5:$K$19,[1]装备数值!$U$24:$U$38)),_xlfn.IFS(D431=1,_xlfn.XLOOKUP(E431,[1]装备数值!$K$5:$K$19,[1]装备数值!$O$5:$O$19),D431=3,_xlfn.XLOOKUP(E431,[1]装备数值!$K$5:$K$19,[1]装备数值!$S$5:$S$19),D431=5,_xlfn.XLOOKUP(E431,[1]装备数值!$K$5:$K$19,[1]装备数值!$W$5:$W$19),D431=2,_xlfn.XLOOKUP(E431,[1]装备数值!$K$5:$K$19,[1]装备数值!$O$24:$O$38),D431=4,_xlfn.XLOOKUP(E431,[1]装备数值!$K$5:$K$19,[1]装备数值!$S$24:$S$38),D431=6,_xlfn.XLOOKUP(E431,[1]装备数值!$K$5:$K$19,[1]装备数值!$W$24:$W$38)))</f>
        <v>7</v>
      </c>
      <c r="H431" s="2">
        <f>IF(M431=0,_xlfn.IFS(D431=1,_xlfn.XLOOKUP(E431,[1]装备数值!$K$5:$K$19,[1]装备数值!$N$5:$N$19),D431=3,_xlfn.XLOOKUP(E431,[1]装备数值!$K$5:$K$19,[1]装备数值!$R$5:$R$19),D431=5,_xlfn.XLOOKUP(E431,[1]装备数值!$K$5:$K$19,[1]装备数值!$V$5:$V$19),D431=2,_xlfn.XLOOKUP(E431,[1]装备数值!$K$5:$K$19,[1]装备数值!$N$24:$N$38),D431=4,_xlfn.XLOOKUP(E431,[1]装备数值!$K$5:$K$19,[1]装备数值!$R$24:$R$38),D431=6,_xlfn.XLOOKUP(E431,[1]装备数值!$K$5:$K$19,[1]装备数值!$V$24:$V$38)),_xlfn.IFS(D431=1,_xlfn.XLOOKUP(E431,[1]装备数值!$K$5:$K$19,[1]装备数值!$P$5:$P$19),D431=3,_xlfn.XLOOKUP(E431,[1]装备数值!$K$5:$K$19,[1]装备数值!$T$5:$T$19),D431=5,_xlfn.XLOOKUP(E431,[1]装备数值!$K$5:$K$19,[1]装备数值!$X$5:$X$19),D431=2,_xlfn.XLOOKUP(E431,[1]装备数值!$K$5:$K$19,[1]装备数值!$P$24:$P$38),D431=4,_xlfn.XLOOKUP(E431,[1]装备数值!$K$5:$K$19,[1]装备数值!$T$24:$T$38),D431=6,_xlfn.XLOOKUP(E431,[1]装备数值!$K$5:$K$19,[1]装备数值!$X$24:$X$38)))</f>
        <v>2</v>
      </c>
      <c r="I431" s="2" cm="1">
        <f t="array" ref="I431">G431+H431*(_xlfn.SINGLE(_xlfn.XLOOKUP(E431,'equip_quality|装备品质'!$A:$A,'equip_quality|装备品质'!$E:$E-1)))</f>
        <v>325</v>
      </c>
      <c r="J431" s="3" t="str">
        <f t="shared" si="64"/>
        <v>3;435053|4;435054|5;435055|6;435056</v>
      </c>
      <c r="K431" s="3" t="str">
        <f t="shared" si="63"/>
        <v/>
      </c>
      <c r="M431" s="2">
        <f>_xlfn.XLOOKUP(ROUNDDOWN(A431/100,0),[1]装备数值!$B:$B,[1]装备数值!$F:$F)</f>
        <v>0</v>
      </c>
      <c r="N431" s="3" t="str">
        <f t="shared" si="66"/>
        <v>equip_505_name</v>
      </c>
      <c r="O431" s="3" t="str">
        <f t="shared" si="67"/>
        <v>icon_equip_505_1</v>
      </c>
      <c r="P431" s="3" t="str">
        <f t="shared" si="68"/>
        <v>equip_505_desc</v>
      </c>
      <c r="Q431" s="3" t="str">
        <f t="shared" si="69"/>
        <v>spine_equip_505_1</v>
      </c>
    </row>
    <row r="432" spans="1:17">
      <c r="A432" s="2">
        <v>50502</v>
      </c>
      <c r="B432" s="3" t="str">
        <f>CONCATENATE(_xlfn.XLOOKUP(ROUNDDOWN(A432/100,0),[1]装备数值!$B:$B,[1]装备数值!$C:$C),"-",_xlfn.XLOOKUP(E432,[1]装备数值!$K$5:$K$19,[1]装备数值!$L$5:$L$19))</f>
        <v>调料腰带-C阶</v>
      </c>
      <c r="C432" s="3">
        <f t="shared" si="65"/>
        <v>505</v>
      </c>
      <c r="D432" s="3">
        <f>_xlfn.XLOOKUP(ROUNDDOWN(A432/100,0),[1]装备数值!$B:$B,[1]装备数值!$E:$E)</f>
        <v>5</v>
      </c>
      <c r="E432" s="2">
        <v>2</v>
      </c>
      <c r="F432" s="2">
        <f>_xlfn.XLOOKUP(ROUNDDOWN(A432/100,0),[1]装备数值!$B:$B,[1]装备数值!$D:$D)</f>
        <v>103010</v>
      </c>
      <c r="G432" s="8">
        <f>IF(M432=0,_xlfn.IFS(D432=1,_xlfn.XLOOKUP(E432,[1]装备数值!$K$5:$K$19,[1]装备数值!$M$5:$M$19),D432=3,_xlfn.XLOOKUP(E432,[1]装备数值!$K$5:$K$19,[1]装备数值!$Q$5:$Q$19),D432=5,_xlfn.XLOOKUP(E432,[1]装备数值!$K$5:$K$19,[1]装备数值!$U$5:$U$19),D432=2,_xlfn.XLOOKUP(E432,[1]装备数值!$K$5:$K$19,[1]装备数值!$M$24:$M$38),D432=4,_xlfn.XLOOKUP(E432,[1]装备数值!$K$5:$K$19,[1]装备数值!$Q$24:$Q$38),D432=6,_xlfn.XLOOKUP(E432,[1]装备数值!$K$5:$K$19,[1]装备数值!$U$24:$U$38)),_xlfn.IFS(D432=1,_xlfn.XLOOKUP(E432,[1]装备数值!$K$5:$K$19,[1]装备数值!$O$5:$O$19),D432=3,_xlfn.XLOOKUP(E432,[1]装备数值!$K$5:$K$19,[1]装备数值!$S$5:$S$19),D432=5,_xlfn.XLOOKUP(E432,[1]装备数值!$K$5:$K$19,[1]装备数值!$W$5:$W$19),D432=2,_xlfn.XLOOKUP(E432,[1]装备数值!$K$5:$K$19,[1]装备数值!$O$24:$O$38),D432=4,_xlfn.XLOOKUP(E432,[1]装备数值!$K$5:$K$19,[1]装备数值!$S$24:$S$38),D432=6,_xlfn.XLOOKUP(E432,[1]装备数值!$K$5:$K$19,[1]装备数值!$W$24:$W$38)))</f>
        <v>14</v>
      </c>
      <c r="H432" s="2">
        <f>IF(M432=0,_xlfn.IFS(D432=1,_xlfn.XLOOKUP(E432,[1]装备数值!$K$5:$K$19,[1]装备数值!$N$5:$N$19),D432=3,_xlfn.XLOOKUP(E432,[1]装备数值!$K$5:$K$19,[1]装备数值!$R$5:$R$19),D432=5,_xlfn.XLOOKUP(E432,[1]装备数值!$K$5:$K$19,[1]装备数值!$V$5:$V$19),D432=2,_xlfn.XLOOKUP(E432,[1]装备数值!$K$5:$K$19,[1]装备数值!$N$24:$N$38),D432=4,_xlfn.XLOOKUP(E432,[1]装备数值!$K$5:$K$19,[1]装备数值!$R$24:$R$38),D432=6,_xlfn.XLOOKUP(E432,[1]装备数值!$K$5:$K$19,[1]装备数值!$V$24:$V$38)),_xlfn.IFS(D432=1,_xlfn.XLOOKUP(E432,[1]装备数值!$K$5:$K$19,[1]装备数值!$P$5:$P$19),D432=3,_xlfn.XLOOKUP(E432,[1]装备数值!$K$5:$K$19,[1]装备数值!$T$5:$T$19),D432=5,_xlfn.XLOOKUP(E432,[1]装备数值!$K$5:$K$19,[1]装备数值!$X$5:$X$19),D432=2,_xlfn.XLOOKUP(E432,[1]装备数值!$K$5:$K$19,[1]装备数值!$P$24:$P$38),D432=4,_xlfn.XLOOKUP(E432,[1]装备数值!$K$5:$K$19,[1]装备数值!$T$24:$T$38),D432=6,_xlfn.XLOOKUP(E432,[1]装备数值!$K$5:$K$19,[1]装备数值!$X$24:$X$38)))</f>
        <v>3</v>
      </c>
      <c r="I432" s="2" cm="1">
        <f t="array" ref="I432">G432+H432*(_xlfn.SINGLE(_xlfn.XLOOKUP(E432,'equip_quality|装备品质'!$A:$A,'equip_quality|装备品质'!$E:$E-1)))</f>
        <v>491</v>
      </c>
      <c r="J432" s="3" t="str">
        <f t="shared" si="64"/>
        <v>3;435053|4;435054|5;435055|6;435056</v>
      </c>
      <c r="K432" s="3" t="str">
        <f t="shared" si="63"/>
        <v/>
      </c>
      <c r="M432" s="2">
        <f>_xlfn.XLOOKUP(ROUNDDOWN(A432/100,0),[1]装备数值!$B:$B,[1]装备数值!$F:$F)</f>
        <v>0</v>
      </c>
      <c r="N432" s="3" t="str">
        <f t="shared" si="66"/>
        <v>equip_505_name</v>
      </c>
      <c r="O432" s="3" t="str">
        <f t="shared" si="67"/>
        <v>icon_equip_505_1</v>
      </c>
      <c r="P432" s="3" t="str">
        <f t="shared" si="68"/>
        <v>equip_505_desc</v>
      </c>
      <c r="Q432" s="3" t="str">
        <f t="shared" si="69"/>
        <v>spine_equip_505_1</v>
      </c>
    </row>
    <row r="433" spans="1:17">
      <c r="A433" s="2">
        <v>50503</v>
      </c>
      <c r="B433" s="3" t="str">
        <f>CONCATENATE(_xlfn.XLOOKUP(ROUNDDOWN(A433/100,0),[1]装备数值!$B:$B,[1]装备数值!$C:$C),"-",_xlfn.XLOOKUP(E433,[1]装备数值!$K$5:$K$19,[1]装备数值!$L$5:$L$19))</f>
        <v>调料腰带-B阶</v>
      </c>
      <c r="C433" s="3">
        <f t="shared" si="65"/>
        <v>505</v>
      </c>
      <c r="D433" s="3">
        <f>_xlfn.XLOOKUP(ROUNDDOWN(A433/100,0),[1]装备数值!$B:$B,[1]装备数值!$E:$E)</f>
        <v>5</v>
      </c>
      <c r="E433" s="2">
        <v>3</v>
      </c>
      <c r="F433" s="2">
        <f>_xlfn.XLOOKUP(ROUNDDOWN(A433/100,0),[1]装备数值!$B:$B,[1]装备数值!$D:$D)</f>
        <v>103010</v>
      </c>
      <c r="G433" s="8">
        <f>IF(M433=0,_xlfn.IFS(D433=1,_xlfn.XLOOKUP(E433,[1]装备数值!$K$5:$K$19,[1]装备数值!$M$5:$M$19),D433=3,_xlfn.XLOOKUP(E433,[1]装备数值!$K$5:$K$19,[1]装备数值!$Q$5:$Q$19),D433=5,_xlfn.XLOOKUP(E433,[1]装备数值!$K$5:$K$19,[1]装备数值!$U$5:$U$19),D433=2,_xlfn.XLOOKUP(E433,[1]装备数值!$K$5:$K$19,[1]装备数值!$M$24:$M$38),D433=4,_xlfn.XLOOKUP(E433,[1]装备数值!$K$5:$K$19,[1]装备数值!$Q$24:$Q$38),D433=6,_xlfn.XLOOKUP(E433,[1]装备数值!$K$5:$K$19,[1]装备数值!$U$24:$U$38)),_xlfn.IFS(D433=1,_xlfn.XLOOKUP(E433,[1]装备数值!$K$5:$K$19,[1]装备数值!$O$5:$O$19),D433=3,_xlfn.XLOOKUP(E433,[1]装备数值!$K$5:$K$19,[1]装备数值!$S$5:$S$19),D433=5,_xlfn.XLOOKUP(E433,[1]装备数值!$K$5:$K$19,[1]装备数值!$W$5:$W$19),D433=2,_xlfn.XLOOKUP(E433,[1]装备数值!$K$5:$K$19,[1]装备数值!$O$24:$O$38),D433=4,_xlfn.XLOOKUP(E433,[1]装备数值!$K$5:$K$19,[1]装备数值!$S$24:$S$38),D433=6,_xlfn.XLOOKUP(E433,[1]装备数值!$K$5:$K$19,[1]装备数值!$W$24:$W$38)))</f>
        <v>21</v>
      </c>
      <c r="H433" s="2">
        <f>IF(M433=0,_xlfn.IFS(D433=1,_xlfn.XLOOKUP(E433,[1]装备数值!$K$5:$K$19,[1]装备数值!$N$5:$N$19),D433=3,_xlfn.XLOOKUP(E433,[1]装备数值!$K$5:$K$19,[1]装备数值!$R$5:$R$19),D433=5,_xlfn.XLOOKUP(E433,[1]装备数值!$K$5:$K$19,[1]装备数值!$V$5:$V$19),D433=2,_xlfn.XLOOKUP(E433,[1]装备数值!$K$5:$K$19,[1]装备数值!$N$24:$N$38),D433=4,_xlfn.XLOOKUP(E433,[1]装备数值!$K$5:$K$19,[1]装备数值!$R$24:$R$38),D433=6,_xlfn.XLOOKUP(E433,[1]装备数值!$K$5:$K$19,[1]装备数值!$V$24:$V$38)),_xlfn.IFS(D433=1,_xlfn.XLOOKUP(E433,[1]装备数值!$K$5:$K$19,[1]装备数值!$P$5:$P$19),D433=3,_xlfn.XLOOKUP(E433,[1]装备数值!$K$5:$K$19,[1]装备数值!$T$5:$T$19),D433=5,_xlfn.XLOOKUP(E433,[1]装备数值!$K$5:$K$19,[1]装备数值!$X$5:$X$19),D433=2,_xlfn.XLOOKUP(E433,[1]装备数值!$K$5:$K$19,[1]装备数值!$P$24:$P$38),D433=4,_xlfn.XLOOKUP(E433,[1]装备数值!$K$5:$K$19,[1]装备数值!$T$24:$T$38),D433=6,_xlfn.XLOOKUP(E433,[1]装备数值!$K$5:$K$19,[1]装备数值!$X$24:$X$38)))</f>
        <v>4</v>
      </c>
      <c r="I433" s="2" cm="1">
        <f t="array" ref="I433">G433+H433*(_xlfn.SINGLE(_xlfn.XLOOKUP(E433,'equip_quality|装备品质'!$A:$A,'equip_quality|装备品质'!$E:$E-1)))</f>
        <v>657</v>
      </c>
      <c r="J433" s="3" t="str">
        <f t="shared" si="64"/>
        <v>3;435053|4;435054|5;435055|6;435056</v>
      </c>
      <c r="K433" s="3" t="str">
        <f t="shared" si="63"/>
        <v>435053</v>
      </c>
      <c r="M433" s="2">
        <f>_xlfn.XLOOKUP(ROUNDDOWN(A433/100,0),[1]装备数值!$B:$B,[1]装备数值!$F:$F)</f>
        <v>0</v>
      </c>
      <c r="N433" s="3" t="str">
        <f t="shared" si="66"/>
        <v>equip_505_name</v>
      </c>
      <c r="O433" s="3" t="str">
        <f t="shared" si="67"/>
        <v>icon_equip_505_1</v>
      </c>
      <c r="P433" s="3" t="str">
        <f t="shared" si="68"/>
        <v>equip_505_desc</v>
      </c>
      <c r="Q433" s="3" t="str">
        <f t="shared" si="69"/>
        <v>spine_equip_505_1</v>
      </c>
    </row>
    <row r="434" spans="1:17">
      <c r="A434" s="2">
        <v>50504</v>
      </c>
      <c r="B434" s="3" t="str">
        <f>CONCATENATE(_xlfn.XLOOKUP(ROUNDDOWN(A434/100,0),[1]装备数值!$B:$B,[1]装备数值!$C:$C),"-",_xlfn.XLOOKUP(E434,[1]装备数值!$K$5:$K$19,[1]装备数值!$L$5:$L$19))</f>
        <v>调料腰带-A阶-0</v>
      </c>
      <c r="C434" s="3">
        <f t="shared" si="65"/>
        <v>505</v>
      </c>
      <c r="D434" s="3">
        <f>_xlfn.XLOOKUP(ROUNDDOWN(A434/100,0),[1]装备数值!$B:$B,[1]装备数值!$E:$E)</f>
        <v>5</v>
      </c>
      <c r="E434" s="2">
        <v>4</v>
      </c>
      <c r="F434" s="2">
        <f>_xlfn.XLOOKUP(ROUNDDOWN(A434/100,0),[1]装备数值!$B:$B,[1]装备数值!$D:$D)</f>
        <v>103010</v>
      </c>
      <c r="G434" s="8">
        <f>IF(M434=0,_xlfn.IFS(D434=1,_xlfn.XLOOKUP(E434,[1]装备数值!$K$5:$K$19,[1]装备数值!$M$5:$M$19),D434=3,_xlfn.XLOOKUP(E434,[1]装备数值!$K$5:$K$19,[1]装备数值!$Q$5:$Q$19),D434=5,_xlfn.XLOOKUP(E434,[1]装备数值!$K$5:$K$19,[1]装备数值!$U$5:$U$19),D434=2,_xlfn.XLOOKUP(E434,[1]装备数值!$K$5:$K$19,[1]装备数值!$M$24:$M$38),D434=4,_xlfn.XLOOKUP(E434,[1]装备数值!$K$5:$K$19,[1]装备数值!$Q$24:$Q$38),D434=6,_xlfn.XLOOKUP(E434,[1]装备数值!$K$5:$K$19,[1]装备数值!$U$24:$U$38)),_xlfn.IFS(D434=1,_xlfn.XLOOKUP(E434,[1]装备数值!$K$5:$K$19,[1]装备数值!$O$5:$O$19),D434=3,_xlfn.XLOOKUP(E434,[1]装备数值!$K$5:$K$19,[1]装备数值!$S$5:$S$19),D434=5,_xlfn.XLOOKUP(E434,[1]装备数值!$K$5:$K$19,[1]装备数值!$W$5:$W$19),D434=2,_xlfn.XLOOKUP(E434,[1]装备数值!$K$5:$K$19,[1]装备数值!$O$24:$O$38),D434=4,_xlfn.XLOOKUP(E434,[1]装备数值!$K$5:$K$19,[1]装备数值!$S$24:$S$38),D434=6,_xlfn.XLOOKUP(E434,[1]装备数值!$K$5:$K$19,[1]装备数值!$W$24:$W$38)))</f>
        <v>35</v>
      </c>
      <c r="H434" s="2">
        <f>IF(M434=0,_xlfn.IFS(D434=1,_xlfn.XLOOKUP(E434,[1]装备数值!$K$5:$K$19,[1]装备数值!$N$5:$N$19),D434=3,_xlfn.XLOOKUP(E434,[1]装备数值!$K$5:$K$19,[1]装备数值!$R$5:$R$19),D434=5,_xlfn.XLOOKUP(E434,[1]装备数值!$K$5:$K$19,[1]装备数值!$V$5:$V$19),D434=2,_xlfn.XLOOKUP(E434,[1]装备数值!$K$5:$K$19,[1]装备数值!$N$24:$N$38),D434=4,_xlfn.XLOOKUP(E434,[1]装备数值!$K$5:$K$19,[1]装备数值!$R$24:$R$38),D434=6,_xlfn.XLOOKUP(E434,[1]装备数值!$K$5:$K$19,[1]装备数值!$V$24:$V$38)),_xlfn.IFS(D434=1,_xlfn.XLOOKUP(E434,[1]装备数值!$K$5:$K$19,[1]装备数值!$P$5:$P$19),D434=3,_xlfn.XLOOKUP(E434,[1]装备数值!$K$5:$K$19,[1]装备数值!$T$5:$T$19),D434=5,_xlfn.XLOOKUP(E434,[1]装备数值!$K$5:$K$19,[1]装备数值!$X$5:$X$19),D434=2,_xlfn.XLOOKUP(E434,[1]装备数值!$K$5:$K$19,[1]装备数值!$P$24:$P$38),D434=4,_xlfn.XLOOKUP(E434,[1]装备数值!$K$5:$K$19,[1]装备数值!$T$24:$T$38),D434=6,_xlfn.XLOOKUP(E434,[1]装备数值!$K$5:$K$19,[1]装备数值!$X$24:$X$38)))</f>
        <v>7</v>
      </c>
      <c r="I434" s="2" cm="1">
        <f t="array" ref="I434">G434+H434*(_xlfn.SINGLE(_xlfn.XLOOKUP(E434,'equip_quality|装备品质'!$A:$A,'equip_quality|装备品质'!$E:$E-1)))</f>
        <v>1148</v>
      </c>
      <c r="J434" s="3" t="str">
        <f t="shared" si="64"/>
        <v>3;435053|4;435054|5;435055|6;435056</v>
      </c>
      <c r="K434" s="3" t="str">
        <f t="shared" si="63"/>
        <v>435053;435054</v>
      </c>
      <c r="M434" s="2">
        <f>_xlfn.XLOOKUP(ROUNDDOWN(A434/100,0),[1]装备数值!$B:$B,[1]装备数值!$F:$F)</f>
        <v>0</v>
      </c>
      <c r="N434" s="3" t="str">
        <f t="shared" si="66"/>
        <v>equip_505_name</v>
      </c>
      <c r="O434" s="3" t="str">
        <f t="shared" si="67"/>
        <v>icon_equip_505_2</v>
      </c>
      <c r="P434" s="3" t="str">
        <f t="shared" si="68"/>
        <v>equip_505_desc</v>
      </c>
      <c r="Q434" s="3" t="str">
        <f t="shared" si="69"/>
        <v>spine_equip_505_2</v>
      </c>
    </row>
    <row r="435" spans="1:17">
      <c r="A435" s="2">
        <v>50505</v>
      </c>
      <c r="B435" s="3" t="str">
        <f>CONCATENATE(_xlfn.XLOOKUP(ROUNDDOWN(A435/100,0),[1]装备数值!$B:$B,[1]装备数值!$C:$C),"-",_xlfn.XLOOKUP(E435,[1]装备数值!$K$5:$K$19,[1]装备数值!$L$5:$L$19))</f>
        <v>调料腰带-A阶-1</v>
      </c>
      <c r="C435" s="3">
        <f t="shared" si="65"/>
        <v>505</v>
      </c>
      <c r="D435" s="3">
        <f>_xlfn.XLOOKUP(ROUNDDOWN(A435/100,0),[1]装备数值!$B:$B,[1]装备数值!$E:$E)</f>
        <v>5</v>
      </c>
      <c r="E435" s="2">
        <v>5</v>
      </c>
      <c r="F435" s="2">
        <f>_xlfn.XLOOKUP(ROUNDDOWN(A435/100,0),[1]装备数值!$B:$B,[1]装备数值!$D:$D)</f>
        <v>103010</v>
      </c>
      <c r="G435" s="8">
        <f>IF(M435=0,_xlfn.IFS(D435=1,_xlfn.XLOOKUP(E435,[1]装备数值!$K$5:$K$19,[1]装备数值!$M$5:$M$19),D435=3,_xlfn.XLOOKUP(E435,[1]装备数值!$K$5:$K$19,[1]装备数值!$Q$5:$Q$19),D435=5,_xlfn.XLOOKUP(E435,[1]装备数值!$K$5:$K$19,[1]装备数值!$U$5:$U$19),D435=2,_xlfn.XLOOKUP(E435,[1]装备数值!$K$5:$K$19,[1]装备数值!$M$24:$M$38),D435=4,_xlfn.XLOOKUP(E435,[1]装备数值!$K$5:$K$19,[1]装备数值!$Q$24:$Q$38),D435=6,_xlfn.XLOOKUP(E435,[1]装备数值!$K$5:$K$19,[1]装备数值!$U$24:$U$38)),_xlfn.IFS(D435=1,_xlfn.XLOOKUP(E435,[1]装备数值!$K$5:$K$19,[1]装备数值!$O$5:$O$19),D435=3,_xlfn.XLOOKUP(E435,[1]装备数值!$K$5:$K$19,[1]装备数值!$S$5:$S$19),D435=5,_xlfn.XLOOKUP(E435,[1]装备数值!$K$5:$K$19,[1]装备数值!$W$5:$W$19),D435=2,_xlfn.XLOOKUP(E435,[1]装备数值!$K$5:$K$19,[1]装备数值!$O$24:$O$38),D435=4,_xlfn.XLOOKUP(E435,[1]装备数值!$K$5:$K$19,[1]装备数值!$S$24:$S$38),D435=6,_xlfn.XLOOKUP(E435,[1]装备数值!$K$5:$K$19,[1]装备数值!$W$24:$W$38)))</f>
        <v>42</v>
      </c>
      <c r="H435" s="2">
        <f>IF(M435=0,_xlfn.IFS(D435=1,_xlfn.XLOOKUP(E435,[1]装备数值!$K$5:$K$19,[1]装备数值!$N$5:$N$19),D435=3,_xlfn.XLOOKUP(E435,[1]装备数值!$K$5:$K$19,[1]装备数值!$R$5:$R$19),D435=5,_xlfn.XLOOKUP(E435,[1]装备数值!$K$5:$K$19,[1]装备数值!$V$5:$V$19),D435=2,_xlfn.XLOOKUP(E435,[1]装备数值!$K$5:$K$19,[1]装备数值!$N$24:$N$38),D435=4,_xlfn.XLOOKUP(E435,[1]装备数值!$K$5:$K$19,[1]装备数值!$R$24:$R$38),D435=6,_xlfn.XLOOKUP(E435,[1]装备数值!$K$5:$K$19,[1]装备数值!$V$24:$V$38)),_xlfn.IFS(D435=1,_xlfn.XLOOKUP(E435,[1]装备数值!$K$5:$K$19,[1]装备数值!$P$5:$P$19),D435=3,_xlfn.XLOOKUP(E435,[1]装备数值!$K$5:$K$19,[1]装备数值!$T$5:$T$19),D435=5,_xlfn.XLOOKUP(E435,[1]装备数值!$K$5:$K$19,[1]装备数值!$X$5:$X$19),D435=2,_xlfn.XLOOKUP(E435,[1]装备数值!$K$5:$K$19,[1]装备数值!$P$24:$P$38),D435=4,_xlfn.XLOOKUP(E435,[1]装备数值!$K$5:$K$19,[1]装备数值!$T$24:$T$38),D435=6,_xlfn.XLOOKUP(E435,[1]装备数值!$K$5:$K$19,[1]装备数值!$X$24:$X$38)))</f>
        <v>7</v>
      </c>
      <c r="I435" s="2" cm="1">
        <f t="array" ref="I435">G435+H435*(_xlfn.SINGLE(_xlfn.XLOOKUP(E435,'equip_quality|装备品质'!$A:$A,'equip_quality|装备品质'!$E:$E-1)))</f>
        <v>1155</v>
      </c>
      <c r="J435" s="3" t="str">
        <f t="shared" si="64"/>
        <v>3;435053|4;435054|5;435055|6;435056</v>
      </c>
      <c r="K435" s="3" t="str">
        <f t="shared" si="63"/>
        <v>435053;435054</v>
      </c>
      <c r="M435" s="2">
        <f>_xlfn.XLOOKUP(ROUNDDOWN(A435/100,0),[1]装备数值!$B:$B,[1]装备数值!$F:$F)</f>
        <v>0</v>
      </c>
      <c r="N435" s="3" t="str">
        <f t="shared" si="66"/>
        <v>equip_505_name</v>
      </c>
      <c r="O435" s="3" t="str">
        <f t="shared" si="67"/>
        <v>icon_equip_505_2</v>
      </c>
      <c r="P435" s="3" t="str">
        <f t="shared" si="68"/>
        <v>equip_505_desc</v>
      </c>
      <c r="Q435" s="3" t="str">
        <f t="shared" si="69"/>
        <v>spine_equip_505_2</v>
      </c>
    </row>
    <row r="436" spans="1:17">
      <c r="A436" s="2">
        <v>50506</v>
      </c>
      <c r="B436" s="3" t="str">
        <f>CONCATENATE(_xlfn.XLOOKUP(ROUNDDOWN(A436/100,0),[1]装备数值!$B:$B,[1]装备数值!$C:$C),"-",_xlfn.XLOOKUP(E436,[1]装备数值!$K$5:$K$19,[1]装备数值!$L$5:$L$19))</f>
        <v>调料腰带-A阶-2</v>
      </c>
      <c r="C436" s="3">
        <f t="shared" si="65"/>
        <v>505</v>
      </c>
      <c r="D436" s="3">
        <f>_xlfn.XLOOKUP(ROUNDDOWN(A436/100,0),[1]装备数值!$B:$B,[1]装备数值!$E:$E)</f>
        <v>5</v>
      </c>
      <c r="E436" s="2">
        <v>6</v>
      </c>
      <c r="F436" s="2">
        <f>_xlfn.XLOOKUP(ROUNDDOWN(A436/100,0),[1]装备数值!$B:$B,[1]装备数值!$D:$D)</f>
        <v>103010</v>
      </c>
      <c r="G436" s="8">
        <f>IF(M436=0,_xlfn.IFS(D436=1,_xlfn.XLOOKUP(E436,[1]装备数值!$K$5:$K$19,[1]装备数值!$M$5:$M$19),D436=3,_xlfn.XLOOKUP(E436,[1]装备数值!$K$5:$K$19,[1]装备数值!$Q$5:$Q$19),D436=5,_xlfn.XLOOKUP(E436,[1]装备数值!$K$5:$K$19,[1]装备数值!$U$5:$U$19),D436=2,_xlfn.XLOOKUP(E436,[1]装备数值!$K$5:$K$19,[1]装备数值!$M$24:$M$38),D436=4,_xlfn.XLOOKUP(E436,[1]装备数值!$K$5:$K$19,[1]装备数值!$Q$24:$Q$38),D436=6,_xlfn.XLOOKUP(E436,[1]装备数值!$K$5:$K$19,[1]装备数值!$U$24:$U$38)),_xlfn.IFS(D436=1,_xlfn.XLOOKUP(E436,[1]装备数值!$K$5:$K$19,[1]装备数值!$O$5:$O$19),D436=3,_xlfn.XLOOKUP(E436,[1]装备数值!$K$5:$K$19,[1]装备数值!$S$5:$S$19),D436=5,_xlfn.XLOOKUP(E436,[1]装备数值!$K$5:$K$19,[1]装备数值!$W$5:$W$19),D436=2,_xlfn.XLOOKUP(E436,[1]装备数值!$K$5:$K$19,[1]装备数值!$O$24:$O$38),D436=4,_xlfn.XLOOKUP(E436,[1]装备数值!$K$5:$K$19,[1]装备数值!$S$24:$S$38),D436=6,_xlfn.XLOOKUP(E436,[1]装备数值!$K$5:$K$19,[1]装备数值!$W$24:$W$38)))</f>
        <v>49</v>
      </c>
      <c r="H436" s="2">
        <f>IF(M436=0,_xlfn.IFS(D436=1,_xlfn.XLOOKUP(E436,[1]装备数值!$K$5:$K$19,[1]装备数值!$N$5:$N$19),D436=3,_xlfn.XLOOKUP(E436,[1]装备数值!$K$5:$K$19,[1]装备数值!$R$5:$R$19),D436=5,_xlfn.XLOOKUP(E436,[1]装备数值!$K$5:$K$19,[1]装备数值!$V$5:$V$19),D436=2,_xlfn.XLOOKUP(E436,[1]装备数值!$K$5:$K$19,[1]装备数值!$N$24:$N$38),D436=4,_xlfn.XLOOKUP(E436,[1]装备数值!$K$5:$K$19,[1]装备数值!$R$24:$R$38),D436=6,_xlfn.XLOOKUP(E436,[1]装备数值!$K$5:$K$19,[1]装备数值!$V$24:$V$38)),_xlfn.IFS(D436=1,_xlfn.XLOOKUP(E436,[1]装备数值!$K$5:$K$19,[1]装备数值!$P$5:$P$19),D436=3,_xlfn.XLOOKUP(E436,[1]装备数值!$K$5:$K$19,[1]装备数值!$T$5:$T$19),D436=5,_xlfn.XLOOKUP(E436,[1]装备数值!$K$5:$K$19,[1]装备数值!$X$5:$X$19),D436=2,_xlfn.XLOOKUP(E436,[1]装备数值!$K$5:$K$19,[1]装备数值!$P$24:$P$38),D436=4,_xlfn.XLOOKUP(E436,[1]装备数值!$K$5:$K$19,[1]装备数值!$T$24:$T$38),D436=6,_xlfn.XLOOKUP(E436,[1]装备数值!$K$5:$K$19,[1]装备数值!$X$24:$X$38)))</f>
        <v>8</v>
      </c>
      <c r="I436" s="2" cm="1">
        <f t="array" ref="I436">G436+H436*(_xlfn.SINGLE(_xlfn.XLOOKUP(E436,'equip_quality|装备品质'!$A:$A,'equip_quality|装备品质'!$E:$E-1)))</f>
        <v>1321</v>
      </c>
      <c r="J436" s="3" t="str">
        <f t="shared" si="64"/>
        <v>3;435053|4;435054|5;435055|6;435056</v>
      </c>
      <c r="K436" s="3" t="str">
        <f t="shared" si="63"/>
        <v>435053;435054</v>
      </c>
      <c r="M436" s="2">
        <f>_xlfn.XLOOKUP(ROUNDDOWN(A436/100,0),[1]装备数值!$B:$B,[1]装备数值!$F:$F)</f>
        <v>0</v>
      </c>
      <c r="N436" s="3" t="str">
        <f t="shared" si="66"/>
        <v>equip_505_name</v>
      </c>
      <c r="O436" s="3" t="str">
        <f t="shared" si="67"/>
        <v>icon_equip_505_2</v>
      </c>
      <c r="P436" s="3" t="str">
        <f t="shared" si="68"/>
        <v>equip_505_desc</v>
      </c>
      <c r="Q436" s="3" t="str">
        <f t="shared" si="69"/>
        <v>spine_equip_505_2</v>
      </c>
    </row>
    <row r="437" spans="1:17">
      <c r="A437" s="2">
        <v>50507</v>
      </c>
      <c r="B437" s="3" t="str">
        <f>CONCATENATE(_xlfn.XLOOKUP(ROUNDDOWN(A437/100,0),[1]装备数值!$B:$B,[1]装备数值!$C:$C),"-",_xlfn.XLOOKUP(E437,[1]装备数值!$K$5:$K$19,[1]装备数值!$L$5:$L$19))</f>
        <v>调料腰带-S阶-0</v>
      </c>
      <c r="C437" s="3">
        <f t="shared" si="65"/>
        <v>505</v>
      </c>
      <c r="D437" s="3">
        <f>_xlfn.XLOOKUP(ROUNDDOWN(A437/100,0),[1]装备数值!$B:$B,[1]装备数值!$E:$E)</f>
        <v>5</v>
      </c>
      <c r="E437" s="2">
        <v>7</v>
      </c>
      <c r="F437" s="2">
        <f>_xlfn.XLOOKUP(ROUNDDOWN(A437/100,0),[1]装备数值!$B:$B,[1]装备数值!$D:$D)</f>
        <v>103010</v>
      </c>
      <c r="G437" s="8">
        <f>IF(M437=0,_xlfn.IFS(D437=1,_xlfn.XLOOKUP(E437,[1]装备数值!$K$5:$K$19,[1]装备数值!$M$5:$M$19),D437=3,_xlfn.XLOOKUP(E437,[1]装备数值!$K$5:$K$19,[1]装备数值!$Q$5:$Q$19),D437=5,_xlfn.XLOOKUP(E437,[1]装备数值!$K$5:$K$19,[1]装备数值!$U$5:$U$19),D437=2,_xlfn.XLOOKUP(E437,[1]装备数值!$K$5:$K$19,[1]装备数值!$M$24:$M$38),D437=4,_xlfn.XLOOKUP(E437,[1]装备数值!$K$5:$K$19,[1]装备数值!$Q$24:$Q$38),D437=6,_xlfn.XLOOKUP(E437,[1]装备数值!$K$5:$K$19,[1]装备数值!$U$24:$U$38)),_xlfn.IFS(D437=1,_xlfn.XLOOKUP(E437,[1]装备数值!$K$5:$K$19,[1]装备数值!$O$5:$O$19),D437=3,_xlfn.XLOOKUP(E437,[1]装备数值!$K$5:$K$19,[1]装备数值!$S$5:$S$19),D437=5,_xlfn.XLOOKUP(E437,[1]装备数值!$K$5:$K$19,[1]装备数值!$W$5:$W$19),D437=2,_xlfn.XLOOKUP(E437,[1]装备数值!$K$5:$K$19,[1]装备数值!$O$24:$O$38),D437=4,_xlfn.XLOOKUP(E437,[1]装备数值!$K$5:$K$19,[1]装备数值!$S$24:$S$38),D437=6,_xlfn.XLOOKUP(E437,[1]装备数值!$K$5:$K$19,[1]装备数值!$W$24:$W$38)))</f>
        <v>92</v>
      </c>
      <c r="H437" s="2">
        <f>IF(M437=0,_xlfn.IFS(D437=1,_xlfn.XLOOKUP(E437,[1]装备数值!$K$5:$K$19,[1]装备数值!$N$5:$N$19),D437=3,_xlfn.XLOOKUP(E437,[1]装备数值!$K$5:$K$19,[1]装备数值!$R$5:$R$19),D437=5,_xlfn.XLOOKUP(E437,[1]装备数值!$K$5:$K$19,[1]装备数值!$V$5:$V$19),D437=2,_xlfn.XLOOKUP(E437,[1]装备数值!$K$5:$K$19,[1]装备数值!$N$24:$N$38),D437=4,_xlfn.XLOOKUP(E437,[1]装备数值!$K$5:$K$19,[1]装备数值!$R$24:$R$38),D437=6,_xlfn.XLOOKUP(E437,[1]装备数值!$K$5:$K$19,[1]装备数值!$V$24:$V$38)),_xlfn.IFS(D437=1,_xlfn.XLOOKUP(E437,[1]装备数值!$K$5:$K$19,[1]装备数值!$P$5:$P$19),D437=3,_xlfn.XLOOKUP(E437,[1]装备数值!$K$5:$K$19,[1]装备数值!$T$5:$T$19),D437=5,_xlfn.XLOOKUP(E437,[1]装备数值!$K$5:$K$19,[1]装备数值!$X$5:$X$19),D437=2,_xlfn.XLOOKUP(E437,[1]装备数值!$K$5:$K$19,[1]装备数值!$P$24:$P$38),D437=4,_xlfn.XLOOKUP(E437,[1]装备数值!$K$5:$K$19,[1]装备数值!$T$24:$T$38),D437=6,_xlfn.XLOOKUP(E437,[1]装备数值!$K$5:$K$19,[1]装备数值!$X$24:$X$38)))</f>
        <v>8</v>
      </c>
      <c r="I437" s="2" cm="1">
        <f t="array" ref="I437">G437+H437*(_xlfn.SINGLE(_xlfn.XLOOKUP(E437,'equip_quality|装备品质'!$A:$A,'equip_quality|装备品质'!$E:$E-1)))</f>
        <v>1364</v>
      </c>
      <c r="J437" s="3" t="str">
        <f t="shared" si="64"/>
        <v>3;435053|4;435054|5;435055|6;435056</v>
      </c>
      <c r="K437" s="3" t="str">
        <f t="shared" si="63"/>
        <v>435053;435054;435055</v>
      </c>
      <c r="M437" s="2">
        <f>_xlfn.XLOOKUP(ROUNDDOWN(A437/100,0),[1]装备数值!$B:$B,[1]装备数值!$F:$F)</f>
        <v>0</v>
      </c>
      <c r="N437" s="3" t="str">
        <f t="shared" si="66"/>
        <v>equip_505_name</v>
      </c>
      <c r="O437" s="3" t="str">
        <f t="shared" si="67"/>
        <v>icon_equip_505_2</v>
      </c>
      <c r="P437" s="3" t="str">
        <f t="shared" si="68"/>
        <v>equip_505_desc</v>
      </c>
      <c r="Q437" s="3" t="str">
        <f t="shared" si="69"/>
        <v>spine_equip_505_2</v>
      </c>
    </row>
    <row r="438" spans="1:17">
      <c r="A438" s="2">
        <v>50508</v>
      </c>
      <c r="B438" s="3" t="str">
        <f>CONCATENATE(_xlfn.XLOOKUP(ROUNDDOWN(A438/100,0),[1]装备数值!$B:$B,[1]装备数值!$C:$C),"-",_xlfn.XLOOKUP(E438,[1]装备数值!$K$5:$K$19,[1]装备数值!$L$5:$L$19))</f>
        <v>调料腰带-S阶-1</v>
      </c>
      <c r="C438" s="3">
        <f t="shared" si="65"/>
        <v>505</v>
      </c>
      <c r="D438" s="3">
        <f>_xlfn.XLOOKUP(ROUNDDOWN(A438/100,0),[1]装备数值!$B:$B,[1]装备数值!$E:$E)</f>
        <v>5</v>
      </c>
      <c r="E438" s="2">
        <v>8</v>
      </c>
      <c r="F438" s="2">
        <f>_xlfn.XLOOKUP(ROUNDDOWN(A438/100,0),[1]装备数值!$B:$B,[1]装备数值!$D:$D)</f>
        <v>103010</v>
      </c>
      <c r="G438" s="8">
        <f>IF(M438=0,_xlfn.IFS(D438=1,_xlfn.XLOOKUP(E438,[1]装备数值!$K$5:$K$19,[1]装备数值!$M$5:$M$19),D438=3,_xlfn.XLOOKUP(E438,[1]装备数值!$K$5:$K$19,[1]装备数值!$Q$5:$Q$19),D438=5,_xlfn.XLOOKUP(E438,[1]装备数值!$K$5:$K$19,[1]装备数值!$U$5:$U$19),D438=2,_xlfn.XLOOKUP(E438,[1]装备数值!$K$5:$K$19,[1]装备数值!$M$24:$M$38),D438=4,_xlfn.XLOOKUP(E438,[1]装备数值!$K$5:$K$19,[1]装备数值!$Q$24:$Q$38),D438=6,_xlfn.XLOOKUP(E438,[1]装备数值!$K$5:$K$19,[1]装备数值!$U$24:$U$38)),_xlfn.IFS(D438=1,_xlfn.XLOOKUP(E438,[1]装备数值!$K$5:$K$19,[1]装备数值!$O$5:$O$19),D438=3,_xlfn.XLOOKUP(E438,[1]装备数值!$K$5:$K$19,[1]装备数值!$S$5:$S$19),D438=5,_xlfn.XLOOKUP(E438,[1]装备数值!$K$5:$K$19,[1]装备数值!$W$5:$W$19),D438=2,_xlfn.XLOOKUP(E438,[1]装备数值!$K$5:$K$19,[1]装备数值!$O$24:$O$38),D438=4,_xlfn.XLOOKUP(E438,[1]装备数值!$K$5:$K$19,[1]装备数值!$S$24:$S$38),D438=6,_xlfn.XLOOKUP(E438,[1]装备数值!$K$5:$K$19,[1]装备数值!$W$24:$W$38)))</f>
        <v>108</v>
      </c>
      <c r="H438" s="2">
        <f>IF(M438=0,_xlfn.IFS(D438=1,_xlfn.XLOOKUP(E438,[1]装备数值!$K$5:$K$19,[1]装备数值!$N$5:$N$19),D438=3,_xlfn.XLOOKUP(E438,[1]装备数值!$K$5:$K$19,[1]装备数值!$R$5:$R$19),D438=5,_xlfn.XLOOKUP(E438,[1]装备数值!$K$5:$K$19,[1]装备数值!$V$5:$V$19),D438=2,_xlfn.XLOOKUP(E438,[1]装备数值!$K$5:$K$19,[1]装备数值!$N$24:$N$38),D438=4,_xlfn.XLOOKUP(E438,[1]装备数值!$K$5:$K$19,[1]装备数值!$R$24:$R$38),D438=6,_xlfn.XLOOKUP(E438,[1]装备数值!$K$5:$K$19,[1]装备数值!$V$24:$V$38)),_xlfn.IFS(D438=1,_xlfn.XLOOKUP(E438,[1]装备数值!$K$5:$K$19,[1]装备数值!$P$5:$P$19),D438=3,_xlfn.XLOOKUP(E438,[1]装备数值!$K$5:$K$19,[1]装备数值!$T$5:$T$19),D438=5,_xlfn.XLOOKUP(E438,[1]装备数值!$K$5:$K$19,[1]装备数值!$X$5:$X$19),D438=2,_xlfn.XLOOKUP(E438,[1]装备数值!$K$5:$K$19,[1]装备数值!$P$24:$P$38),D438=4,_xlfn.XLOOKUP(E438,[1]装备数值!$K$5:$K$19,[1]装备数值!$T$24:$T$38),D438=6,_xlfn.XLOOKUP(E438,[1]装备数值!$K$5:$K$19,[1]装备数值!$X$24:$X$38)))</f>
        <v>10</v>
      </c>
      <c r="I438" s="2" cm="1">
        <f t="array" ref="I438">G438+H438*(_xlfn.SINGLE(_xlfn.XLOOKUP(E438,'equip_quality|装备品质'!$A:$A,'equip_quality|装备品质'!$E:$E-1)))</f>
        <v>1698</v>
      </c>
      <c r="J438" s="3" t="str">
        <f t="shared" si="64"/>
        <v>3;435053|4;435054|5;435055|6;435056</v>
      </c>
      <c r="K438" s="3" t="str">
        <f t="shared" si="63"/>
        <v>435053;435054;435055</v>
      </c>
      <c r="M438" s="2">
        <f>_xlfn.XLOOKUP(ROUNDDOWN(A438/100,0),[1]装备数值!$B:$B,[1]装备数值!$F:$F)</f>
        <v>0</v>
      </c>
      <c r="N438" s="3" t="str">
        <f t="shared" si="66"/>
        <v>equip_505_name</v>
      </c>
      <c r="O438" s="3" t="str">
        <f t="shared" si="67"/>
        <v>icon_equip_505_2</v>
      </c>
      <c r="P438" s="3" t="str">
        <f t="shared" si="68"/>
        <v>equip_505_desc</v>
      </c>
      <c r="Q438" s="3" t="str">
        <f t="shared" si="69"/>
        <v>spine_equip_505_2</v>
      </c>
    </row>
    <row r="439" spans="1:17">
      <c r="A439" s="2">
        <v>50509</v>
      </c>
      <c r="B439" s="3" t="str">
        <f>CONCATENATE(_xlfn.XLOOKUP(ROUNDDOWN(A439/100,0),[1]装备数值!$B:$B,[1]装备数值!$C:$C),"-",_xlfn.XLOOKUP(E439,[1]装备数值!$K$5:$K$19,[1]装备数值!$L$5:$L$19))</f>
        <v>调料腰带-S阶-2</v>
      </c>
      <c r="C439" s="3">
        <f t="shared" si="65"/>
        <v>505</v>
      </c>
      <c r="D439" s="3">
        <f>_xlfn.XLOOKUP(ROUNDDOWN(A439/100,0),[1]装备数值!$B:$B,[1]装备数值!$E:$E)</f>
        <v>5</v>
      </c>
      <c r="E439" s="2">
        <v>9</v>
      </c>
      <c r="F439" s="2">
        <f>_xlfn.XLOOKUP(ROUNDDOWN(A439/100,0),[1]装备数值!$B:$B,[1]装备数值!$D:$D)</f>
        <v>103010</v>
      </c>
      <c r="G439" s="8">
        <f>IF(M439=0,_xlfn.IFS(D439=1,_xlfn.XLOOKUP(E439,[1]装备数值!$K$5:$K$19,[1]装备数值!$M$5:$M$19),D439=3,_xlfn.XLOOKUP(E439,[1]装备数值!$K$5:$K$19,[1]装备数值!$Q$5:$Q$19),D439=5,_xlfn.XLOOKUP(E439,[1]装备数值!$K$5:$K$19,[1]装备数值!$U$5:$U$19),D439=2,_xlfn.XLOOKUP(E439,[1]装备数值!$K$5:$K$19,[1]装备数值!$M$24:$M$38),D439=4,_xlfn.XLOOKUP(E439,[1]装备数值!$K$5:$K$19,[1]装备数值!$Q$24:$Q$38),D439=6,_xlfn.XLOOKUP(E439,[1]装备数值!$K$5:$K$19,[1]装备数值!$U$24:$U$38)),_xlfn.IFS(D439=1,_xlfn.XLOOKUP(E439,[1]装备数值!$K$5:$K$19,[1]装备数值!$O$5:$O$19),D439=3,_xlfn.XLOOKUP(E439,[1]装备数值!$K$5:$K$19,[1]装备数值!$S$5:$S$19),D439=5,_xlfn.XLOOKUP(E439,[1]装备数值!$K$5:$K$19,[1]装备数值!$W$5:$W$19),D439=2,_xlfn.XLOOKUP(E439,[1]装备数值!$K$5:$K$19,[1]装备数值!$O$24:$O$38),D439=4,_xlfn.XLOOKUP(E439,[1]装备数值!$K$5:$K$19,[1]装备数值!$S$24:$S$38),D439=6,_xlfn.XLOOKUP(E439,[1]装备数值!$K$5:$K$19,[1]装备数值!$W$24:$W$38)))</f>
        <v>123</v>
      </c>
      <c r="H439" s="2">
        <f>IF(M439=0,_xlfn.IFS(D439=1,_xlfn.XLOOKUP(E439,[1]装备数值!$K$5:$K$19,[1]装备数值!$N$5:$N$19),D439=3,_xlfn.XLOOKUP(E439,[1]装备数值!$K$5:$K$19,[1]装备数值!$R$5:$R$19),D439=5,_xlfn.XLOOKUP(E439,[1]装备数值!$K$5:$K$19,[1]装备数值!$V$5:$V$19),D439=2,_xlfn.XLOOKUP(E439,[1]装备数值!$K$5:$K$19,[1]装备数值!$N$24:$N$38),D439=4,_xlfn.XLOOKUP(E439,[1]装备数值!$K$5:$K$19,[1]装备数值!$R$24:$R$38),D439=6,_xlfn.XLOOKUP(E439,[1]装备数值!$K$5:$K$19,[1]装备数值!$V$24:$V$38)),_xlfn.IFS(D439=1,_xlfn.XLOOKUP(E439,[1]装备数值!$K$5:$K$19,[1]装备数值!$P$5:$P$19),D439=3,_xlfn.XLOOKUP(E439,[1]装备数值!$K$5:$K$19,[1]装备数值!$T$5:$T$19),D439=5,_xlfn.XLOOKUP(E439,[1]装备数值!$K$5:$K$19,[1]装备数值!$X$5:$X$19),D439=2,_xlfn.XLOOKUP(E439,[1]装备数值!$K$5:$K$19,[1]装备数值!$P$24:$P$38),D439=4,_xlfn.XLOOKUP(E439,[1]装备数值!$K$5:$K$19,[1]装备数值!$T$24:$T$38),D439=6,_xlfn.XLOOKUP(E439,[1]装备数值!$K$5:$K$19,[1]装备数值!$X$24:$X$38)))</f>
        <v>11</v>
      </c>
      <c r="I439" s="2" cm="1">
        <f t="array" ref="I439">G439+H439*(_xlfn.SINGLE(_xlfn.XLOOKUP(E439,'equip_quality|装备品质'!$A:$A,'equip_quality|装备品质'!$E:$E-1)))</f>
        <v>1872</v>
      </c>
      <c r="J439" s="3" t="str">
        <f t="shared" si="64"/>
        <v>3;435053|4;435054|5;435055|6;435056</v>
      </c>
      <c r="K439" s="3" t="str">
        <f t="shared" si="63"/>
        <v>435053;435054;435055</v>
      </c>
      <c r="M439" s="2">
        <f>_xlfn.XLOOKUP(ROUNDDOWN(A439/100,0),[1]装备数值!$B:$B,[1]装备数值!$F:$F)</f>
        <v>0</v>
      </c>
      <c r="N439" s="3" t="str">
        <f t="shared" si="66"/>
        <v>equip_505_name</v>
      </c>
      <c r="O439" s="3" t="str">
        <f t="shared" si="67"/>
        <v>icon_equip_505_2</v>
      </c>
      <c r="P439" s="3" t="str">
        <f t="shared" si="68"/>
        <v>equip_505_desc</v>
      </c>
      <c r="Q439" s="3" t="str">
        <f t="shared" si="69"/>
        <v>spine_equip_505_2</v>
      </c>
    </row>
    <row r="440" spans="1:17">
      <c r="A440" s="2">
        <v>50510</v>
      </c>
      <c r="B440" s="3" t="str">
        <f>CONCATENATE(_xlfn.XLOOKUP(ROUNDDOWN(A440/100,0),[1]装备数值!$B:$B,[1]装备数值!$C:$C),"-",_xlfn.XLOOKUP(E440,[1]装备数值!$K$5:$K$19,[1]装备数值!$L$5:$L$19))</f>
        <v>调料腰带-S阶-3</v>
      </c>
      <c r="C440" s="3">
        <f t="shared" si="65"/>
        <v>505</v>
      </c>
      <c r="D440" s="3">
        <f>_xlfn.XLOOKUP(ROUNDDOWN(A440/100,0),[1]装备数值!$B:$B,[1]装备数值!$E:$E)</f>
        <v>5</v>
      </c>
      <c r="E440" s="2">
        <v>10</v>
      </c>
      <c r="F440" s="2">
        <f>_xlfn.XLOOKUP(ROUNDDOWN(A440/100,0),[1]装备数值!$B:$B,[1]装备数值!$D:$D)</f>
        <v>103010</v>
      </c>
      <c r="G440" s="8">
        <f>IF(M440=0,_xlfn.IFS(D440=1,_xlfn.XLOOKUP(E440,[1]装备数值!$K$5:$K$19,[1]装备数值!$M$5:$M$19),D440=3,_xlfn.XLOOKUP(E440,[1]装备数值!$K$5:$K$19,[1]装备数值!$Q$5:$Q$19),D440=5,_xlfn.XLOOKUP(E440,[1]装备数值!$K$5:$K$19,[1]装备数值!$U$5:$U$19),D440=2,_xlfn.XLOOKUP(E440,[1]装备数值!$K$5:$K$19,[1]装备数值!$M$24:$M$38),D440=4,_xlfn.XLOOKUP(E440,[1]装备数值!$K$5:$K$19,[1]装备数值!$Q$24:$Q$38),D440=6,_xlfn.XLOOKUP(E440,[1]装备数值!$K$5:$K$19,[1]装备数值!$U$24:$U$38)),_xlfn.IFS(D440=1,_xlfn.XLOOKUP(E440,[1]装备数值!$K$5:$K$19,[1]装备数值!$O$5:$O$19),D440=3,_xlfn.XLOOKUP(E440,[1]装备数值!$K$5:$K$19,[1]装备数值!$S$5:$S$19),D440=5,_xlfn.XLOOKUP(E440,[1]装备数值!$K$5:$K$19,[1]装备数值!$W$5:$W$19),D440=2,_xlfn.XLOOKUP(E440,[1]装备数值!$K$5:$K$19,[1]装备数值!$O$24:$O$38),D440=4,_xlfn.XLOOKUP(E440,[1]装备数值!$K$5:$K$19,[1]装备数值!$S$24:$S$38),D440=6,_xlfn.XLOOKUP(E440,[1]装备数值!$K$5:$K$19,[1]装备数值!$W$24:$W$38)))</f>
        <v>139</v>
      </c>
      <c r="H440" s="2">
        <f>IF(M440=0,_xlfn.IFS(D440=1,_xlfn.XLOOKUP(E440,[1]装备数值!$K$5:$K$19,[1]装备数值!$N$5:$N$19),D440=3,_xlfn.XLOOKUP(E440,[1]装备数值!$K$5:$K$19,[1]装备数值!$R$5:$R$19),D440=5,_xlfn.XLOOKUP(E440,[1]装备数值!$K$5:$K$19,[1]装备数值!$V$5:$V$19),D440=2,_xlfn.XLOOKUP(E440,[1]装备数值!$K$5:$K$19,[1]装备数值!$N$24:$N$38),D440=4,_xlfn.XLOOKUP(E440,[1]装备数值!$K$5:$K$19,[1]装备数值!$R$24:$R$38),D440=6,_xlfn.XLOOKUP(E440,[1]装备数值!$K$5:$K$19,[1]装备数值!$V$24:$V$38)),_xlfn.IFS(D440=1,_xlfn.XLOOKUP(E440,[1]装备数值!$K$5:$K$19,[1]装备数值!$P$5:$P$19),D440=3,_xlfn.XLOOKUP(E440,[1]装备数值!$K$5:$K$19,[1]装备数值!$T$5:$T$19),D440=5,_xlfn.XLOOKUP(E440,[1]装备数值!$K$5:$K$19,[1]装备数值!$X$5:$X$19),D440=2,_xlfn.XLOOKUP(E440,[1]装备数值!$K$5:$K$19,[1]装备数值!$P$24:$P$38),D440=4,_xlfn.XLOOKUP(E440,[1]装备数值!$K$5:$K$19,[1]装备数值!$T$24:$T$38),D440=6,_xlfn.XLOOKUP(E440,[1]装备数值!$K$5:$K$19,[1]装备数值!$X$24:$X$38)))</f>
        <v>14</v>
      </c>
      <c r="I440" s="2" cm="1">
        <f t="array" ref="I440">G440+H440*(_xlfn.SINGLE(_xlfn.XLOOKUP(E440,'equip_quality|装备品质'!$A:$A,'equip_quality|装备品质'!$E:$E-1)))</f>
        <v>2365</v>
      </c>
      <c r="J440" s="3" t="str">
        <f t="shared" si="64"/>
        <v>3;435053|4;435054|5;435055|6;435056</v>
      </c>
      <c r="K440" s="3" t="str">
        <f t="shared" si="63"/>
        <v>435053;435054;435055</v>
      </c>
      <c r="M440" s="2">
        <f>_xlfn.XLOOKUP(ROUNDDOWN(A440/100,0),[1]装备数值!$B:$B,[1]装备数值!$F:$F)</f>
        <v>0</v>
      </c>
      <c r="N440" s="3" t="str">
        <f t="shared" si="66"/>
        <v>equip_505_name</v>
      </c>
      <c r="O440" s="3" t="str">
        <f t="shared" si="67"/>
        <v>icon_equip_505_2</v>
      </c>
      <c r="P440" s="3" t="str">
        <f t="shared" si="68"/>
        <v>equip_505_desc</v>
      </c>
      <c r="Q440" s="3" t="str">
        <f t="shared" si="69"/>
        <v>spine_equip_505_2</v>
      </c>
    </row>
    <row r="441" spans="1:17">
      <c r="A441" s="2">
        <v>50511</v>
      </c>
      <c r="B441" s="3" t="str">
        <f>CONCATENATE(_xlfn.XLOOKUP(ROUNDDOWN(A441/100,0),[1]装备数值!$B:$B,[1]装备数值!$C:$C),"-",_xlfn.XLOOKUP(E441,[1]装备数值!$K$5:$K$19,[1]装备数值!$L$5:$L$19))</f>
        <v>调料腰带-SS阶-0</v>
      </c>
      <c r="C441" s="3">
        <f t="shared" si="65"/>
        <v>505</v>
      </c>
      <c r="D441" s="3">
        <f>_xlfn.XLOOKUP(ROUNDDOWN(A441/100,0),[1]装备数值!$B:$B,[1]装备数值!$E:$E)</f>
        <v>5</v>
      </c>
      <c r="E441" s="2">
        <v>11</v>
      </c>
      <c r="F441" s="2">
        <f>_xlfn.XLOOKUP(ROUNDDOWN(A441/100,0),[1]装备数值!$B:$B,[1]装备数值!$D:$D)</f>
        <v>103010</v>
      </c>
      <c r="G441" s="8">
        <f>IF(M441=0,_xlfn.IFS(D441=1,_xlfn.XLOOKUP(E441,[1]装备数值!$K$5:$K$19,[1]装备数值!$M$5:$M$19),D441=3,_xlfn.XLOOKUP(E441,[1]装备数值!$K$5:$K$19,[1]装备数值!$Q$5:$Q$19),D441=5,_xlfn.XLOOKUP(E441,[1]装备数值!$K$5:$K$19,[1]装备数值!$U$5:$U$19),D441=2,_xlfn.XLOOKUP(E441,[1]装备数值!$K$5:$K$19,[1]装备数值!$M$24:$M$38),D441=4,_xlfn.XLOOKUP(E441,[1]装备数值!$K$5:$K$19,[1]装备数值!$Q$24:$Q$38),D441=6,_xlfn.XLOOKUP(E441,[1]装备数值!$K$5:$K$19,[1]装备数值!$U$24:$U$38)),_xlfn.IFS(D441=1,_xlfn.XLOOKUP(E441,[1]装备数值!$K$5:$K$19,[1]装备数值!$O$5:$O$19),D441=3,_xlfn.XLOOKUP(E441,[1]装备数值!$K$5:$K$19,[1]装备数值!$S$5:$S$19),D441=5,_xlfn.XLOOKUP(E441,[1]装备数值!$K$5:$K$19,[1]装备数值!$W$5:$W$19),D441=2,_xlfn.XLOOKUP(E441,[1]装备数值!$K$5:$K$19,[1]装备数值!$O$24:$O$38),D441=4,_xlfn.XLOOKUP(E441,[1]装备数值!$K$5:$K$19,[1]装备数值!$S$24:$S$38),D441=6,_xlfn.XLOOKUP(E441,[1]装备数值!$K$5:$K$19,[1]装备数值!$W$24:$W$38)))</f>
        <v>162</v>
      </c>
      <c r="H441" s="2">
        <f>IF(M441=0,_xlfn.IFS(D441=1,_xlfn.XLOOKUP(E441,[1]装备数值!$K$5:$K$19,[1]装备数值!$N$5:$N$19),D441=3,_xlfn.XLOOKUP(E441,[1]装备数值!$K$5:$K$19,[1]装备数值!$R$5:$R$19),D441=5,_xlfn.XLOOKUP(E441,[1]装备数值!$K$5:$K$19,[1]装备数值!$V$5:$V$19),D441=2,_xlfn.XLOOKUP(E441,[1]装备数值!$K$5:$K$19,[1]装备数值!$N$24:$N$38),D441=4,_xlfn.XLOOKUP(E441,[1]装备数值!$K$5:$K$19,[1]装备数值!$R$24:$R$38),D441=6,_xlfn.XLOOKUP(E441,[1]装备数值!$K$5:$K$19,[1]装备数值!$V$24:$V$38)),_xlfn.IFS(D441=1,_xlfn.XLOOKUP(E441,[1]装备数值!$K$5:$K$19,[1]装备数值!$P$5:$P$19),D441=3,_xlfn.XLOOKUP(E441,[1]装备数值!$K$5:$K$19,[1]装备数值!$T$5:$T$19),D441=5,_xlfn.XLOOKUP(E441,[1]装备数值!$K$5:$K$19,[1]装备数值!$X$5:$X$19),D441=2,_xlfn.XLOOKUP(E441,[1]装备数值!$K$5:$K$19,[1]装备数值!$P$24:$P$38),D441=4,_xlfn.XLOOKUP(E441,[1]装备数值!$K$5:$K$19,[1]装备数值!$T$24:$T$38),D441=6,_xlfn.XLOOKUP(E441,[1]装备数值!$K$5:$K$19,[1]装备数值!$X$24:$X$38)))</f>
        <v>17</v>
      </c>
      <c r="I441" s="2" cm="1">
        <f t="array" ref="I441">G441+H441*(_xlfn.SINGLE(_xlfn.XLOOKUP(E441,'equip_quality|装备品质'!$A:$A,'equip_quality|装备品质'!$E:$E-1)))</f>
        <v>2865</v>
      </c>
      <c r="J441" s="3" t="str">
        <f t="shared" si="64"/>
        <v>3;435053|4;435054|5;435055|6;435056</v>
      </c>
      <c r="K441" s="3" t="str">
        <f t="shared" si="63"/>
        <v>435053;435054;435055;435056</v>
      </c>
      <c r="M441" s="2">
        <f>_xlfn.XLOOKUP(ROUNDDOWN(A441/100,0),[1]装备数值!$B:$B,[1]装备数值!$F:$F)</f>
        <v>0</v>
      </c>
      <c r="N441" s="3" t="str">
        <f t="shared" si="66"/>
        <v>equip_505_name</v>
      </c>
      <c r="O441" s="3" t="str">
        <f t="shared" si="67"/>
        <v>icon_equip_505_2</v>
      </c>
      <c r="P441" s="3" t="str">
        <f t="shared" si="68"/>
        <v>equip_505_desc</v>
      </c>
      <c r="Q441" s="3" t="str">
        <f t="shared" si="69"/>
        <v>spine_equip_505_2</v>
      </c>
    </row>
    <row r="442" spans="1:17">
      <c r="A442" s="2">
        <v>50512</v>
      </c>
      <c r="B442" s="3" t="str">
        <f>CONCATENATE(_xlfn.XLOOKUP(ROUNDDOWN(A442/100,0),[1]装备数值!$B:$B,[1]装备数值!$C:$C),"-",_xlfn.XLOOKUP(E442,[1]装备数值!$K$5:$K$19,[1]装备数值!$L$5:$L$19))</f>
        <v>调料腰带-SS阶-1</v>
      </c>
      <c r="C442" s="3">
        <f t="shared" si="65"/>
        <v>505</v>
      </c>
      <c r="D442" s="3">
        <f>_xlfn.XLOOKUP(ROUNDDOWN(A442/100,0),[1]装备数值!$B:$B,[1]装备数值!$E:$E)</f>
        <v>5</v>
      </c>
      <c r="E442" s="2">
        <v>12</v>
      </c>
      <c r="F442" s="2">
        <f>_xlfn.XLOOKUP(ROUNDDOWN(A442/100,0),[1]装备数值!$B:$B,[1]装备数值!$D:$D)</f>
        <v>103010</v>
      </c>
      <c r="G442" s="8">
        <f>IF(M442=0,_xlfn.IFS(D442=1,_xlfn.XLOOKUP(E442,[1]装备数值!$K$5:$K$19,[1]装备数值!$M$5:$M$19),D442=3,_xlfn.XLOOKUP(E442,[1]装备数值!$K$5:$K$19,[1]装备数值!$Q$5:$Q$19),D442=5,_xlfn.XLOOKUP(E442,[1]装备数值!$K$5:$K$19,[1]装备数值!$U$5:$U$19),D442=2,_xlfn.XLOOKUP(E442,[1]装备数值!$K$5:$K$19,[1]装备数值!$M$24:$M$38),D442=4,_xlfn.XLOOKUP(E442,[1]装备数值!$K$5:$K$19,[1]装备数值!$Q$24:$Q$38),D442=6,_xlfn.XLOOKUP(E442,[1]装备数值!$K$5:$K$19,[1]装备数值!$U$24:$U$38)),_xlfn.IFS(D442=1,_xlfn.XLOOKUP(E442,[1]装备数值!$K$5:$K$19,[1]装备数值!$O$5:$O$19),D442=3,_xlfn.XLOOKUP(E442,[1]装备数值!$K$5:$K$19,[1]装备数值!$S$5:$S$19),D442=5,_xlfn.XLOOKUP(E442,[1]装备数值!$K$5:$K$19,[1]装备数值!$W$5:$W$19),D442=2,_xlfn.XLOOKUP(E442,[1]装备数值!$K$5:$K$19,[1]装备数值!$O$24:$O$38),D442=4,_xlfn.XLOOKUP(E442,[1]装备数值!$K$5:$K$19,[1]装备数值!$S$24:$S$38),D442=6,_xlfn.XLOOKUP(E442,[1]装备数值!$K$5:$K$19,[1]装备数值!$W$24:$W$38)))</f>
        <v>200</v>
      </c>
      <c r="H442" s="2">
        <f>IF(M442=0,_xlfn.IFS(D442=1,_xlfn.XLOOKUP(E442,[1]装备数值!$K$5:$K$19,[1]装备数值!$N$5:$N$19),D442=3,_xlfn.XLOOKUP(E442,[1]装备数值!$K$5:$K$19,[1]装备数值!$R$5:$R$19),D442=5,_xlfn.XLOOKUP(E442,[1]装备数值!$K$5:$K$19,[1]装备数值!$V$5:$V$19),D442=2,_xlfn.XLOOKUP(E442,[1]装备数值!$K$5:$K$19,[1]装备数值!$N$24:$N$38),D442=4,_xlfn.XLOOKUP(E442,[1]装备数值!$K$5:$K$19,[1]装备数值!$R$24:$R$38),D442=6,_xlfn.XLOOKUP(E442,[1]装备数值!$K$5:$K$19,[1]装备数值!$V$24:$V$38)),_xlfn.IFS(D442=1,_xlfn.XLOOKUP(E442,[1]装备数值!$K$5:$K$19,[1]装备数值!$P$5:$P$19),D442=3,_xlfn.XLOOKUP(E442,[1]装备数值!$K$5:$K$19,[1]装备数值!$T$5:$T$19),D442=5,_xlfn.XLOOKUP(E442,[1]装备数值!$K$5:$K$19,[1]装备数值!$X$5:$X$19),D442=2,_xlfn.XLOOKUP(E442,[1]装备数值!$K$5:$K$19,[1]装备数值!$P$24:$P$38),D442=4,_xlfn.XLOOKUP(E442,[1]装备数值!$K$5:$K$19,[1]装备数值!$T$24:$T$38),D442=6,_xlfn.XLOOKUP(E442,[1]装备数值!$K$5:$K$19,[1]装备数值!$X$24:$X$38)))</f>
        <v>20</v>
      </c>
      <c r="I442" s="2" cm="1">
        <f t="array" ref="I442">G442+H442*(_xlfn.SINGLE(_xlfn.XLOOKUP(E442,'equip_quality|装备品质'!$A:$A,'equip_quality|装备品质'!$E:$E-1)))</f>
        <v>3380</v>
      </c>
      <c r="J442" s="3" t="str">
        <f t="shared" si="64"/>
        <v>3;435053|4;435054|5;435055|6;435056</v>
      </c>
      <c r="K442" s="3" t="str">
        <f t="shared" si="63"/>
        <v>435053;435054;435055;435056</v>
      </c>
      <c r="M442" s="2">
        <f>_xlfn.XLOOKUP(ROUNDDOWN(A442/100,0),[1]装备数值!$B:$B,[1]装备数值!$F:$F)</f>
        <v>0</v>
      </c>
      <c r="N442" s="3" t="str">
        <f t="shared" si="66"/>
        <v>equip_505_name</v>
      </c>
      <c r="O442" s="3" t="str">
        <f t="shared" si="67"/>
        <v>icon_equip_505_2</v>
      </c>
      <c r="P442" s="3" t="str">
        <f t="shared" si="68"/>
        <v>equip_505_desc</v>
      </c>
      <c r="Q442" s="3" t="str">
        <f t="shared" si="69"/>
        <v>spine_equip_505_2</v>
      </c>
    </row>
    <row r="443" spans="1:17">
      <c r="A443" s="2">
        <v>50513</v>
      </c>
      <c r="B443" s="3" t="str">
        <f>CONCATENATE(_xlfn.XLOOKUP(ROUNDDOWN(A443/100,0),[1]装备数值!$B:$B,[1]装备数值!$C:$C),"-",_xlfn.XLOOKUP(E443,[1]装备数值!$K$5:$K$19,[1]装备数值!$L$5:$L$19))</f>
        <v>调料腰带-SS阶-2</v>
      </c>
      <c r="C443" s="3">
        <f t="shared" si="65"/>
        <v>505</v>
      </c>
      <c r="D443" s="3">
        <f>_xlfn.XLOOKUP(ROUNDDOWN(A443/100,0),[1]装备数值!$B:$B,[1]装备数值!$E:$E)</f>
        <v>5</v>
      </c>
      <c r="E443" s="2">
        <v>13</v>
      </c>
      <c r="F443" s="2">
        <f>_xlfn.XLOOKUP(ROUNDDOWN(A443/100,0),[1]装备数值!$B:$B,[1]装备数值!$D:$D)</f>
        <v>103010</v>
      </c>
      <c r="G443" s="8">
        <f>IF(M443=0,_xlfn.IFS(D443=1,_xlfn.XLOOKUP(E443,[1]装备数值!$K$5:$K$19,[1]装备数值!$M$5:$M$19),D443=3,_xlfn.XLOOKUP(E443,[1]装备数值!$K$5:$K$19,[1]装备数值!$Q$5:$Q$19),D443=5,_xlfn.XLOOKUP(E443,[1]装备数值!$K$5:$K$19,[1]装备数值!$U$5:$U$19),D443=2,_xlfn.XLOOKUP(E443,[1]装备数值!$K$5:$K$19,[1]装备数值!$M$24:$M$38),D443=4,_xlfn.XLOOKUP(E443,[1]装备数值!$K$5:$K$19,[1]装备数值!$Q$24:$Q$38),D443=6,_xlfn.XLOOKUP(E443,[1]装备数值!$K$5:$K$19,[1]装备数值!$U$24:$U$38)),_xlfn.IFS(D443=1,_xlfn.XLOOKUP(E443,[1]装备数值!$K$5:$K$19,[1]装备数值!$O$5:$O$19),D443=3,_xlfn.XLOOKUP(E443,[1]装备数值!$K$5:$K$19,[1]装备数值!$S$5:$S$19),D443=5,_xlfn.XLOOKUP(E443,[1]装备数值!$K$5:$K$19,[1]装备数值!$W$5:$W$19),D443=2,_xlfn.XLOOKUP(E443,[1]装备数值!$K$5:$K$19,[1]装备数值!$O$24:$O$38),D443=4,_xlfn.XLOOKUP(E443,[1]装备数值!$K$5:$K$19,[1]装备数值!$S$24:$S$38),D443=6,_xlfn.XLOOKUP(E443,[1]装备数值!$K$5:$K$19,[1]装备数值!$W$24:$W$38)))</f>
        <v>231</v>
      </c>
      <c r="H443" s="2">
        <f>IF(M443=0,_xlfn.IFS(D443=1,_xlfn.XLOOKUP(E443,[1]装备数值!$K$5:$K$19,[1]装备数值!$N$5:$N$19),D443=3,_xlfn.XLOOKUP(E443,[1]装备数值!$K$5:$K$19,[1]装备数值!$R$5:$R$19),D443=5,_xlfn.XLOOKUP(E443,[1]装备数值!$K$5:$K$19,[1]装备数值!$V$5:$V$19),D443=2,_xlfn.XLOOKUP(E443,[1]装备数值!$K$5:$K$19,[1]装备数值!$N$24:$N$38),D443=4,_xlfn.XLOOKUP(E443,[1]装备数值!$K$5:$K$19,[1]装备数值!$R$24:$R$38),D443=6,_xlfn.XLOOKUP(E443,[1]装备数值!$K$5:$K$19,[1]装备数值!$V$24:$V$38)),_xlfn.IFS(D443=1,_xlfn.XLOOKUP(E443,[1]装备数值!$K$5:$K$19,[1]装备数值!$P$5:$P$19),D443=3,_xlfn.XLOOKUP(E443,[1]装备数值!$K$5:$K$19,[1]装备数值!$T$5:$T$19),D443=5,_xlfn.XLOOKUP(E443,[1]装备数值!$K$5:$K$19,[1]装备数值!$X$5:$X$19),D443=2,_xlfn.XLOOKUP(E443,[1]装备数值!$K$5:$K$19,[1]装备数值!$P$24:$P$38),D443=4,_xlfn.XLOOKUP(E443,[1]装备数值!$K$5:$K$19,[1]装备数值!$T$24:$T$38),D443=6,_xlfn.XLOOKUP(E443,[1]装备数值!$K$5:$K$19,[1]装备数值!$X$24:$X$38)))</f>
        <v>24</v>
      </c>
      <c r="I443" s="2" cm="1">
        <f t="array" ref="I443">G443+H443*(_xlfn.SINGLE(_xlfn.XLOOKUP(E443,'equip_quality|装备品质'!$A:$A,'equip_quality|装备品质'!$E:$E-1)))</f>
        <v>4047</v>
      </c>
      <c r="J443" s="3" t="str">
        <f t="shared" si="64"/>
        <v>3;435053|4;435054|5;435055|6;435056</v>
      </c>
      <c r="K443" s="3" t="str">
        <f t="shared" si="63"/>
        <v>435053;435054;435055;435056</v>
      </c>
      <c r="M443" s="2">
        <f>_xlfn.XLOOKUP(ROUNDDOWN(A443/100,0),[1]装备数值!$B:$B,[1]装备数值!$F:$F)</f>
        <v>0</v>
      </c>
      <c r="N443" s="3" t="str">
        <f t="shared" si="66"/>
        <v>equip_505_name</v>
      </c>
      <c r="O443" s="3" t="str">
        <f t="shared" si="67"/>
        <v>icon_equip_505_2</v>
      </c>
      <c r="P443" s="3" t="str">
        <f t="shared" si="68"/>
        <v>equip_505_desc</v>
      </c>
      <c r="Q443" s="3" t="str">
        <f t="shared" si="69"/>
        <v>spine_equip_505_2</v>
      </c>
    </row>
    <row r="444" spans="1:17">
      <c r="A444" s="2">
        <v>50514</v>
      </c>
      <c r="B444" s="3" t="str">
        <f>CONCATENATE(_xlfn.XLOOKUP(ROUNDDOWN(A444/100,0),[1]装备数值!$B:$B,[1]装备数值!$C:$C),"-",_xlfn.XLOOKUP(E444,[1]装备数值!$K$5:$K$19,[1]装备数值!$L$5:$L$19))</f>
        <v>调料腰带-SS阶-3</v>
      </c>
      <c r="C444" s="3">
        <f t="shared" si="65"/>
        <v>505</v>
      </c>
      <c r="D444" s="3">
        <f>_xlfn.XLOOKUP(ROUNDDOWN(A444/100,0),[1]装备数值!$B:$B,[1]装备数值!$E:$E)</f>
        <v>5</v>
      </c>
      <c r="E444" s="2">
        <v>14</v>
      </c>
      <c r="F444" s="2">
        <f>_xlfn.XLOOKUP(ROUNDDOWN(A444/100,0),[1]装备数值!$B:$B,[1]装备数值!$D:$D)</f>
        <v>103010</v>
      </c>
      <c r="G444" s="8">
        <f>IF(M444=0,_xlfn.IFS(D444=1,_xlfn.XLOOKUP(E444,[1]装备数值!$K$5:$K$19,[1]装备数值!$M$5:$M$19),D444=3,_xlfn.XLOOKUP(E444,[1]装备数值!$K$5:$K$19,[1]装备数值!$Q$5:$Q$19),D444=5,_xlfn.XLOOKUP(E444,[1]装备数值!$K$5:$K$19,[1]装备数值!$U$5:$U$19),D444=2,_xlfn.XLOOKUP(E444,[1]装备数值!$K$5:$K$19,[1]装备数值!$M$24:$M$38),D444=4,_xlfn.XLOOKUP(E444,[1]装备数值!$K$5:$K$19,[1]装备数值!$Q$24:$Q$38),D444=6,_xlfn.XLOOKUP(E444,[1]装备数值!$K$5:$K$19,[1]装备数值!$U$24:$U$38)),_xlfn.IFS(D444=1,_xlfn.XLOOKUP(E444,[1]装备数值!$K$5:$K$19,[1]装备数值!$O$5:$O$19),D444=3,_xlfn.XLOOKUP(E444,[1]装备数值!$K$5:$K$19,[1]装备数值!$S$5:$S$19),D444=5,_xlfn.XLOOKUP(E444,[1]装备数值!$K$5:$K$19,[1]装备数值!$W$5:$W$19),D444=2,_xlfn.XLOOKUP(E444,[1]装备数值!$K$5:$K$19,[1]装备数值!$O$24:$O$38),D444=4,_xlfn.XLOOKUP(E444,[1]装备数值!$K$5:$K$19,[1]装备数值!$S$24:$S$38),D444=6,_xlfn.XLOOKUP(E444,[1]装备数值!$K$5:$K$19,[1]装备数值!$W$24:$W$38)))</f>
        <v>266</v>
      </c>
      <c r="H444" s="2">
        <f>IF(M444=0,_xlfn.IFS(D444=1,_xlfn.XLOOKUP(E444,[1]装备数值!$K$5:$K$19,[1]装备数值!$N$5:$N$19),D444=3,_xlfn.XLOOKUP(E444,[1]装备数值!$K$5:$K$19,[1]装备数值!$R$5:$R$19),D444=5,_xlfn.XLOOKUP(E444,[1]装备数值!$K$5:$K$19,[1]装备数值!$V$5:$V$19),D444=2,_xlfn.XLOOKUP(E444,[1]装备数值!$K$5:$K$19,[1]装备数值!$N$24:$N$38),D444=4,_xlfn.XLOOKUP(E444,[1]装备数值!$K$5:$K$19,[1]装备数值!$R$24:$R$38),D444=6,_xlfn.XLOOKUP(E444,[1]装备数值!$K$5:$K$19,[1]装备数值!$V$24:$V$38)),_xlfn.IFS(D444=1,_xlfn.XLOOKUP(E444,[1]装备数值!$K$5:$K$19,[1]装备数值!$P$5:$P$19),D444=3,_xlfn.XLOOKUP(E444,[1]装备数值!$K$5:$K$19,[1]装备数值!$T$5:$T$19),D444=5,_xlfn.XLOOKUP(E444,[1]装备数值!$K$5:$K$19,[1]装备数值!$X$5:$X$19),D444=2,_xlfn.XLOOKUP(E444,[1]装备数值!$K$5:$K$19,[1]装备数值!$P$24:$P$38),D444=4,_xlfn.XLOOKUP(E444,[1]装备数值!$K$5:$K$19,[1]装备数值!$T$24:$T$38),D444=6,_xlfn.XLOOKUP(E444,[1]装备数值!$K$5:$K$19,[1]装备数值!$X$24:$X$38)))</f>
        <v>28</v>
      </c>
      <c r="I444" s="2" cm="1">
        <f t="array" ref="I444">G444+H444*(_xlfn.SINGLE(_xlfn.XLOOKUP(E444,'equip_quality|装备品质'!$A:$A,'equip_quality|装备品质'!$E:$E-1)))</f>
        <v>4718</v>
      </c>
      <c r="J444" s="3" t="str">
        <f t="shared" si="64"/>
        <v>3;435053|4;435054|5;435055|6;435056</v>
      </c>
      <c r="K444" s="3" t="str">
        <f t="shared" si="63"/>
        <v>435053;435054;435055;435056</v>
      </c>
      <c r="M444" s="2">
        <f>_xlfn.XLOOKUP(ROUNDDOWN(A444/100,0),[1]装备数值!$B:$B,[1]装备数值!$F:$F)</f>
        <v>0</v>
      </c>
      <c r="N444" s="3" t="str">
        <f t="shared" si="66"/>
        <v>equip_505_name</v>
      </c>
      <c r="O444" s="3" t="str">
        <f t="shared" si="67"/>
        <v>icon_equip_505_2</v>
      </c>
      <c r="P444" s="3" t="str">
        <f t="shared" si="68"/>
        <v>equip_505_desc</v>
      </c>
      <c r="Q444" s="3" t="str">
        <f t="shared" si="69"/>
        <v>spine_equip_505_2</v>
      </c>
    </row>
    <row r="445" spans="1:17">
      <c r="A445" s="2">
        <v>50515</v>
      </c>
      <c r="B445" s="3" t="str">
        <f>CONCATENATE(_xlfn.XLOOKUP(ROUNDDOWN(A445/100,0),[1]装备数值!$B:$B,[1]装备数值!$C:$C),"-",_xlfn.XLOOKUP(E445,[1]装备数值!$K$5:$K$19,[1]装备数值!$L$5:$L$19))</f>
        <v>调料腰带-SS阶-4</v>
      </c>
      <c r="C445" s="3">
        <f t="shared" si="65"/>
        <v>505</v>
      </c>
      <c r="D445" s="3">
        <f>_xlfn.XLOOKUP(ROUNDDOWN(A445/100,0),[1]装备数值!$B:$B,[1]装备数值!$E:$E)</f>
        <v>5</v>
      </c>
      <c r="E445" s="2">
        <v>15</v>
      </c>
      <c r="F445" s="2">
        <f>_xlfn.XLOOKUP(ROUNDDOWN(A445/100,0),[1]装备数值!$B:$B,[1]装备数值!$D:$D)</f>
        <v>103010</v>
      </c>
      <c r="G445" s="8">
        <f>IF(M445=0,_xlfn.IFS(D445=1,_xlfn.XLOOKUP(E445,[1]装备数值!$K$5:$K$19,[1]装备数值!$M$5:$M$19),D445=3,_xlfn.XLOOKUP(E445,[1]装备数值!$K$5:$K$19,[1]装备数值!$Q$5:$Q$19),D445=5,_xlfn.XLOOKUP(E445,[1]装备数值!$K$5:$K$19,[1]装备数值!$U$5:$U$19),D445=2,_xlfn.XLOOKUP(E445,[1]装备数值!$K$5:$K$19,[1]装备数值!$M$24:$M$38),D445=4,_xlfn.XLOOKUP(E445,[1]装备数值!$K$5:$K$19,[1]装备数值!$Q$24:$Q$38),D445=6,_xlfn.XLOOKUP(E445,[1]装备数值!$K$5:$K$19,[1]装备数值!$U$24:$U$38)),_xlfn.IFS(D445=1,_xlfn.XLOOKUP(E445,[1]装备数值!$K$5:$K$19,[1]装备数值!$O$5:$O$19),D445=3,_xlfn.XLOOKUP(E445,[1]装备数值!$K$5:$K$19,[1]装备数值!$S$5:$S$19),D445=5,_xlfn.XLOOKUP(E445,[1]装备数值!$K$5:$K$19,[1]装备数值!$W$5:$W$19),D445=2,_xlfn.XLOOKUP(E445,[1]装备数值!$K$5:$K$19,[1]装备数值!$O$24:$O$38),D445=4,_xlfn.XLOOKUP(E445,[1]装备数值!$K$5:$K$19,[1]装备数值!$S$24:$S$38),D445=6,_xlfn.XLOOKUP(E445,[1]装备数值!$K$5:$K$19,[1]装备数值!$W$24:$W$38)))</f>
        <v>315</v>
      </c>
      <c r="H445" s="2">
        <f>IF(M445=0,_xlfn.IFS(D445=1,_xlfn.XLOOKUP(E445,[1]装备数值!$K$5:$K$19,[1]装备数值!$N$5:$N$19),D445=3,_xlfn.XLOOKUP(E445,[1]装备数值!$K$5:$K$19,[1]装备数值!$R$5:$R$19),D445=5,_xlfn.XLOOKUP(E445,[1]装备数值!$K$5:$K$19,[1]装备数值!$V$5:$V$19),D445=2,_xlfn.XLOOKUP(E445,[1]装备数值!$K$5:$K$19,[1]装备数值!$N$24:$N$38),D445=4,_xlfn.XLOOKUP(E445,[1]装备数值!$K$5:$K$19,[1]装备数值!$R$24:$R$38),D445=6,_xlfn.XLOOKUP(E445,[1]装备数值!$K$5:$K$19,[1]装备数值!$V$24:$V$38)),_xlfn.IFS(D445=1,_xlfn.XLOOKUP(E445,[1]装备数值!$K$5:$K$19,[1]装备数值!$P$5:$P$19),D445=3,_xlfn.XLOOKUP(E445,[1]装备数值!$K$5:$K$19,[1]装备数值!$T$5:$T$19),D445=5,_xlfn.XLOOKUP(E445,[1]装备数值!$K$5:$K$19,[1]装备数值!$X$5:$X$19),D445=2,_xlfn.XLOOKUP(E445,[1]装备数值!$K$5:$K$19,[1]装备数值!$P$24:$P$38),D445=4,_xlfn.XLOOKUP(E445,[1]装备数值!$K$5:$K$19,[1]装备数值!$T$24:$T$38),D445=6,_xlfn.XLOOKUP(E445,[1]装备数值!$K$5:$K$19,[1]装备数值!$X$24:$X$38)))</f>
        <v>32</v>
      </c>
      <c r="I445" s="2" cm="1">
        <f t="array" ref="I445">G445+H445*(_xlfn.SINGLE(_xlfn.XLOOKUP(E445,'equip_quality|装备品质'!$A:$A,'equip_quality|装备品质'!$E:$E-1)))</f>
        <v>5403</v>
      </c>
      <c r="J445" s="3" t="str">
        <f t="shared" si="64"/>
        <v>3;435053|4;435054|5;435055|6;435056</v>
      </c>
      <c r="K445" s="3" t="str">
        <f t="shared" si="63"/>
        <v>435053;435054;435055;435056</v>
      </c>
      <c r="M445" s="2">
        <f>_xlfn.XLOOKUP(ROUNDDOWN(A445/100,0),[1]装备数值!$B:$B,[1]装备数值!$F:$F)</f>
        <v>0</v>
      </c>
      <c r="N445" s="3" t="str">
        <f t="shared" si="66"/>
        <v>equip_505_name</v>
      </c>
      <c r="O445" s="3" t="str">
        <f t="shared" si="67"/>
        <v>icon_equip_505_2</v>
      </c>
      <c r="P445" s="3" t="str">
        <f t="shared" si="68"/>
        <v>equip_505_desc</v>
      </c>
      <c r="Q445" s="3" t="str">
        <f t="shared" si="69"/>
        <v>spine_equip_505_2</v>
      </c>
    </row>
    <row r="446" spans="1:17">
      <c r="A446" s="2">
        <v>55104</v>
      </c>
      <c r="B446" s="3" t="str">
        <f>CONCATENATE(_xlfn.XLOOKUP(ROUNDDOWN(A446/100,0),[1]装备数值!$B:$B,[1]装备数值!$C:$C),"-",_xlfn.XLOOKUP(E446,[1]装备数值!$K$5:$K$19,[1]装备数值!$L$5:$L$19))</f>
        <v>夺命腰带-A阶-0</v>
      </c>
      <c r="C446" s="3">
        <f t="shared" si="65"/>
        <v>551</v>
      </c>
      <c r="D446" s="3">
        <f>_xlfn.XLOOKUP(ROUNDDOWN(A446/100,0),[1]装备数值!$B:$B,[1]装备数值!$E:$E)</f>
        <v>5</v>
      </c>
      <c r="E446" s="2">
        <v>4</v>
      </c>
      <c r="F446" s="2">
        <f>_xlfn.XLOOKUP(ROUNDDOWN(A446/100,0),[1]装备数值!$B:$B,[1]装备数值!$D:$D)</f>
        <v>103010</v>
      </c>
      <c r="G446" s="8">
        <f>IF(M446=0,_xlfn.IFS(D446=1,_xlfn.XLOOKUP(E446,[1]装备数值!$K$5:$K$19,[1]装备数值!$M$5:$M$19),D446=3,_xlfn.XLOOKUP(E446,[1]装备数值!$K$5:$K$19,[1]装备数值!$Q$5:$Q$19),D446=5,_xlfn.XLOOKUP(E446,[1]装备数值!$K$5:$K$19,[1]装备数值!$U$5:$U$19),D446=2,_xlfn.XLOOKUP(E446,[1]装备数值!$K$5:$K$19,[1]装备数值!$M$24:$M$38),D446=4,_xlfn.XLOOKUP(E446,[1]装备数值!$K$5:$K$19,[1]装备数值!$Q$24:$Q$38),D446=6,_xlfn.XLOOKUP(E446,[1]装备数值!$K$5:$K$19,[1]装备数值!$U$24:$U$38)),_xlfn.IFS(D446=1,_xlfn.XLOOKUP(E446,[1]装备数值!$K$5:$K$19,[1]装备数值!$O$5:$O$19),D446=3,_xlfn.XLOOKUP(E446,[1]装备数值!$K$5:$K$19,[1]装备数值!$S$5:$S$19),D446=5,_xlfn.XLOOKUP(E446,[1]装备数值!$K$5:$K$19,[1]装备数值!$W$5:$W$19),D446=2,_xlfn.XLOOKUP(E446,[1]装备数值!$K$5:$K$19,[1]装备数值!$O$24:$O$38),D446=4,_xlfn.XLOOKUP(E446,[1]装备数值!$K$5:$K$19,[1]装备数值!$S$24:$S$38),D446=6,_xlfn.XLOOKUP(E446,[1]装备数值!$K$5:$K$19,[1]装备数值!$W$24:$W$38)))</f>
        <v>53</v>
      </c>
      <c r="H446" s="2">
        <f>IF(M446=0,_xlfn.IFS(D446=1,_xlfn.XLOOKUP(E446,[1]装备数值!$K$5:$K$19,[1]装备数值!$N$5:$N$19),D446=3,_xlfn.XLOOKUP(E446,[1]装备数值!$K$5:$K$19,[1]装备数值!$R$5:$R$19),D446=5,_xlfn.XLOOKUP(E446,[1]装备数值!$K$5:$K$19,[1]装备数值!$V$5:$V$19),D446=2,_xlfn.XLOOKUP(E446,[1]装备数值!$K$5:$K$19,[1]装备数值!$N$24:$N$38),D446=4,_xlfn.XLOOKUP(E446,[1]装备数值!$K$5:$K$19,[1]装备数值!$R$24:$R$38),D446=6,_xlfn.XLOOKUP(E446,[1]装备数值!$K$5:$K$19,[1]装备数值!$V$24:$V$38)),_xlfn.IFS(D446=1,_xlfn.XLOOKUP(E446,[1]装备数值!$K$5:$K$19,[1]装备数值!$P$5:$P$19),D446=3,_xlfn.XLOOKUP(E446,[1]装备数值!$K$5:$K$19,[1]装备数值!$T$5:$T$19),D446=5,_xlfn.XLOOKUP(E446,[1]装备数值!$K$5:$K$19,[1]装备数值!$X$5:$X$19),D446=2,_xlfn.XLOOKUP(E446,[1]装备数值!$K$5:$K$19,[1]装备数值!$P$24:$P$38),D446=4,_xlfn.XLOOKUP(E446,[1]装备数值!$K$5:$K$19,[1]装备数值!$T$24:$T$38),D446=6,_xlfn.XLOOKUP(E446,[1]装备数值!$K$5:$K$19,[1]装备数值!$X$24:$X$38)))</f>
        <v>7</v>
      </c>
      <c r="I446" s="2" cm="1">
        <f t="array" ref="I446">G446+H446*(_xlfn.SINGLE(_xlfn.XLOOKUP(E446,'equip_quality|装备品质'!$A:$A,'equip_quality|装备品质'!$E:$E-1)))</f>
        <v>1166</v>
      </c>
      <c r="J446" s="3" t="str">
        <f>CONCATENATE("2;",ROUNDDOWN(A446/100,0)*10+430002,"|3;",ROUNDDOWN(A446/100,0)*10+430003,"|4;",ROUNDDOWN(A446/100,0)*10+430004,"|5;",ROUNDDOWN(A446/100,0)*10+430005,"|6;",ROUNDDOWN(A446/100,0)*10+430006)</f>
        <v>2;435512|3;435513|4;435514|5;435515|6;435516</v>
      </c>
      <c r="K446" s="3" t="str">
        <f t="shared" ref="K446:K457" si="70">CONCATENATE(IF(L446,CONCATENATE(L446,";"),""),IF(E446&gt;=2,$C446*10+430002,""),IF(E446&gt;=3,CONCATENATE(";",$C446*10+430003),""),IF(E446&gt;=4,CONCATENATE(";",$C446*10+430004),""),IF(E446&gt;=7,CONCATENATE(";",$C446*10+430005),""),IF(E446&gt;=11,CONCATENATE(";",$C446*10+430006),""))</f>
        <v>435512;435513;435514</v>
      </c>
      <c r="M446" s="2">
        <f>_xlfn.XLOOKUP(ROUNDDOWN(A446/100,0),[1]装备数值!$B:$B,[1]装备数值!$F:$F)</f>
        <v>1</v>
      </c>
      <c r="N446" s="3" t="str">
        <f t="shared" si="66"/>
        <v>equip_551_name</v>
      </c>
      <c r="O446" s="3" t="str">
        <f t="shared" si="67"/>
        <v>icon_equip_551</v>
      </c>
      <c r="P446" s="3" t="str">
        <f t="shared" si="68"/>
        <v>equip_551_desc</v>
      </c>
      <c r="Q446" s="3" t="str">
        <f t="shared" si="69"/>
        <v>spine_equip_551</v>
      </c>
    </row>
    <row r="447" spans="1:17">
      <c r="A447" s="2">
        <v>55105</v>
      </c>
      <c r="B447" s="3" t="str">
        <f>CONCATENATE(_xlfn.XLOOKUP(ROUNDDOWN(A447/100,0),[1]装备数值!$B:$B,[1]装备数值!$C:$C),"-",_xlfn.XLOOKUP(E447,[1]装备数值!$K$5:$K$19,[1]装备数值!$L$5:$L$19))</f>
        <v>夺命腰带-A阶-1</v>
      </c>
      <c r="C447" s="3">
        <f t="shared" si="65"/>
        <v>551</v>
      </c>
      <c r="D447" s="3">
        <f>_xlfn.XLOOKUP(ROUNDDOWN(A447/100,0),[1]装备数值!$B:$B,[1]装备数值!$E:$E)</f>
        <v>5</v>
      </c>
      <c r="E447" s="2">
        <v>5</v>
      </c>
      <c r="F447" s="2">
        <f>_xlfn.XLOOKUP(ROUNDDOWN(A447/100,0),[1]装备数值!$B:$B,[1]装备数值!$D:$D)</f>
        <v>103010</v>
      </c>
      <c r="G447" s="8">
        <f>IF(M447=0,_xlfn.IFS(D447=1,_xlfn.XLOOKUP(E447,[1]装备数值!$K$5:$K$19,[1]装备数值!$M$5:$M$19),D447=3,_xlfn.XLOOKUP(E447,[1]装备数值!$K$5:$K$19,[1]装备数值!$Q$5:$Q$19),D447=5,_xlfn.XLOOKUP(E447,[1]装备数值!$K$5:$K$19,[1]装备数值!$U$5:$U$19),D447=2,_xlfn.XLOOKUP(E447,[1]装备数值!$K$5:$K$19,[1]装备数值!$M$24:$M$38),D447=4,_xlfn.XLOOKUP(E447,[1]装备数值!$K$5:$K$19,[1]装备数值!$Q$24:$Q$38),D447=6,_xlfn.XLOOKUP(E447,[1]装备数值!$K$5:$K$19,[1]装备数值!$U$24:$U$38)),_xlfn.IFS(D447=1,_xlfn.XLOOKUP(E447,[1]装备数值!$K$5:$K$19,[1]装备数值!$O$5:$O$19),D447=3,_xlfn.XLOOKUP(E447,[1]装备数值!$K$5:$K$19,[1]装备数值!$S$5:$S$19),D447=5,_xlfn.XLOOKUP(E447,[1]装备数值!$K$5:$K$19,[1]装备数值!$W$5:$W$19),D447=2,_xlfn.XLOOKUP(E447,[1]装备数值!$K$5:$K$19,[1]装备数值!$O$24:$O$38),D447=4,_xlfn.XLOOKUP(E447,[1]装备数值!$K$5:$K$19,[1]装备数值!$S$24:$S$38),D447=6,_xlfn.XLOOKUP(E447,[1]装备数值!$K$5:$K$19,[1]装备数值!$W$24:$W$38)))</f>
        <v>63</v>
      </c>
      <c r="H447" s="2">
        <f>IF(M447=0,_xlfn.IFS(D447=1,_xlfn.XLOOKUP(E447,[1]装备数值!$K$5:$K$19,[1]装备数值!$N$5:$N$19),D447=3,_xlfn.XLOOKUP(E447,[1]装备数值!$K$5:$K$19,[1]装备数值!$R$5:$R$19),D447=5,_xlfn.XLOOKUP(E447,[1]装备数值!$K$5:$K$19,[1]装备数值!$V$5:$V$19),D447=2,_xlfn.XLOOKUP(E447,[1]装备数值!$K$5:$K$19,[1]装备数值!$N$24:$N$38),D447=4,_xlfn.XLOOKUP(E447,[1]装备数值!$K$5:$K$19,[1]装备数值!$R$24:$R$38),D447=6,_xlfn.XLOOKUP(E447,[1]装备数值!$K$5:$K$19,[1]装备数值!$V$24:$V$38)),_xlfn.IFS(D447=1,_xlfn.XLOOKUP(E447,[1]装备数值!$K$5:$K$19,[1]装备数值!$P$5:$P$19),D447=3,_xlfn.XLOOKUP(E447,[1]装备数值!$K$5:$K$19,[1]装备数值!$T$5:$T$19),D447=5,_xlfn.XLOOKUP(E447,[1]装备数值!$K$5:$K$19,[1]装备数值!$X$5:$X$19),D447=2,_xlfn.XLOOKUP(E447,[1]装备数值!$K$5:$K$19,[1]装备数值!$P$24:$P$38),D447=4,_xlfn.XLOOKUP(E447,[1]装备数值!$K$5:$K$19,[1]装备数值!$T$24:$T$38),D447=6,_xlfn.XLOOKUP(E447,[1]装备数值!$K$5:$K$19,[1]装备数值!$X$24:$X$38)))</f>
        <v>7</v>
      </c>
      <c r="I447" s="2" cm="1">
        <f t="array" ref="I447">G447+H447*(_xlfn.SINGLE(_xlfn.XLOOKUP(E447,'equip_quality|装备品质'!$A:$A,'equip_quality|装备品质'!$E:$E-1)))</f>
        <v>1176</v>
      </c>
      <c r="J447" s="3" t="str">
        <f t="shared" ref="J447:J457" si="71">CONCATENATE("2;",ROUNDDOWN(A447/100,0)*10+430002,"|3;",ROUNDDOWN(A447/100,0)*10+430003,"|4;",ROUNDDOWN(A447/100,0)*10+430004,"|5;",ROUNDDOWN(A447/100,0)*10+430005,"|6;",ROUNDDOWN(A447/100,0)*10+430006)</f>
        <v>2;435512|3;435513|4;435514|5;435515|6;435516</v>
      </c>
      <c r="K447" s="3" t="str">
        <f t="shared" si="70"/>
        <v>435512;435513;435514</v>
      </c>
      <c r="M447" s="2">
        <f>_xlfn.XLOOKUP(ROUNDDOWN(A447/100,0),[1]装备数值!$B:$B,[1]装备数值!$F:$F)</f>
        <v>1</v>
      </c>
      <c r="N447" s="3" t="str">
        <f t="shared" si="66"/>
        <v>equip_551_name</v>
      </c>
      <c r="O447" s="3" t="str">
        <f t="shared" si="67"/>
        <v>icon_equip_551</v>
      </c>
      <c r="P447" s="3" t="str">
        <f t="shared" si="68"/>
        <v>equip_551_desc</v>
      </c>
      <c r="Q447" s="3" t="str">
        <f t="shared" si="69"/>
        <v>spine_equip_551</v>
      </c>
    </row>
    <row r="448" spans="1:17">
      <c r="A448" s="2">
        <v>55106</v>
      </c>
      <c r="B448" s="3" t="str">
        <f>CONCATENATE(_xlfn.XLOOKUP(ROUNDDOWN(A448/100,0),[1]装备数值!$B:$B,[1]装备数值!$C:$C),"-",_xlfn.XLOOKUP(E448,[1]装备数值!$K$5:$K$19,[1]装备数值!$L$5:$L$19))</f>
        <v>夺命腰带-A阶-2</v>
      </c>
      <c r="C448" s="3">
        <f t="shared" si="65"/>
        <v>551</v>
      </c>
      <c r="D448" s="3">
        <f>_xlfn.XLOOKUP(ROUNDDOWN(A448/100,0),[1]装备数值!$B:$B,[1]装备数值!$E:$E)</f>
        <v>5</v>
      </c>
      <c r="E448" s="2">
        <v>6</v>
      </c>
      <c r="F448" s="2">
        <f>_xlfn.XLOOKUP(ROUNDDOWN(A448/100,0),[1]装备数值!$B:$B,[1]装备数值!$D:$D)</f>
        <v>103010</v>
      </c>
      <c r="G448" s="8">
        <f>IF(M448=0,_xlfn.IFS(D448=1,_xlfn.XLOOKUP(E448,[1]装备数值!$K$5:$K$19,[1]装备数值!$M$5:$M$19),D448=3,_xlfn.XLOOKUP(E448,[1]装备数值!$K$5:$K$19,[1]装备数值!$Q$5:$Q$19),D448=5,_xlfn.XLOOKUP(E448,[1]装备数值!$K$5:$K$19,[1]装备数值!$U$5:$U$19),D448=2,_xlfn.XLOOKUP(E448,[1]装备数值!$K$5:$K$19,[1]装备数值!$M$24:$M$38),D448=4,_xlfn.XLOOKUP(E448,[1]装备数值!$K$5:$K$19,[1]装备数值!$Q$24:$Q$38),D448=6,_xlfn.XLOOKUP(E448,[1]装备数值!$K$5:$K$19,[1]装备数值!$U$24:$U$38)),_xlfn.IFS(D448=1,_xlfn.XLOOKUP(E448,[1]装备数值!$K$5:$K$19,[1]装备数值!$O$5:$O$19),D448=3,_xlfn.XLOOKUP(E448,[1]装备数值!$K$5:$K$19,[1]装备数值!$S$5:$S$19),D448=5,_xlfn.XLOOKUP(E448,[1]装备数值!$K$5:$K$19,[1]装备数值!$W$5:$W$19),D448=2,_xlfn.XLOOKUP(E448,[1]装备数值!$K$5:$K$19,[1]装备数值!$O$24:$O$38),D448=4,_xlfn.XLOOKUP(E448,[1]装备数值!$K$5:$K$19,[1]装备数值!$S$24:$S$38),D448=6,_xlfn.XLOOKUP(E448,[1]装备数值!$K$5:$K$19,[1]装备数值!$W$24:$W$38)))</f>
        <v>74</v>
      </c>
      <c r="H448" s="2">
        <f>IF(M448=0,_xlfn.IFS(D448=1,_xlfn.XLOOKUP(E448,[1]装备数值!$K$5:$K$19,[1]装备数值!$N$5:$N$19),D448=3,_xlfn.XLOOKUP(E448,[1]装备数值!$K$5:$K$19,[1]装备数值!$R$5:$R$19),D448=5,_xlfn.XLOOKUP(E448,[1]装备数值!$K$5:$K$19,[1]装备数值!$V$5:$V$19),D448=2,_xlfn.XLOOKUP(E448,[1]装备数值!$K$5:$K$19,[1]装备数值!$N$24:$N$38),D448=4,_xlfn.XLOOKUP(E448,[1]装备数值!$K$5:$K$19,[1]装备数值!$R$24:$R$38),D448=6,_xlfn.XLOOKUP(E448,[1]装备数值!$K$5:$K$19,[1]装备数值!$V$24:$V$38)),_xlfn.IFS(D448=1,_xlfn.XLOOKUP(E448,[1]装备数值!$K$5:$K$19,[1]装备数值!$P$5:$P$19),D448=3,_xlfn.XLOOKUP(E448,[1]装备数值!$K$5:$K$19,[1]装备数值!$T$5:$T$19),D448=5,_xlfn.XLOOKUP(E448,[1]装备数值!$K$5:$K$19,[1]装备数值!$X$5:$X$19),D448=2,_xlfn.XLOOKUP(E448,[1]装备数值!$K$5:$K$19,[1]装备数值!$P$24:$P$38),D448=4,_xlfn.XLOOKUP(E448,[1]装备数值!$K$5:$K$19,[1]装备数值!$T$24:$T$38),D448=6,_xlfn.XLOOKUP(E448,[1]装备数值!$K$5:$K$19,[1]装备数值!$X$24:$X$38)))</f>
        <v>8</v>
      </c>
      <c r="I448" s="2" cm="1">
        <f t="array" ref="I448">G448+H448*(_xlfn.SINGLE(_xlfn.XLOOKUP(E448,'equip_quality|装备品质'!$A:$A,'equip_quality|装备品质'!$E:$E-1)))</f>
        <v>1346</v>
      </c>
      <c r="J448" s="3" t="str">
        <f t="shared" si="71"/>
        <v>2;435512|3;435513|4;435514|5;435515|6;435516</v>
      </c>
      <c r="K448" s="3" t="str">
        <f t="shared" si="70"/>
        <v>435512;435513;435514</v>
      </c>
      <c r="M448" s="2">
        <f>_xlfn.XLOOKUP(ROUNDDOWN(A448/100,0),[1]装备数值!$B:$B,[1]装备数值!$F:$F)</f>
        <v>1</v>
      </c>
      <c r="N448" s="3" t="str">
        <f t="shared" si="66"/>
        <v>equip_551_name</v>
      </c>
      <c r="O448" s="3" t="str">
        <f t="shared" si="67"/>
        <v>icon_equip_551</v>
      </c>
      <c r="P448" s="3" t="str">
        <f t="shared" si="68"/>
        <v>equip_551_desc</v>
      </c>
      <c r="Q448" s="3" t="str">
        <f t="shared" si="69"/>
        <v>spine_equip_551</v>
      </c>
    </row>
    <row r="449" spans="1:17">
      <c r="A449" s="2">
        <v>55107</v>
      </c>
      <c r="B449" s="3" t="str">
        <f>CONCATENATE(_xlfn.XLOOKUP(ROUNDDOWN(A449/100,0),[1]装备数值!$B:$B,[1]装备数值!$C:$C),"-",_xlfn.XLOOKUP(E449,[1]装备数值!$K$5:$K$19,[1]装备数值!$L$5:$L$19))</f>
        <v>夺命腰带-S阶-0</v>
      </c>
      <c r="C449" s="3">
        <f t="shared" si="65"/>
        <v>551</v>
      </c>
      <c r="D449" s="3">
        <f>_xlfn.XLOOKUP(ROUNDDOWN(A449/100,0),[1]装备数值!$B:$B,[1]装备数值!$E:$E)</f>
        <v>5</v>
      </c>
      <c r="E449" s="2">
        <v>7</v>
      </c>
      <c r="F449" s="2">
        <f>_xlfn.XLOOKUP(ROUNDDOWN(A449/100,0),[1]装备数值!$B:$B,[1]装备数值!$D:$D)</f>
        <v>103010</v>
      </c>
      <c r="G449" s="8">
        <f>IF(M449=0,_xlfn.IFS(D449=1,_xlfn.XLOOKUP(E449,[1]装备数值!$K$5:$K$19,[1]装备数值!$M$5:$M$19),D449=3,_xlfn.XLOOKUP(E449,[1]装备数值!$K$5:$K$19,[1]装备数值!$Q$5:$Q$19),D449=5,_xlfn.XLOOKUP(E449,[1]装备数值!$K$5:$K$19,[1]装备数值!$U$5:$U$19),D449=2,_xlfn.XLOOKUP(E449,[1]装备数值!$K$5:$K$19,[1]装备数值!$M$24:$M$38),D449=4,_xlfn.XLOOKUP(E449,[1]装备数值!$K$5:$K$19,[1]装备数值!$Q$24:$Q$38),D449=6,_xlfn.XLOOKUP(E449,[1]装备数值!$K$5:$K$19,[1]装备数值!$U$24:$U$38)),_xlfn.IFS(D449=1,_xlfn.XLOOKUP(E449,[1]装备数值!$K$5:$K$19,[1]装备数值!$O$5:$O$19),D449=3,_xlfn.XLOOKUP(E449,[1]装备数值!$K$5:$K$19,[1]装备数值!$S$5:$S$19),D449=5,_xlfn.XLOOKUP(E449,[1]装备数值!$K$5:$K$19,[1]装备数值!$W$5:$W$19),D449=2,_xlfn.XLOOKUP(E449,[1]装备数值!$K$5:$K$19,[1]装备数值!$O$24:$O$38),D449=4,_xlfn.XLOOKUP(E449,[1]装备数值!$K$5:$K$19,[1]装备数值!$S$24:$S$38),D449=6,_xlfn.XLOOKUP(E449,[1]装备数值!$K$5:$K$19,[1]装备数值!$W$24:$W$38)))</f>
        <v>138</v>
      </c>
      <c r="H449" s="2">
        <f>IF(M449=0,_xlfn.IFS(D449=1,_xlfn.XLOOKUP(E449,[1]装备数值!$K$5:$K$19,[1]装备数值!$N$5:$N$19),D449=3,_xlfn.XLOOKUP(E449,[1]装备数值!$K$5:$K$19,[1]装备数值!$R$5:$R$19),D449=5,_xlfn.XLOOKUP(E449,[1]装备数值!$K$5:$K$19,[1]装备数值!$V$5:$V$19),D449=2,_xlfn.XLOOKUP(E449,[1]装备数值!$K$5:$K$19,[1]装备数值!$N$24:$N$38),D449=4,_xlfn.XLOOKUP(E449,[1]装备数值!$K$5:$K$19,[1]装备数值!$R$24:$R$38),D449=6,_xlfn.XLOOKUP(E449,[1]装备数值!$K$5:$K$19,[1]装备数值!$V$24:$V$38)),_xlfn.IFS(D449=1,_xlfn.XLOOKUP(E449,[1]装备数值!$K$5:$K$19,[1]装备数值!$P$5:$P$19),D449=3,_xlfn.XLOOKUP(E449,[1]装备数值!$K$5:$K$19,[1]装备数值!$T$5:$T$19),D449=5,_xlfn.XLOOKUP(E449,[1]装备数值!$K$5:$K$19,[1]装备数值!$X$5:$X$19),D449=2,_xlfn.XLOOKUP(E449,[1]装备数值!$K$5:$K$19,[1]装备数值!$P$24:$P$38),D449=4,_xlfn.XLOOKUP(E449,[1]装备数值!$K$5:$K$19,[1]装备数值!$T$24:$T$38),D449=6,_xlfn.XLOOKUP(E449,[1]装备数值!$K$5:$K$19,[1]装备数值!$X$24:$X$38)))</f>
        <v>8</v>
      </c>
      <c r="I449" s="2" cm="1">
        <f t="array" ref="I449">G449+H449*(_xlfn.SINGLE(_xlfn.XLOOKUP(E449,'equip_quality|装备品质'!$A:$A,'equip_quality|装备品质'!$E:$E-1)))</f>
        <v>1410</v>
      </c>
      <c r="J449" s="3" t="str">
        <f t="shared" si="71"/>
        <v>2;435512|3;435513|4;435514|5;435515|6;435516</v>
      </c>
      <c r="K449" s="3" t="str">
        <f t="shared" si="70"/>
        <v>435512;435513;435514;435515</v>
      </c>
      <c r="M449" s="2">
        <f>_xlfn.XLOOKUP(ROUNDDOWN(A449/100,0),[1]装备数值!$B:$B,[1]装备数值!$F:$F)</f>
        <v>1</v>
      </c>
      <c r="N449" s="3" t="str">
        <f t="shared" si="66"/>
        <v>equip_551_name</v>
      </c>
      <c r="O449" s="3" t="str">
        <f t="shared" si="67"/>
        <v>icon_equip_551</v>
      </c>
      <c r="P449" s="3" t="str">
        <f t="shared" si="68"/>
        <v>equip_551_desc</v>
      </c>
      <c r="Q449" s="3" t="str">
        <f t="shared" si="69"/>
        <v>spine_equip_551</v>
      </c>
    </row>
    <row r="450" spans="1:17">
      <c r="A450" s="2">
        <v>55108</v>
      </c>
      <c r="B450" s="3" t="str">
        <f>CONCATENATE(_xlfn.XLOOKUP(ROUNDDOWN(A450/100,0),[1]装备数值!$B:$B,[1]装备数值!$C:$C),"-",_xlfn.XLOOKUP(E450,[1]装备数值!$K$5:$K$19,[1]装备数值!$L$5:$L$19))</f>
        <v>夺命腰带-S阶-1</v>
      </c>
      <c r="C450" s="3">
        <f t="shared" si="65"/>
        <v>551</v>
      </c>
      <c r="D450" s="3">
        <f>_xlfn.XLOOKUP(ROUNDDOWN(A450/100,0),[1]装备数值!$B:$B,[1]装备数值!$E:$E)</f>
        <v>5</v>
      </c>
      <c r="E450" s="2">
        <v>8</v>
      </c>
      <c r="F450" s="2">
        <f>_xlfn.XLOOKUP(ROUNDDOWN(A450/100,0),[1]装备数值!$B:$B,[1]装备数值!$D:$D)</f>
        <v>103010</v>
      </c>
      <c r="G450" s="8">
        <f>IF(M450=0,_xlfn.IFS(D450=1,_xlfn.XLOOKUP(E450,[1]装备数值!$K$5:$K$19,[1]装备数值!$M$5:$M$19),D450=3,_xlfn.XLOOKUP(E450,[1]装备数值!$K$5:$K$19,[1]装备数值!$Q$5:$Q$19),D450=5,_xlfn.XLOOKUP(E450,[1]装备数值!$K$5:$K$19,[1]装备数值!$U$5:$U$19),D450=2,_xlfn.XLOOKUP(E450,[1]装备数值!$K$5:$K$19,[1]装备数值!$M$24:$M$38),D450=4,_xlfn.XLOOKUP(E450,[1]装备数值!$K$5:$K$19,[1]装备数值!$Q$24:$Q$38),D450=6,_xlfn.XLOOKUP(E450,[1]装备数值!$K$5:$K$19,[1]装备数值!$U$24:$U$38)),_xlfn.IFS(D450=1,_xlfn.XLOOKUP(E450,[1]装备数值!$K$5:$K$19,[1]装备数值!$O$5:$O$19),D450=3,_xlfn.XLOOKUP(E450,[1]装备数值!$K$5:$K$19,[1]装备数值!$S$5:$S$19),D450=5,_xlfn.XLOOKUP(E450,[1]装备数值!$K$5:$K$19,[1]装备数值!$W$5:$W$19),D450=2,_xlfn.XLOOKUP(E450,[1]装备数值!$K$5:$K$19,[1]装备数值!$O$24:$O$38),D450=4,_xlfn.XLOOKUP(E450,[1]装备数值!$K$5:$K$19,[1]装备数值!$S$24:$S$38),D450=6,_xlfn.XLOOKUP(E450,[1]装备数值!$K$5:$K$19,[1]装备数值!$W$24:$W$38)))</f>
        <v>162</v>
      </c>
      <c r="H450" s="2">
        <f>IF(M450=0,_xlfn.IFS(D450=1,_xlfn.XLOOKUP(E450,[1]装备数值!$K$5:$K$19,[1]装备数值!$N$5:$N$19),D450=3,_xlfn.XLOOKUP(E450,[1]装备数值!$K$5:$K$19,[1]装备数值!$R$5:$R$19),D450=5,_xlfn.XLOOKUP(E450,[1]装备数值!$K$5:$K$19,[1]装备数值!$V$5:$V$19),D450=2,_xlfn.XLOOKUP(E450,[1]装备数值!$K$5:$K$19,[1]装备数值!$N$24:$N$38),D450=4,_xlfn.XLOOKUP(E450,[1]装备数值!$K$5:$K$19,[1]装备数值!$R$24:$R$38),D450=6,_xlfn.XLOOKUP(E450,[1]装备数值!$K$5:$K$19,[1]装备数值!$V$24:$V$38)),_xlfn.IFS(D450=1,_xlfn.XLOOKUP(E450,[1]装备数值!$K$5:$K$19,[1]装备数值!$P$5:$P$19),D450=3,_xlfn.XLOOKUP(E450,[1]装备数值!$K$5:$K$19,[1]装备数值!$T$5:$T$19),D450=5,_xlfn.XLOOKUP(E450,[1]装备数值!$K$5:$K$19,[1]装备数值!$X$5:$X$19),D450=2,_xlfn.XLOOKUP(E450,[1]装备数值!$K$5:$K$19,[1]装备数值!$P$24:$P$38),D450=4,_xlfn.XLOOKUP(E450,[1]装备数值!$K$5:$K$19,[1]装备数值!$T$24:$T$38),D450=6,_xlfn.XLOOKUP(E450,[1]装备数值!$K$5:$K$19,[1]装备数值!$X$24:$X$38)))</f>
        <v>10</v>
      </c>
      <c r="I450" s="2" cm="1">
        <f t="array" ref="I450">G450+H450*(_xlfn.SINGLE(_xlfn.XLOOKUP(E450,'equip_quality|装备品质'!$A:$A,'equip_quality|装备品质'!$E:$E-1)))</f>
        <v>1752</v>
      </c>
      <c r="J450" s="3" t="str">
        <f t="shared" si="71"/>
        <v>2;435512|3;435513|4;435514|5;435515|6;435516</v>
      </c>
      <c r="K450" s="3" t="str">
        <f t="shared" si="70"/>
        <v>435512;435513;435514;435515</v>
      </c>
      <c r="M450" s="2">
        <f>_xlfn.XLOOKUP(ROUNDDOWN(A450/100,0),[1]装备数值!$B:$B,[1]装备数值!$F:$F)</f>
        <v>1</v>
      </c>
      <c r="N450" s="3" t="str">
        <f t="shared" si="66"/>
        <v>equip_551_name</v>
      </c>
      <c r="O450" s="3" t="str">
        <f t="shared" si="67"/>
        <v>icon_equip_551</v>
      </c>
      <c r="P450" s="3" t="str">
        <f t="shared" si="68"/>
        <v>equip_551_desc</v>
      </c>
      <c r="Q450" s="3" t="str">
        <f t="shared" si="69"/>
        <v>spine_equip_551</v>
      </c>
    </row>
    <row r="451" spans="1:17">
      <c r="A451" s="2">
        <v>55109</v>
      </c>
      <c r="B451" s="3" t="str">
        <f>CONCATENATE(_xlfn.XLOOKUP(ROUNDDOWN(A451/100,0),[1]装备数值!$B:$B,[1]装备数值!$C:$C),"-",_xlfn.XLOOKUP(E451,[1]装备数值!$K$5:$K$19,[1]装备数值!$L$5:$L$19))</f>
        <v>夺命腰带-S阶-2</v>
      </c>
      <c r="C451" s="3">
        <f t="shared" si="65"/>
        <v>551</v>
      </c>
      <c r="D451" s="3">
        <f>_xlfn.XLOOKUP(ROUNDDOWN(A451/100,0),[1]装备数值!$B:$B,[1]装备数值!$E:$E)</f>
        <v>5</v>
      </c>
      <c r="E451" s="2">
        <v>9</v>
      </c>
      <c r="F451" s="2">
        <f>_xlfn.XLOOKUP(ROUNDDOWN(A451/100,0),[1]装备数值!$B:$B,[1]装备数值!$D:$D)</f>
        <v>103010</v>
      </c>
      <c r="G451" s="8">
        <f>IF(M451=0,_xlfn.IFS(D451=1,_xlfn.XLOOKUP(E451,[1]装备数值!$K$5:$K$19,[1]装备数值!$M$5:$M$19),D451=3,_xlfn.XLOOKUP(E451,[1]装备数值!$K$5:$K$19,[1]装备数值!$Q$5:$Q$19),D451=5,_xlfn.XLOOKUP(E451,[1]装备数值!$K$5:$K$19,[1]装备数值!$U$5:$U$19),D451=2,_xlfn.XLOOKUP(E451,[1]装备数值!$K$5:$K$19,[1]装备数值!$M$24:$M$38),D451=4,_xlfn.XLOOKUP(E451,[1]装备数值!$K$5:$K$19,[1]装备数值!$Q$24:$Q$38),D451=6,_xlfn.XLOOKUP(E451,[1]装备数值!$K$5:$K$19,[1]装备数值!$U$24:$U$38)),_xlfn.IFS(D451=1,_xlfn.XLOOKUP(E451,[1]装备数值!$K$5:$K$19,[1]装备数值!$O$5:$O$19),D451=3,_xlfn.XLOOKUP(E451,[1]装备数值!$K$5:$K$19,[1]装备数值!$S$5:$S$19),D451=5,_xlfn.XLOOKUP(E451,[1]装备数值!$K$5:$K$19,[1]装备数值!$W$5:$W$19),D451=2,_xlfn.XLOOKUP(E451,[1]装备数值!$K$5:$K$19,[1]装备数值!$O$24:$O$38),D451=4,_xlfn.XLOOKUP(E451,[1]装备数值!$K$5:$K$19,[1]装备数值!$S$24:$S$38),D451=6,_xlfn.XLOOKUP(E451,[1]装备数值!$K$5:$K$19,[1]装备数值!$W$24:$W$38)))</f>
        <v>185</v>
      </c>
      <c r="H451" s="2">
        <f>IF(M451=0,_xlfn.IFS(D451=1,_xlfn.XLOOKUP(E451,[1]装备数值!$K$5:$K$19,[1]装备数值!$N$5:$N$19),D451=3,_xlfn.XLOOKUP(E451,[1]装备数值!$K$5:$K$19,[1]装备数值!$R$5:$R$19),D451=5,_xlfn.XLOOKUP(E451,[1]装备数值!$K$5:$K$19,[1]装备数值!$V$5:$V$19),D451=2,_xlfn.XLOOKUP(E451,[1]装备数值!$K$5:$K$19,[1]装备数值!$N$24:$N$38),D451=4,_xlfn.XLOOKUP(E451,[1]装备数值!$K$5:$K$19,[1]装备数值!$R$24:$R$38),D451=6,_xlfn.XLOOKUP(E451,[1]装备数值!$K$5:$K$19,[1]装备数值!$V$24:$V$38)),_xlfn.IFS(D451=1,_xlfn.XLOOKUP(E451,[1]装备数值!$K$5:$K$19,[1]装备数值!$P$5:$P$19),D451=3,_xlfn.XLOOKUP(E451,[1]装备数值!$K$5:$K$19,[1]装备数值!$T$5:$T$19),D451=5,_xlfn.XLOOKUP(E451,[1]装备数值!$K$5:$K$19,[1]装备数值!$X$5:$X$19),D451=2,_xlfn.XLOOKUP(E451,[1]装备数值!$K$5:$K$19,[1]装备数值!$P$24:$P$38),D451=4,_xlfn.XLOOKUP(E451,[1]装备数值!$K$5:$K$19,[1]装备数值!$T$24:$T$38),D451=6,_xlfn.XLOOKUP(E451,[1]装备数值!$K$5:$K$19,[1]装备数值!$X$24:$X$38)))</f>
        <v>11</v>
      </c>
      <c r="I451" s="2" cm="1">
        <f t="array" ref="I451">G451+H451*(_xlfn.SINGLE(_xlfn.XLOOKUP(E451,'equip_quality|装备品质'!$A:$A,'equip_quality|装备品质'!$E:$E-1)))</f>
        <v>1934</v>
      </c>
      <c r="J451" s="3" t="str">
        <f t="shared" si="71"/>
        <v>2;435512|3;435513|4;435514|5;435515|6;435516</v>
      </c>
      <c r="K451" s="3" t="str">
        <f t="shared" si="70"/>
        <v>435512;435513;435514;435515</v>
      </c>
      <c r="M451" s="2">
        <f>_xlfn.XLOOKUP(ROUNDDOWN(A451/100,0),[1]装备数值!$B:$B,[1]装备数值!$F:$F)</f>
        <v>1</v>
      </c>
      <c r="N451" s="3" t="str">
        <f t="shared" si="66"/>
        <v>equip_551_name</v>
      </c>
      <c r="O451" s="3" t="str">
        <f t="shared" si="67"/>
        <v>icon_equip_551</v>
      </c>
      <c r="P451" s="3" t="str">
        <f t="shared" si="68"/>
        <v>equip_551_desc</v>
      </c>
      <c r="Q451" s="3" t="str">
        <f t="shared" si="69"/>
        <v>spine_equip_551</v>
      </c>
    </row>
    <row r="452" spans="1:17">
      <c r="A452" s="2">
        <v>55110</v>
      </c>
      <c r="B452" s="3" t="str">
        <f>CONCATENATE(_xlfn.XLOOKUP(ROUNDDOWN(A452/100,0),[1]装备数值!$B:$B,[1]装备数值!$C:$C),"-",_xlfn.XLOOKUP(E452,[1]装备数值!$K$5:$K$19,[1]装备数值!$L$5:$L$19))</f>
        <v>夺命腰带-S阶-3</v>
      </c>
      <c r="C452" s="3">
        <f t="shared" si="65"/>
        <v>551</v>
      </c>
      <c r="D452" s="3">
        <f>_xlfn.XLOOKUP(ROUNDDOWN(A452/100,0),[1]装备数值!$B:$B,[1]装备数值!$E:$E)</f>
        <v>5</v>
      </c>
      <c r="E452" s="2">
        <v>10</v>
      </c>
      <c r="F452" s="2">
        <f>_xlfn.XLOOKUP(ROUNDDOWN(A452/100,0),[1]装备数值!$B:$B,[1]装备数值!$D:$D)</f>
        <v>103010</v>
      </c>
      <c r="G452" s="8">
        <f>IF(M452=0,_xlfn.IFS(D452=1,_xlfn.XLOOKUP(E452,[1]装备数值!$K$5:$K$19,[1]装备数值!$M$5:$M$19),D452=3,_xlfn.XLOOKUP(E452,[1]装备数值!$K$5:$K$19,[1]装备数值!$Q$5:$Q$19),D452=5,_xlfn.XLOOKUP(E452,[1]装备数值!$K$5:$K$19,[1]装备数值!$U$5:$U$19),D452=2,_xlfn.XLOOKUP(E452,[1]装备数值!$K$5:$K$19,[1]装备数值!$M$24:$M$38),D452=4,_xlfn.XLOOKUP(E452,[1]装备数值!$K$5:$K$19,[1]装备数值!$Q$24:$Q$38),D452=6,_xlfn.XLOOKUP(E452,[1]装备数值!$K$5:$K$19,[1]装备数值!$U$24:$U$38)),_xlfn.IFS(D452=1,_xlfn.XLOOKUP(E452,[1]装备数值!$K$5:$K$19,[1]装备数值!$O$5:$O$19),D452=3,_xlfn.XLOOKUP(E452,[1]装备数值!$K$5:$K$19,[1]装备数值!$S$5:$S$19),D452=5,_xlfn.XLOOKUP(E452,[1]装备数值!$K$5:$K$19,[1]装备数值!$W$5:$W$19),D452=2,_xlfn.XLOOKUP(E452,[1]装备数值!$K$5:$K$19,[1]装备数值!$O$24:$O$38),D452=4,_xlfn.XLOOKUP(E452,[1]装备数值!$K$5:$K$19,[1]装备数值!$S$24:$S$38),D452=6,_xlfn.XLOOKUP(E452,[1]装备数值!$K$5:$K$19,[1]装备数值!$W$24:$W$38)))</f>
        <v>209</v>
      </c>
      <c r="H452" s="2">
        <f>IF(M452=0,_xlfn.IFS(D452=1,_xlfn.XLOOKUP(E452,[1]装备数值!$K$5:$K$19,[1]装备数值!$N$5:$N$19),D452=3,_xlfn.XLOOKUP(E452,[1]装备数值!$K$5:$K$19,[1]装备数值!$R$5:$R$19),D452=5,_xlfn.XLOOKUP(E452,[1]装备数值!$K$5:$K$19,[1]装备数值!$V$5:$V$19),D452=2,_xlfn.XLOOKUP(E452,[1]装备数值!$K$5:$K$19,[1]装备数值!$N$24:$N$38),D452=4,_xlfn.XLOOKUP(E452,[1]装备数值!$K$5:$K$19,[1]装备数值!$R$24:$R$38),D452=6,_xlfn.XLOOKUP(E452,[1]装备数值!$K$5:$K$19,[1]装备数值!$V$24:$V$38)),_xlfn.IFS(D452=1,_xlfn.XLOOKUP(E452,[1]装备数值!$K$5:$K$19,[1]装备数值!$P$5:$P$19),D452=3,_xlfn.XLOOKUP(E452,[1]装备数值!$K$5:$K$19,[1]装备数值!$T$5:$T$19),D452=5,_xlfn.XLOOKUP(E452,[1]装备数值!$K$5:$K$19,[1]装备数值!$X$5:$X$19),D452=2,_xlfn.XLOOKUP(E452,[1]装备数值!$K$5:$K$19,[1]装备数值!$P$24:$P$38),D452=4,_xlfn.XLOOKUP(E452,[1]装备数值!$K$5:$K$19,[1]装备数值!$T$24:$T$38),D452=6,_xlfn.XLOOKUP(E452,[1]装备数值!$K$5:$K$19,[1]装备数值!$X$24:$X$38)))</f>
        <v>14</v>
      </c>
      <c r="I452" s="2" cm="1">
        <f t="array" ref="I452">G452+H452*(_xlfn.SINGLE(_xlfn.XLOOKUP(E452,'equip_quality|装备品质'!$A:$A,'equip_quality|装备品质'!$E:$E-1)))</f>
        <v>2435</v>
      </c>
      <c r="J452" s="3" t="str">
        <f t="shared" si="71"/>
        <v>2;435512|3;435513|4;435514|5;435515|6;435516</v>
      </c>
      <c r="K452" s="3" t="str">
        <f t="shared" si="70"/>
        <v>435512;435513;435514;435515</v>
      </c>
      <c r="M452" s="2">
        <f>_xlfn.XLOOKUP(ROUNDDOWN(A452/100,0),[1]装备数值!$B:$B,[1]装备数值!$F:$F)</f>
        <v>1</v>
      </c>
      <c r="N452" s="3" t="str">
        <f t="shared" si="66"/>
        <v>equip_551_name</v>
      </c>
      <c r="O452" s="3" t="str">
        <f t="shared" si="67"/>
        <v>icon_equip_551</v>
      </c>
      <c r="P452" s="3" t="str">
        <f t="shared" si="68"/>
        <v>equip_551_desc</v>
      </c>
      <c r="Q452" s="3" t="str">
        <f t="shared" si="69"/>
        <v>spine_equip_551</v>
      </c>
    </row>
    <row r="453" spans="1:17">
      <c r="A453" s="2">
        <v>55111</v>
      </c>
      <c r="B453" s="3" t="str">
        <f>CONCATENATE(_xlfn.XLOOKUP(ROUNDDOWN(A453/100,0),[1]装备数值!$B:$B,[1]装备数值!$C:$C),"-",_xlfn.XLOOKUP(E453,[1]装备数值!$K$5:$K$19,[1]装备数值!$L$5:$L$19))</f>
        <v>夺命腰带-SS阶-0</v>
      </c>
      <c r="C453" s="3">
        <f t="shared" si="65"/>
        <v>551</v>
      </c>
      <c r="D453" s="3">
        <f>_xlfn.XLOOKUP(ROUNDDOWN(A453/100,0),[1]装备数值!$B:$B,[1]装备数值!$E:$E)</f>
        <v>5</v>
      </c>
      <c r="E453" s="2">
        <v>11</v>
      </c>
      <c r="F453" s="2">
        <f>_xlfn.XLOOKUP(ROUNDDOWN(A453/100,0),[1]装备数值!$B:$B,[1]装备数值!$D:$D)</f>
        <v>103010</v>
      </c>
      <c r="G453" s="8">
        <f>IF(M453=0,_xlfn.IFS(D453=1,_xlfn.XLOOKUP(E453,[1]装备数值!$K$5:$K$19,[1]装备数值!$M$5:$M$19),D453=3,_xlfn.XLOOKUP(E453,[1]装备数值!$K$5:$K$19,[1]装备数值!$Q$5:$Q$19),D453=5,_xlfn.XLOOKUP(E453,[1]装备数值!$K$5:$K$19,[1]装备数值!$U$5:$U$19),D453=2,_xlfn.XLOOKUP(E453,[1]装备数值!$K$5:$K$19,[1]装备数值!$M$24:$M$38),D453=4,_xlfn.XLOOKUP(E453,[1]装备数值!$K$5:$K$19,[1]装备数值!$Q$24:$Q$38),D453=6,_xlfn.XLOOKUP(E453,[1]装备数值!$K$5:$K$19,[1]装备数值!$U$24:$U$38)),_xlfn.IFS(D453=1,_xlfn.XLOOKUP(E453,[1]装备数值!$K$5:$K$19,[1]装备数值!$O$5:$O$19),D453=3,_xlfn.XLOOKUP(E453,[1]装备数值!$K$5:$K$19,[1]装备数值!$S$5:$S$19),D453=5,_xlfn.XLOOKUP(E453,[1]装备数值!$K$5:$K$19,[1]装备数值!$W$5:$W$19),D453=2,_xlfn.XLOOKUP(E453,[1]装备数值!$K$5:$K$19,[1]装备数值!$O$24:$O$38),D453=4,_xlfn.XLOOKUP(E453,[1]装备数值!$K$5:$K$19,[1]装备数值!$S$24:$S$38),D453=6,_xlfn.XLOOKUP(E453,[1]装备数值!$K$5:$K$19,[1]装备数值!$W$24:$W$38)))</f>
        <v>243</v>
      </c>
      <c r="H453" s="2">
        <f>IF(M453=0,_xlfn.IFS(D453=1,_xlfn.XLOOKUP(E453,[1]装备数值!$K$5:$K$19,[1]装备数值!$N$5:$N$19),D453=3,_xlfn.XLOOKUP(E453,[1]装备数值!$K$5:$K$19,[1]装备数值!$R$5:$R$19),D453=5,_xlfn.XLOOKUP(E453,[1]装备数值!$K$5:$K$19,[1]装备数值!$V$5:$V$19),D453=2,_xlfn.XLOOKUP(E453,[1]装备数值!$K$5:$K$19,[1]装备数值!$N$24:$N$38),D453=4,_xlfn.XLOOKUP(E453,[1]装备数值!$K$5:$K$19,[1]装备数值!$R$24:$R$38),D453=6,_xlfn.XLOOKUP(E453,[1]装备数值!$K$5:$K$19,[1]装备数值!$V$24:$V$38)),_xlfn.IFS(D453=1,_xlfn.XLOOKUP(E453,[1]装备数值!$K$5:$K$19,[1]装备数值!$P$5:$P$19),D453=3,_xlfn.XLOOKUP(E453,[1]装备数值!$K$5:$K$19,[1]装备数值!$T$5:$T$19),D453=5,_xlfn.XLOOKUP(E453,[1]装备数值!$K$5:$K$19,[1]装备数值!$X$5:$X$19),D453=2,_xlfn.XLOOKUP(E453,[1]装备数值!$K$5:$K$19,[1]装备数值!$P$24:$P$38),D453=4,_xlfn.XLOOKUP(E453,[1]装备数值!$K$5:$K$19,[1]装备数值!$T$24:$T$38),D453=6,_xlfn.XLOOKUP(E453,[1]装备数值!$K$5:$K$19,[1]装备数值!$X$24:$X$38)))</f>
        <v>17</v>
      </c>
      <c r="I453" s="2" cm="1">
        <f t="array" ref="I453">G453+H453*(_xlfn.SINGLE(_xlfn.XLOOKUP(E453,'equip_quality|装备品质'!$A:$A,'equip_quality|装备品质'!$E:$E-1)))</f>
        <v>2946</v>
      </c>
      <c r="J453" s="3" t="str">
        <f t="shared" si="71"/>
        <v>2;435512|3;435513|4;435514|5;435515|6;435516</v>
      </c>
      <c r="K453" s="3" t="str">
        <f t="shared" si="70"/>
        <v>435512;435513;435514;435515;435516</v>
      </c>
      <c r="M453" s="2">
        <f>_xlfn.XLOOKUP(ROUNDDOWN(A453/100,0),[1]装备数值!$B:$B,[1]装备数值!$F:$F)</f>
        <v>1</v>
      </c>
      <c r="N453" s="3" t="str">
        <f t="shared" si="66"/>
        <v>equip_551_name</v>
      </c>
      <c r="O453" s="3" t="str">
        <f t="shared" si="67"/>
        <v>icon_equip_551</v>
      </c>
      <c r="P453" s="3" t="str">
        <f t="shared" si="68"/>
        <v>equip_551_desc</v>
      </c>
      <c r="Q453" s="3" t="str">
        <f t="shared" si="69"/>
        <v>spine_equip_551</v>
      </c>
    </row>
    <row r="454" spans="1:17">
      <c r="A454" s="2">
        <v>55112</v>
      </c>
      <c r="B454" s="3" t="str">
        <f>CONCATENATE(_xlfn.XLOOKUP(ROUNDDOWN(A454/100,0),[1]装备数值!$B:$B,[1]装备数值!$C:$C),"-",_xlfn.XLOOKUP(E454,[1]装备数值!$K$5:$K$19,[1]装备数值!$L$5:$L$19))</f>
        <v>夺命腰带-SS阶-1</v>
      </c>
      <c r="C454" s="3">
        <f t="shared" si="65"/>
        <v>551</v>
      </c>
      <c r="D454" s="3">
        <f>_xlfn.XLOOKUP(ROUNDDOWN(A454/100,0),[1]装备数值!$B:$B,[1]装备数值!$E:$E)</f>
        <v>5</v>
      </c>
      <c r="E454" s="2">
        <v>12</v>
      </c>
      <c r="F454" s="2">
        <f>_xlfn.XLOOKUP(ROUNDDOWN(A454/100,0),[1]装备数值!$B:$B,[1]装备数值!$D:$D)</f>
        <v>103010</v>
      </c>
      <c r="G454" s="8">
        <f>IF(M454=0,_xlfn.IFS(D454=1,_xlfn.XLOOKUP(E454,[1]装备数值!$K$5:$K$19,[1]装备数值!$M$5:$M$19),D454=3,_xlfn.XLOOKUP(E454,[1]装备数值!$K$5:$K$19,[1]装备数值!$Q$5:$Q$19),D454=5,_xlfn.XLOOKUP(E454,[1]装备数值!$K$5:$K$19,[1]装备数值!$U$5:$U$19),D454=2,_xlfn.XLOOKUP(E454,[1]装备数值!$K$5:$K$19,[1]装备数值!$M$24:$M$38),D454=4,_xlfn.XLOOKUP(E454,[1]装备数值!$K$5:$K$19,[1]装备数值!$Q$24:$Q$38),D454=6,_xlfn.XLOOKUP(E454,[1]装备数值!$K$5:$K$19,[1]装备数值!$U$24:$U$38)),_xlfn.IFS(D454=1,_xlfn.XLOOKUP(E454,[1]装备数值!$K$5:$K$19,[1]装备数值!$O$5:$O$19),D454=3,_xlfn.XLOOKUP(E454,[1]装备数值!$K$5:$K$19,[1]装备数值!$S$5:$S$19),D454=5,_xlfn.XLOOKUP(E454,[1]装备数值!$K$5:$K$19,[1]装备数值!$W$5:$W$19),D454=2,_xlfn.XLOOKUP(E454,[1]装备数值!$K$5:$K$19,[1]装备数值!$O$24:$O$38),D454=4,_xlfn.XLOOKUP(E454,[1]装备数值!$K$5:$K$19,[1]装备数值!$S$24:$S$38),D454=6,_xlfn.XLOOKUP(E454,[1]装备数值!$K$5:$K$19,[1]装备数值!$W$24:$W$38)))</f>
        <v>300</v>
      </c>
      <c r="H454" s="2">
        <f>IF(M454=0,_xlfn.IFS(D454=1,_xlfn.XLOOKUP(E454,[1]装备数值!$K$5:$K$19,[1]装备数值!$N$5:$N$19),D454=3,_xlfn.XLOOKUP(E454,[1]装备数值!$K$5:$K$19,[1]装备数值!$R$5:$R$19),D454=5,_xlfn.XLOOKUP(E454,[1]装备数值!$K$5:$K$19,[1]装备数值!$V$5:$V$19),D454=2,_xlfn.XLOOKUP(E454,[1]装备数值!$K$5:$K$19,[1]装备数值!$N$24:$N$38),D454=4,_xlfn.XLOOKUP(E454,[1]装备数值!$K$5:$K$19,[1]装备数值!$R$24:$R$38),D454=6,_xlfn.XLOOKUP(E454,[1]装备数值!$K$5:$K$19,[1]装备数值!$V$24:$V$38)),_xlfn.IFS(D454=1,_xlfn.XLOOKUP(E454,[1]装备数值!$K$5:$K$19,[1]装备数值!$P$5:$P$19),D454=3,_xlfn.XLOOKUP(E454,[1]装备数值!$K$5:$K$19,[1]装备数值!$T$5:$T$19),D454=5,_xlfn.XLOOKUP(E454,[1]装备数值!$K$5:$K$19,[1]装备数值!$X$5:$X$19),D454=2,_xlfn.XLOOKUP(E454,[1]装备数值!$K$5:$K$19,[1]装备数值!$P$24:$P$38),D454=4,_xlfn.XLOOKUP(E454,[1]装备数值!$K$5:$K$19,[1]装备数值!$T$24:$T$38),D454=6,_xlfn.XLOOKUP(E454,[1]装备数值!$K$5:$K$19,[1]装备数值!$X$24:$X$38)))</f>
        <v>20</v>
      </c>
      <c r="I454" s="2" cm="1">
        <f t="array" ref="I454">G454+H454*(_xlfn.SINGLE(_xlfn.XLOOKUP(E454,'equip_quality|装备品质'!$A:$A,'equip_quality|装备品质'!$E:$E-1)))</f>
        <v>3480</v>
      </c>
      <c r="J454" s="3" t="str">
        <f t="shared" si="71"/>
        <v>2;435512|3;435513|4;435514|5;435515|6;435516</v>
      </c>
      <c r="K454" s="3" t="str">
        <f t="shared" si="70"/>
        <v>435512;435513;435514;435515;435516</v>
      </c>
      <c r="M454" s="2">
        <f>_xlfn.XLOOKUP(ROUNDDOWN(A454/100,0),[1]装备数值!$B:$B,[1]装备数值!$F:$F)</f>
        <v>1</v>
      </c>
      <c r="N454" s="3" t="str">
        <f t="shared" si="66"/>
        <v>equip_551_name</v>
      </c>
      <c r="O454" s="3" t="str">
        <f t="shared" si="67"/>
        <v>icon_equip_551</v>
      </c>
      <c r="P454" s="3" t="str">
        <f t="shared" si="68"/>
        <v>equip_551_desc</v>
      </c>
      <c r="Q454" s="3" t="str">
        <f t="shared" si="69"/>
        <v>spine_equip_551</v>
      </c>
    </row>
    <row r="455" spans="1:17">
      <c r="A455" s="2">
        <v>55113</v>
      </c>
      <c r="B455" s="3" t="str">
        <f>CONCATENATE(_xlfn.XLOOKUP(ROUNDDOWN(A455/100,0),[1]装备数值!$B:$B,[1]装备数值!$C:$C),"-",_xlfn.XLOOKUP(E455,[1]装备数值!$K$5:$K$19,[1]装备数值!$L$5:$L$19))</f>
        <v>夺命腰带-SS阶-2</v>
      </c>
      <c r="C455" s="3">
        <f t="shared" si="65"/>
        <v>551</v>
      </c>
      <c r="D455" s="3">
        <f>_xlfn.XLOOKUP(ROUNDDOWN(A455/100,0),[1]装备数值!$B:$B,[1]装备数值!$E:$E)</f>
        <v>5</v>
      </c>
      <c r="E455" s="2">
        <v>13</v>
      </c>
      <c r="F455" s="2">
        <f>_xlfn.XLOOKUP(ROUNDDOWN(A455/100,0),[1]装备数值!$B:$B,[1]装备数值!$D:$D)</f>
        <v>103010</v>
      </c>
      <c r="G455" s="8">
        <f>IF(M455=0,_xlfn.IFS(D455=1,_xlfn.XLOOKUP(E455,[1]装备数值!$K$5:$K$19,[1]装备数值!$M$5:$M$19),D455=3,_xlfn.XLOOKUP(E455,[1]装备数值!$K$5:$K$19,[1]装备数值!$Q$5:$Q$19),D455=5,_xlfn.XLOOKUP(E455,[1]装备数值!$K$5:$K$19,[1]装备数值!$U$5:$U$19),D455=2,_xlfn.XLOOKUP(E455,[1]装备数值!$K$5:$K$19,[1]装备数值!$M$24:$M$38),D455=4,_xlfn.XLOOKUP(E455,[1]装备数值!$K$5:$K$19,[1]装备数值!$Q$24:$Q$38),D455=6,_xlfn.XLOOKUP(E455,[1]装备数值!$K$5:$K$19,[1]装备数值!$U$24:$U$38)),_xlfn.IFS(D455=1,_xlfn.XLOOKUP(E455,[1]装备数值!$K$5:$K$19,[1]装备数值!$O$5:$O$19),D455=3,_xlfn.XLOOKUP(E455,[1]装备数值!$K$5:$K$19,[1]装备数值!$S$5:$S$19),D455=5,_xlfn.XLOOKUP(E455,[1]装备数值!$K$5:$K$19,[1]装备数值!$W$5:$W$19),D455=2,_xlfn.XLOOKUP(E455,[1]装备数值!$K$5:$K$19,[1]装备数值!$O$24:$O$38),D455=4,_xlfn.XLOOKUP(E455,[1]装备数值!$K$5:$K$19,[1]装备数值!$S$24:$S$38),D455=6,_xlfn.XLOOKUP(E455,[1]装备数值!$K$5:$K$19,[1]装备数值!$W$24:$W$38)))</f>
        <v>347</v>
      </c>
      <c r="H455" s="2">
        <f>IF(M455=0,_xlfn.IFS(D455=1,_xlfn.XLOOKUP(E455,[1]装备数值!$K$5:$K$19,[1]装备数值!$N$5:$N$19),D455=3,_xlfn.XLOOKUP(E455,[1]装备数值!$K$5:$K$19,[1]装备数值!$R$5:$R$19),D455=5,_xlfn.XLOOKUP(E455,[1]装备数值!$K$5:$K$19,[1]装备数值!$V$5:$V$19),D455=2,_xlfn.XLOOKUP(E455,[1]装备数值!$K$5:$K$19,[1]装备数值!$N$24:$N$38),D455=4,_xlfn.XLOOKUP(E455,[1]装备数值!$K$5:$K$19,[1]装备数值!$R$24:$R$38),D455=6,_xlfn.XLOOKUP(E455,[1]装备数值!$K$5:$K$19,[1]装备数值!$V$24:$V$38)),_xlfn.IFS(D455=1,_xlfn.XLOOKUP(E455,[1]装备数值!$K$5:$K$19,[1]装备数值!$P$5:$P$19),D455=3,_xlfn.XLOOKUP(E455,[1]装备数值!$K$5:$K$19,[1]装备数值!$T$5:$T$19),D455=5,_xlfn.XLOOKUP(E455,[1]装备数值!$K$5:$K$19,[1]装备数值!$X$5:$X$19),D455=2,_xlfn.XLOOKUP(E455,[1]装备数值!$K$5:$K$19,[1]装备数值!$P$24:$P$38),D455=4,_xlfn.XLOOKUP(E455,[1]装备数值!$K$5:$K$19,[1]装备数值!$T$24:$T$38),D455=6,_xlfn.XLOOKUP(E455,[1]装备数值!$K$5:$K$19,[1]装备数值!$X$24:$X$38)))</f>
        <v>24</v>
      </c>
      <c r="I455" s="2" cm="1">
        <f t="array" ref="I455">G455+H455*(_xlfn.SINGLE(_xlfn.XLOOKUP(E455,'equip_quality|装备品质'!$A:$A,'equip_quality|装备品质'!$E:$E-1)))</f>
        <v>4163</v>
      </c>
      <c r="J455" s="3" t="str">
        <f t="shared" si="71"/>
        <v>2;435512|3;435513|4;435514|5;435515|6;435516</v>
      </c>
      <c r="K455" s="3" t="str">
        <f t="shared" si="70"/>
        <v>435512;435513;435514;435515;435516</v>
      </c>
      <c r="M455" s="2">
        <f>_xlfn.XLOOKUP(ROUNDDOWN(A455/100,0),[1]装备数值!$B:$B,[1]装备数值!$F:$F)</f>
        <v>1</v>
      </c>
      <c r="N455" s="3" t="str">
        <f t="shared" si="66"/>
        <v>equip_551_name</v>
      </c>
      <c r="O455" s="3" t="str">
        <f t="shared" si="67"/>
        <v>icon_equip_551</v>
      </c>
      <c r="P455" s="3" t="str">
        <f t="shared" si="68"/>
        <v>equip_551_desc</v>
      </c>
      <c r="Q455" s="3" t="str">
        <f t="shared" si="69"/>
        <v>spine_equip_551</v>
      </c>
    </row>
    <row r="456" spans="1:17">
      <c r="A456" s="2">
        <v>55114</v>
      </c>
      <c r="B456" s="3" t="str">
        <f>CONCATENATE(_xlfn.XLOOKUP(ROUNDDOWN(A456/100,0),[1]装备数值!$B:$B,[1]装备数值!$C:$C),"-",_xlfn.XLOOKUP(E456,[1]装备数值!$K$5:$K$19,[1]装备数值!$L$5:$L$19))</f>
        <v>夺命腰带-SS阶-3</v>
      </c>
      <c r="C456" s="3">
        <f t="shared" si="65"/>
        <v>551</v>
      </c>
      <c r="D456" s="3">
        <f>_xlfn.XLOOKUP(ROUNDDOWN(A456/100,0),[1]装备数值!$B:$B,[1]装备数值!$E:$E)</f>
        <v>5</v>
      </c>
      <c r="E456" s="2">
        <v>14</v>
      </c>
      <c r="F456" s="2">
        <f>_xlfn.XLOOKUP(ROUNDDOWN(A456/100,0),[1]装备数值!$B:$B,[1]装备数值!$D:$D)</f>
        <v>103010</v>
      </c>
      <c r="G456" s="8">
        <f>IF(M456=0,_xlfn.IFS(D456=1,_xlfn.XLOOKUP(E456,[1]装备数值!$K$5:$K$19,[1]装备数值!$M$5:$M$19),D456=3,_xlfn.XLOOKUP(E456,[1]装备数值!$K$5:$K$19,[1]装备数值!$Q$5:$Q$19),D456=5,_xlfn.XLOOKUP(E456,[1]装备数值!$K$5:$K$19,[1]装备数值!$U$5:$U$19),D456=2,_xlfn.XLOOKUP(E456,[1]装备数值!$K$5:$K$19,[1]装备数值!$M$24:$M$38),D456=4,_xlfn.XLOOKUP(E456,[1]装备数值!$K$5:$K$19,[1]装备数值!$Q$24:$Q$38),D456=6,_xlfn.XLOOKUP(E456,[1]装备数值!$K$5:$K$19,[1]装备数值!$U$24:$U$38)),_xlfn.IFS(D456=1,_xlfn.XLOOKUP(E456,[1]装备数值!$K$5:$K$19,[1]装备数值!$O$5:$O$19),D456=3,_xlfn.XLOOKUP(E456,[1]装备数值!$K$5:$K$19,[1]装备数值!$S$5:$S$19),D456=5,_xlfn.XLOOKUP(E456,[1]装备数值!$K$5:$K$19,[1]装备数值!$W$5:$W$19),D456=2,_xlfn.XLOOKUP(E456,[1]装备数值!$K$5:$K$19,[1]装备数值!$O$24:$O$38),D456=4,_xlfn.XLOOKUP(E456,[1]装备数值!$K$5:$K$19,[1]装备数值!$S$24:$S$38),D456=6,_xlfn.XLOOKUP(E456,[1]装备数值!$K$5:$K$19,[1]装备数值!$W$24:$W$38)))</f>
        <v>399</v>
      </c>
      <c r="H456" s="2">
        <f>IF(M456=0,_xlfn.IFS(D456=1,_xlfn.XLOOKUP(E456,[1]装备数值!$K$5:$K$19,[1]装备数值!$N$5:$N$19),D456=3,_xlfn.XLOOKUP(E456,[1]装备数值!$K$5:$K$19,[1]装备数值!$R$5:$R$19),D456=5,_xlfn.XLOOKUP(E456,[1]装备数值!$K$5:$K$19,[1]装备数值!$V$5:$V$19),D456=2,_xlfn.XLOOKUP(E456,[1]装备数值!$K$5:$K$19,[1]装备数值!$N$24:$N$38),D456=4,_xlfn.XLOOKUP(E456,[1]装备数值!$K$5:$K$19,[1]装备数值!$R$24:$R$38),D456=6,_xlfn.XLOOKUP(E456,[1]装备数值!$K$5:$K$19,[1]装备数值!$V$24:$V$38)),_xlfn.IFS(D456=1,_xlfn.XLOOKUP(E456,[1]装备数值!$K$5:$K$19,[1]装备数值!$P$5:$P$19),D456=3,_xlfn.XLOOKUP(E456,[1]装备数值!$K$5:$K$19,[1]装备数值!$T$5:$T$19),D456=5,_xlfn.XLOOKUP(E456,[1]装备数值!$K$5:$K$19,[1]装备数值!$X$5:$X$19),D456=2,_xlfn.XLOOKUP(E456,[1]装备数值!$K$5:$K$19,[1]装备数值!$P$24:$P$38),D456=4,_xlfn.XLOOKUP(E456,[1]装备数值!$K$5:$K$19,[1]装备数值!$T$24:$T$38),D456=6,_xlfn.XLOOKUP(E456,[1]装备数值!$K$5:$K$19,[1]装备数值!$X$24:$X$38)))</f>
        <v>28</v>
      </c>
      <c r="I456" s="2" cm="1">
        <f t="array" ref="I456">G456+H456*(_xlfn.SINGLE(_xlfn.XLOOKUP(E456,'equip_quality|装备品质'!$A:$A,'equip_quality|装备品质'!$E:$E-1)))</f>
        <v>4851</v>
      </c>
      <c r="J456" s="3" t="str">
        <f t="shared" si="71"/>
        <v>2;435512|3;435513|4;435514|5;435515|6;435516</v>
      </c>
      <c r="K456" s="3" t="str">
        <f t="shared" si="70"/>
        <v>435512;435513;435514;435515;435516</v>
      </c>
      <c r="M456" s="2">
        <f>_xlfn.XLOOKUP(ROUNDDOWN(A456/100,0),[1]装备数值!$B:$B,[1]装备数值!$F:$F)</f>
        <v>1</v>
      </c>
      <c r="N456" s="3" t="str">
        <f t="shared" si="66"/>
        <v>equip_551_name</v>
      </c>
      <c r="O456" s="3" t="str">
        <f t="shared" si="67"/>
        <v>icon_equip_551</v>
      </c>
      <c r="P456" s="3" t="str">
        <f t="shared" si="68"/>
        <v>equip_551_desc</v>
      </c>
      <c r="Q456" s="3" t="str">
        <f t="shared" si="69"/>
        <v>spine_equip_551</v>
      </c>
    </row>
    <row r="457" spans="1:17">
      <c r="A457" s="2">
        <v>55115</v>
      </c>
      <c r="B457" s="3" t="str">
        <f>CONCATENATE(_xlfn.XLOOKUP(ROUNDDOWN(A457/100,0),[1]装备数值!$B:$B,[1]装备数值!$C:$C),"-",_xlfn.XLOOKUP(E457,[1]装备数值!$K$5:$K$19,[1]装备数值!$L$5:$L$19))</f>
        <v>夺命腰带-SS阶-4</v>
      </c>
      <c r="C457" s="3">
        <f t="shared" si="65"/>
        <v>551</v>
      </c>
      <c r="D457" s="3">
        <f>_xlfn.XLOOKUP(ROUNDDOWN(A457/100,0),[1]装备数值!$B:$B,[1]装备数值!$E:$E)</f>
        <v>5</v>
      </c>
      <c r="E457" s="2">
        <v>15</v>
      </c>
      <c r="F457" s="2">
        <f>_xlfn.XLOOKUP(ROUNDDOWN(A457/100,0),[1]装备数值!$B:$B,[1]装备数值!$D:$D)</f>
        <v>103010</v>
      </c>
      <c r="G457" s="8">
        <f>IF(M457=0,_xlfn.IFS(D457=1,_xlfn.XLOOKUP(E457,[1]装备数值!$K$5:$K$19,[1]装备数值!$M$5:$M$19),D457=3,_xlfn.XLOOKUP(E457,[1]装备数值!$K$5:$K$19,[1]装备数值!$Q$5:$Q$19),D457=5,_xlfn.XLOOKUP(E457,[1]装备数值!$K$5:$K$19,[1]装备数值!$U$5:$U$19),D457=2,_xlfn.XLOOKUP(E457,[1]装备数值!$K$5:$K$19,[1]装备数值!$M$24:$M$38),D457=4,_xlfn.XLOOKUP(E457,[1]装备数值!$K$5:$K$19,[1]装备数值!$Q$24:$Q$38),D457=6,_xlfn.XLOOKUP(E457,[1]装备数值!$K$5:$K$19,[1]装备数值!$U$24:$U$38)),_xlfn.IFS(D457=1,_xlfn.XLOOKUP(E457,[1]装备数值!$K$5:$K$19,[1]装备数值!$O$5:$O$19),D457=3,_xlfn.XLOOKUP(E457,[1]装备数值!$K$5:$K$19,[1]装备数值!$S$5:$S$19),D457=5,_xlfn.XLOOKUP(E457,[1]装备数值!$K$5:$K$19,[1]装备数值!$W$5:$W$19),D457=2,_xlfn.XLOOKUP(E457,[1]装备数值!$K$5:$K$19,[1]装备数值!$O$24:$O$38),D457=4,_xlfn.XLOOKUP(E457,[1]装备数值!$K$5:$K$19,[1]装备数值!$S$24:$S$38),D457=6,_xlfn.XLOOKUP(E457,[1]装备数值!$K$5:$K$19,[1]装备数值!$W$24:$W$38)))</f>
        <v>473</v>
      </c>
      <c r="H457" s="2">
        <f>IF(M457=0,_xlfn.IFS(D457=1,_xlfn.XLOOKUP(E457,[1]装备数值!$K$5:$K$19,[1]装备数值!$N$5:$N$19),D457=3,_xlfn.XLOOKUP(E457,[1]装备数值!$K$5:$K$19,[1]装备数值!$R$5:$R$19),D457=5,_xlfn.XLOOKUP(E457,[1]装备数值!$K$5:$K$19,[1]装备数值!$V$5:$V$19),D457=2,_xlfn.XLOOKUP(E457,[1]装备数值!$K$5:$K$19,[1]装备数值!$N$24:$N$38),D457=4,_xlfn.XLOOKUP(E457,[1]装备数值!$K$5:$K$19,[1]装备数值!$R$24:$R$38),D457=6,_xlfn.XLOOKUP(E457,[1]装备数值!$K$5:$K$19,[1]装备数值!$V$24:$V$38)),_xlfn.IFS(D457=1,_xlfn.XLOOKUP(E457,[1]装备数值!$K$5:$K$19,[1]装备数值!$P$5:$P$19),D457=3,_xlfn.XLOOKUP(E457,[1]装备数值!$K$5:$K$19,[1]装备数值!$T$5:$T$19),D457=5,_xlfn.XLOOKUP(E457,[1]装备数值!$K$5:$K$19,[1]装备数值!$X$5:$X$19),D457=2,_xlfn.XLOOKUP(E457,[1]装备数值!$K$5:$K$19,[1]装备数值!$P$24:$P$38),D457=4,_xlfn.XLOOKUP(E457,[1]装备数值!$K$5:$K$19,[1]装备数值!$T$24:$T$38),D457=6,_xlfn.XLOOKUP(E457,[1]装备数值!$K$5:$K$19,[1]装备数值!$X$24:$X$38)))</f>
        <v>32</v>
      </c>
      <c r="I457" s="2" cm="1">
        <f t="array" ref="I457">G457+H457*(_xlfn.SINGLE(_xlfn.XLOOKUP(E457,'equip_quality|装备品质'!$A:$A,'equip_quality|装备品质'!$E:$E-1)))</f>
        <v>5561</v>
      </c>
      <c r="J457" s="3" t="str">
        <f t="shared" si="71"/>
        <v>2;435512|3;435513|4;435514|5;435515|6;435516</v>
      </c>
      <c r="K457" s="3" t="str">
        <f t="shared" si="70"/>
        <v>435512;435513;435514;435515;435516</v>
      </c>
      <c r="M457" s="2">
        <f>_xlfn.XLOOKUP(ROUNDDOWN(A457/100,0),[1]装备数值!$B:$B,[1]装备数值!$F:$F)</f>
        <v>1</v>
      </c>
      <c r="N457" s="3" t="str">
        <f t="shared" si="66"/>
        <v>equip_551_name</v>
      </c>
      <c r="O457" s="3" t="str">
        <f t="shared" si="67"/>
        <v>icon_equip_551</v>
      </c>
      <c r="P457" s="3" t="str">
        <f t="shared" si="68"/>
        <v>equip_551_desc</v>
      </c>
      <c r="Q457" s="3" t="str">
        <f t="shared" si="69"/>
        <v>spine_equip_551</v>
      </c>
    </row>
    <row r="458" spans="1:17">
      <c r="A458" s="2">
        <v>60101</v>
      </c>
      <c r="B458" s="3" t="str">
        <f>CONCATENATE(_xlfn.XLOOKUP(ROUNDDOWN(A458/100,0),[1]装备数值!$B:$B,[1]装备数值!$C:$C),"-",_xlfn.XLOOKUP(E458,[1]装备数值!$K$5:$K$19,[1]装备数值!$L$5:$L$19))</f>
        <v>马丁鞋-D阶</v>
      </c>
      <c r="C458" s="3">
        <f t="shared" si="65"/>
        <v>601</v>
      </c>
      <c r="D458" s="3">
        <f>_xlfn.XLOOKUP(ROUNDDOWN(A458/100,0),[1]装备数值!$B:$B,[1]装备数值!$E:$E)</f>
        <v>6</v>
      </c>
      <c r="E458" s="2">
        <v>1</v>
      </c>
      <c r="F458" s="2">
        <f>_xlfn.XLOOKUP(ROUNDDOWN(A458/100,0),[1]装备数值!$B:$B,[1]装备数值!$D:$D)</f>
        <v>102010</v>
      </c>
      <c r="G458" s="8">
        <f>IF(M458=0,_xlfn.IFS(D458=1,_xlfn.XLOOKUP(E458,[1]装备数值!$K$5:$K$19,[1]装备数值!$M$5:$M$19),D458=3,_xlfn.XLOOKUP(E458,[1]装备数值!$K$5:$K$19,[1]装备数值!$Q$5:$Q$19),D458=5,_xlfn.XLOOKUP(E458,[1]装备数值!$K$5:$K$19,[1]装备数值!$U$5:$U$19),D458=2,_xlfn.XLOOKUP(E458,[1]装备数值!$K$5:$K$19,[1]装备数值!$M$24:$M$38),D458=4,_xlfn.XLOOKUP(E458,[1]装备数值!$K$5:$K$19,[1]装备数值!$Q$24:$Q$38),D458=6,_xlfn.XLOOKUP(E458,[1]装备数值!$K$5:$K$19,[1]装备数值!$U$24:$U$38)),_xlfn.IFS(D458=1,_xlfn.XLOOKUP(E458,[1]装备数值!$K$5:$K$19,[1]装备数值!$O$5:$O$19),D458=3,_xlfn.XLOOKUP(E458,[1]装备数值!$K$5:$K$19,[1]装备数值!$S$5:$S$19),D458=5,_xlfn.XLOOKUP(E458,[1]装备数值!$K$5:$K$19,[1]装备数值!$W$5:$W$19),D458=2,_xlfn.XLOOKUP(E458,[1]装备数值!$K$5:$K$19,[1]装备数值!$O$24:$O$38),D458=4,_xlfn.XLOOKUP(E458,[1]装备数值!$K$5:$K$19,[1]装备数值!$S$24:$S$38),D458=6,_xlfn.XLOOKUP(E458,[1]装备数值!$K$5:$K$19,[1]装备数值!$W$24:$W$38)))</f>
        <v>38</v>
      </c>
      <c r="H458" s="2">
        <f>IF(M458=0,_xlfn.IFS(D458=1,_xlfn.XLOOKUP(E458,[1]装备数值!$K$5:$K$19,[1]装备数值!$N$5:$N$19),D458=3,_xlfn.XLOOKUP(E458,[1]装备数值!$K$5:$K$19,[1]装备数值!$R$5:$R$19),D458=5,_xlfn.XLOOKUP(E458,[1]装备数值!$K$5:$K$19,[1]装备数值!$V$5:$V$19),D458=2,_xlfn.XLOOKUP(E458,[1]装备数值!$K$5:$K$19,[1]装备数值!$N$24:$N$38),D458=4,_xlfn.XLOOKUP(E458,[1]装备数值!$K$5:$K$19,[1]装备数值!$R$24:$R$38),D458=6,_xlfn.XLOOKUP(E458,[1]装备数值!$K$5:$K$19,[1]装备数值!$V$24:$V$38)),_xlfn.IFS(D458=1,_xlfn.XLOOKUP(E458,[1]装备数值!$K$5:$K$19,[1]装备数值!$P$5:$P$19),D458=3,_xlfn.XLOOKUP(E458,[1]装备数值!$K$5:$K$19,[1]装备数值!$T$5:$T$19),D458=5,_xlfn.XLOOKUP(E458,[1]装备数值!$K$5:$K$19,[1]装备数值!$X$5:$X$19),D458=2,_xlfn.XLOOKUP(E458,[1]装备数值!$K$5:$K$19,[1]装备数值!$P$24:$P$38),D458=4,_xlfn.XLOOKUP(E458,[1]装备数值!$K$5:$K$19,[1]装备数值!$T$24:$T$38),D458=6,_xlfn.XLOOKUP(E458,[1]装备数值!$K$5:$K$19,[1]装备数值!$X$24:$X$38)))</f>
        <v>4</v>
      </c>
      <c r="I458" s="2" cm="1">
        <f t="array" ref="I458">G458+H458*(_xlfn.SINGLE(_xlfn.XLOOKUP(E458,'equip_quality|装备品质'!$A:$A,'equip_quality|装备品质'!$E:$E-1)))</f>
        <v>674</v>
      </c>
      <c r="J458" s="3" t="str">
        <f>CONCATENATE("3;",ROUNDDOWN($A458/100,0)*10+430003,"|4;",ROUNDDOWN($A458/100,0)*10+430004,"|5;",ROUNDDOWN($A458/100,0)*10+430005,"|6;",ROUNDDOWN($A458/100,0)*10+430006)</f>
        <v>3;436013|4;436014|5;436015|6;436016</v>
      </c>
      <c r="K458" s="3" t="str">
        <f t="shared" ref="K458:K521" si="72">CONCATENATE(IF(L458,CONCATENATE(L458,";"),""),IF(E458&gt;=3,CONCATENATE("",$C458*10+430003),""),IF(E458&gt;=4,CONCATENATE(";",$C458*10+430004),""),IF(E458&gt;=7,CONCATENATE(";",$C458*10+430005),""),IF(E458&gt;=11,CONCATENATE(";",$C458*10+430006),""))</f>
        <v/>
      </c>
      <c r="M458" s="2">
        <f>_xlfn.XLOOKUP(ROUNDDOWN(A458/100,0),[1]装备数值!$B:$B,[1]装备数值!$F:$F)</f>
        <v>0</v>
      </c>
      <c r="N458" s="3" t="str">
        <f t="shared" si="66"/>
        <v>equip_601_name</v>
      </c>
      <c r="O458" s="3" t="str">
        <f t="shared" si="67"/>
        <v>icon_equip_601_1</v>
      </c>
      <c r="P458" s="3" t="str">
        <f t="shared" si="68"/>
        <v>equip_601_desc</v>
      </c>
      <c r="Q458" s="3" t="str">
        <f t="shared" si="69"/>
        <v>spine_equip_601_1</v>
      </c>
    </row>
    <row r="459" spans="1:17">
      <c r="A459" s="2">
        <v>60102</v>
      </c>
      <c r="B459" s="3" t="str">
        <f>CONCATENATE(_xlfn.XLOOKUP(ROUNDDOWN(A459/100,0),[1]装备数值!$B:$B,[1]装备数值!$C:$C),"-",_xlfn.XLOOKUP(E459,[1]装备数值!$K$5:$K$19,[1]装备数值!$L$5:$L$19))</f>
        <v>马丁鞋-C阶</v>
      </c>
      <c r="C459" s="3">
        <f t="shared" si="65"/>
        <v>601</v>
      </c>
      <c r="D459" s="3">
        <f>_xlfn.XLOOKUP(ROUNDDOWN(A459/100,0),[1]装备数值!$B:$B,[1]装备数值!$E:$E)</f>
        <v>6</v>
      </c>
      <c r="E459" s="2">
        <v>2</v>
      </c>
      <c r="F459" s="2">
        <f>_xlfn.XLOOKUP(ROUNDDOWN(A459/100,0),[1]装备数值!$B:$B,[1]装备数值!$D:$D)</f>
        <v>102010</v>
      </c>
      <c r="G459" s="8">
        <f>IF(M459=0,_xlfn.IFS(D459=1,_xlfn.XLOOKUP(E459,[1]装备数值!$K$5:$K$19,[1]装备数值!$M$5:$M$19),D459=3,_xlfn.XLOOKUP(E459,[1]装备数值!$K$5:$K$19,[1]装备数值!$Q$5:$Q$19),D459=5,_xlfn.XLOOKUP(E459,[1]装备数值!$K$5:$K$19,[1]装备数值!$U$5:$U$19),D459=2,_xlfn.XLOOKUP(E459,[1]装备数值!$K$5:$K$19,[1]装备数值!$M$24:$M$38),D459=4,_xlfn.XLOOKUP(E459,[1]装备数值!$K$5:$K$19,[1]装备数值!$Q$24:$Q$38),D459=6,_xlfn.XLOOKUP(E459,[1]装备数值!$K$5:$K$19,[1]装备数值!$U$24:$U$38)),_xlfn.IFS(D459=1,_xlfn.XLOOKUP(E459,[1]装备数值!$K$5:$K$19,[1]装备数值!$O$5:$O$19),D459=3,_xlfn.XLOOKUP(E459,[1]装备数值!$K$5:$K$19,[1]装备数值!$S$5:$S$19),D459=5,_xlfn.XLOOKUP(E459,[1]装备数值!$K$5:$K$19,[1]装备数值!$W$5:$W$19),D459=2,_xlfn.XLOOKUP(E459,[1]装备数值!$K$5:$K$19,[1]装备数值!$O$24:$O$38),D459=4,_xlfn.XLOOKUP(E459,[1]装备数值!$K$5:$K$19,[1]装备数值!$S$24:$S$38),D459=6,_xlfn.XLOOKUP(E459,[1]装备数值!$K$5:$K$19,[1]装备数值!$W$24:$W$38)))</f>
        <v>53</v>
      </c>
      <c r="H459" s="2">
        <f>IF(M459=0,_xlfn.IFS(D459=1,_xlfn.XLOOKUP(E459,[1]装备数值!$K$5:$K$19,[1]装备数值!$N$5:$N$19),D459=3,_xlfn.XLOOKUP(E459,[1]装备数值!$K$5:$K$19,[1]装备数值!$R$5:$R$19),D459=5,_xlfn.XLOOKUP(E459,[1]装备数值!$K$5:$K$19,[1]装备数值!$V$5:$V$19),D459=2,_xlfn.XLOOKUP(E459,[1]装备数值!$K$5:$K$19,[1]装备数值!$N$24:$N$38),D459=4,_xlfn.XLOOKUP(E459,[1]装备数值!$K$5:$K$19,[1]装备数值!$R$24:$R$38),D459=6,_xlfn.XLOOKUP(E459,[1]装备数值!$K$5:$K$19,[1]装备数值!$V$24:$V$38)),_xlfn.IFS(D459=1,_xlfn.XLOOKUP(E459,[1]装备数值!$K$5:$K$19,[1]装备数值!$P$5:$P$19),D459=3,_xlfn.XLOOKUP(E459,[1]装备数值!$K$5:$K$19,[1]装备数值!$T$5:$T$19),D459=5,_xlfn.XLOOKUP(E459,[1]装备数值!$K$5:$K$19,[1]装备数值!$X$5:$X$19),D459=2,_xlfn.XLOOKUP(E459,[1]装备数值!$K$5:$K$19,[1]装备数值!$P$24:$P$38),D459=4,_xlfn.XLOOKUP(E459,[1]装备数值!$K$5:$K$19,[1]装备数值!$T$24:$T$38),D459=6,_xlfn.XLOOKUP(E459,[1]装备数值!$K$5:$K$19,[1]装备数值!$X$24:$X$38)))</f>
        <v>6</v>
      </c>
      <c r="I459" s="2" cm="1">
        <f t="array" ref="I459">G459+H459*(_xlfn.SINGLE(_xlfn.XLOOKUP(E459,'equip_quality|装备品质'!$A:$A,'equip_quality|装备品质'!$E:$E-1)))</f>
        <v>1007</v>
      </c>
      <c r="J459" s="3" t="str">
        <f t="shared" ref="J459:J490" si="73">CONCATENATE("3;",ROUNDDOWN($A459/100,0)*10+430003,"|4;",ROUNDDOWN($A459/100,0)*10+430004,"|5;",ROUNDDOWN($A459/100,0)*10+430005,"|6;",ROUNDDOWN($A459/100,0)*10+430006)</f>
        <v>3;436013|4;436014|5;436015|6;436016</v>
      </c>
      <c r="K459" s="3" t="str">
        <f t="shared" si="72"/>
        <v/>
      </c>
      <c r="M459" s="2">
        <f>_xlfn.XLOOKUP(ROUNDDOWN(A459/100,0),[1]装备数值!$B:$B,[1]装备数值!$F:$F)</f>
        <v>0</v>
      </c>
      <c r="N459" s="3" t="str">
        <f t="shared" si="66"/>
        <v>equip_601_name</v>
      </c>
      <c r="O459" s="3" t="str">
        <f t="shared" si="67"/>
        <v>icon_equip_601_1</v>
      </c>
      <c r="P459" s="3" t="str">
        <f t="shared" si="68"/>
        <v>equip_601_desc</v>
      </c>
      <c r="Q459" s="3" t="str">
        <f t="shared" si="69"/>
        <v>spine_equip_601_1</v>
      </c>
    </row>
    <row r="460" spans="1:17">
      <c r="A460" s="2">
        <v>60103</v>
      </c>
      <c r="B460" s="3" t="str">
        <f>CONCATENATE(_xlfn.XLOOKUP(ROUNDDOWN(A460/100,0),[1]装备数值!$B:$B,[1]装备数值!$C:$C),"-",_xlfn.XLOOKUP(E460,[1]装备数值!$K$5:$K$19,[1]装备数值!$L$5:$L$19))</f>
        <v>马丁鞋-B阶</v>
      </c>
      <c r="C460" s="3">
        <f t="shared" si="65"/>
        <v>601</v>
      </c>
      <c r="D460" s="3">
        <f>_xlfn.XLOOKUP(ROUNDDOWN(A460/100,0),[1]装备数值!$B:$B,[1]装备数值!$E:$E)</f>
        <v>6</v>
      </c>
      <c r="E460" s="2">
        <v>3</v>
      </c>
      <c r="F460" s="2">
        <f>_xlfn.XLOOKUP(ROUNDDOWN(A460/100,0),[1]装备数值!$B:$B,[1]装备数值!$D:$D)</f>
        <v>102010</v>
      </c>
      <c r="G460" s="8">
        <f>IF(M460=0,_xlfn.IFS(D460=1,_xlfn.XLOOKUP(E460,[1]装备数值!$K$5:$K$19,[1]装备数值!$M$5:$M$19),D460=3,_xlfn.XLOOKUP(E460,[1]装备数值!$K$5:$K$19,[1]装备数值!$Q$5:$Q$19),D460=5,_xlfn.XLOOKUP(E460,[1]装备数值!$K$5:$K$19,[1]装备数值!$U$5:$U$19),D460=2,_xlfn.XLOOKUP(E460,[1]装备数值!$K$5:$K$19,[1]装备数值!$M$24:$M$38),D460=4,_xlfn.XLOOKUP(E460,[1]装备数值!$K$5:$K$19,[1]装备数值!$Q$24:$Q$38),D460=6,_xlfn.XLOOKUP(E460,[1]装备数值!$K$5:$K$19,[1]装备数值!$U$24:$U$38)),_xlfn.IFS(D460=1,_xlfn.XLOOKUP(E460,[1]装备数值!$K$5:$K$19,[1]装备数值!$O$5:$O$19),D460=3,_xlfn.XLOOKUP(E460,[1]装备数值!$K$5:$K$19,[1]装备数值!$S$5:$S$19),D460=5,_xlfn.XLOOKUP(E460,[1]装备数值!$K$5:$K$19,[1]装备数值!$W$5:$W$19),D460=2,_xlfn.XLOOKUP(E460,[1]装备数值!$K$5:$K$19,[1]装备数值!$O$24:$O$38),D460=4,_xlfn.XLOOKUP(E460,[1]装备数值!$K$5:$K$19,[1]装备数值!$S$24:$S$38),D460=6,_xlfn.XLOOKUP(E460,[1]装备数值!$K$5:$K$19,[1]装备数值!$W$24:$W$38)))</f>
        <v>75</v>
      </c>
      <c r="H460" s="2">
        <f>IF(M460=0,_xlfn.IFS(D460=1,_xlfn.XLOOKUP(E460,[1]装备数值!$K$5:$K$19,[1]装备数值!$N$5:$N$19),D460=3,_xlfn.XLOOKUP(E460,[1]装备数值!$K$5:$K$19,[1]装备数值!$R$5:$R$19),D460=5,_xlfn.XLOOKUP(E460,[1]装备数值!$K$5:$K$19,[1]装备数值!$V$5:$V$19),D460=2,_xlfn.XLOOKUP(E460,[1]装备数值!$K$5:$K$19,[1]装备数值!$N$24:$N$38),D460=4,_xlfn.XLOOKUP(E460,[1]装备数值!$K$5:$K$19,[1]装备数值!$R$24:$R$38),D460=6,_xlfn.XLOOKUP(E460,[1]装备数值!$K$5:$K$19,[1]装备数值!$V$24:$V$38)),_xlfn.IFS(D460=1,_xlfn.XLOOKUP(E460,[1]装备数值!$K$5:$K$19,[1]装备数值!$P$5:$P$19),D460=3,_xlfn.XLOOKUP(E460,[1]装备数值!$K$5:$K$19,[1]装备数值!$T$5:$T$19),D460=5,_xlfn.XLOOKUP(E460,[1]装备数值!$K$5:$K$19,[1]装备数值!$X$5:$X$19),D460=2,_xlfn.XLOOKUP(E460,[1]装备数值!$K$5:$K$19,[1]装备数值!$P$24:$P$38),D460=4,_xlfn.XLOOKUP(E460,[1]装备数值!$K$5:$K$19,[1]装备数值!$T$24:$T$38),D460=6,_xlfn.XLOOKUP(E460,[1]装备数值!$K$5:$K$19,[1]装备数值!$X$24:$X$38)))</f>
        <v>8</v>
      </c>
      <c r="I460" s="2" cm="1">
        <f t="array" ref="I460">G460+H460*(_xlfn.SINGLE(_xlfn.XLOOKUP(E460,'equip_quality|装备品质'!$A:$A,'equip_quality|装备品质'!$E:$E-1)))</f>
        <v>1347</v>
      </c>
      <c r="J460" s="3" t="str">
        <f t="shared" si="73"/>
        <v>3;436013|4;436014|5;436015|6;436016</v>
      </c>
      <c r="K460" s="3" t="str">
        <f t="shared" si="72"/>
        <v>436013</v>
      </c>
      <c r="M460" s="2">
        <f>_xlfn.XLOOKUP(ROUNDDOWN(A460/100,0),[1]装备数值!$B:$B,[1]装备数值!$F:$F)</f>
        <v>0</v>
      </c>
      <c r="N460" s="3" t="str">
        <f t="shared" si="66"/>
        <v>equip_601_name</v>
      </c>
      <c r="O460" s="3" t="str">
        <f t="shared" si="67"/>
        <v>icon_equip_601_1</v>
      </c>
      <c r="P460" s="3" t="str">
        <f t="shared" si="68"/>
        <v>equip_601_desc</v>
      </c>
      <c r="Q460" s="3" t="str">
        <f t="shared" si="69"/>
        <v>spine_equip_601_1</v>
      </c>
    </row>
    <row r="461" spans="1:17">
      <c r="A461" s="2">
        <v>60104</v>
      </c>
      <c r="B461" s="3" t="str">
        <f>CONCATENATE(_xlfn.XLOOKUP(ROUNDDOWN(A461/100,0),[1]装备数值!$B:$B,[1]装备数值!$C:$C),"-",_xlfn.XLOOKUP(E461,[1]装备数值!$K$5:$K$19,[1]装备数值!$L$5:$L$19))</f>
        <v>马丁鞋-A阶-0</v>
      </c>
      <c r="C461" s="3">
        <f t="shared" si="65"/>
        <v>601</v>
      </c>
      <c r="D461" s="3">
        <f>_xlfn.XLOOKUP(ROUNDDOWN(A461/100,0),[1]装备数值!$B:$B,[1]装备数值!$E:$E)</f>
        <v>6</v>
      </c>
      <c r="E461" s="2">
        <v>4</v>
      </c>
      <c r="F461" s="2">
        <f>_xlfn.XLOOKUP(ROUNDDOWN(A461/100,0),[1]装备数值!$B:$B,[1]装备数值!$D:$D)</f>
        <v>102010</v>
      </c>
      <c r="G461" s="8">
        <f>IF(M461=0,_xlfn.IFS(D461=1,_xlfn.XLOOKUP(E461,[1]装备数值!$K$5:$K$19,[1]装备数值!$M$5:$M$19),D461=3,_xlfn.XLOOKUP(E461,[1]装备数值!$K$5:$K$19,[1]装备数值!$Q$5:$Q$19),D461=5,_xlfn.XLOOKUP(E461,[1]装备数值!$K$5:$K$19,[1]装备数值!$U$5:$U$19),D461=2,_xlfn.XLOOKUP(E461,[1]装备数值!$K$5:$K$19,[1]装备数值!$M$24:$M$38),D461=4,_xlfn.XLOOKUP(E461,[1]装备数值!$K$5:$K$19,[1]装备数值!$Q$24:$Q$38),D461=6,_xlfn.XLOOKUP(E461,[1]装备数值!$K$5:$K$19,[1]装备数值!$U$24:$U$38)),_xlfn.IFS(D461=1,_xlfn.XLOOKUP(E461,[1]装备数值!$K$5:$K$19,[1]装备数值!$O$5:$O$19),D461=3,_xlfn.XLOOKUP(E461,[1]装备数值!$K$5:$K$19,[1]装备数值!$S$5:$S$19),D461=5,_xlfn.XLOOKUP(E461,[1]装备数值!$K$5:$K$19,[1]装备数值!$W$5:$W$19),D461=2,_xlfn.XLOOKUP(E461,[1]装备数值!$K$5:$K$19,[1]装备数值!$O$24:$O$38),D461=4,_xlfn.XLOOKUP(E461,[1]装备数值!$K$5:$K$19,[1]装备数值!$S$24:$S$38),D461=6,_xlfn.XLOOKUP(E461,[1]装备数值!$K$5:$K$19,[1]装备数值!$W$24:$W$38)))</f>
        <v>150</v>
      </c>
      <c r="H461" s="2">
        <f>IF(M461=0,_xlfn.IFS(D461=1,_xlfn.XLOOKUP(E461,[1]装备数值!$K$5:$K$19,[1]装备数值!$N$5:$N$19),D461=3,_xlfn.XLOOKUP(E461,[1]装备数值!$K$5:$K$19,[1]装备数值!$R$5:$R$19),D461=5,_xlfn.XLOOKUP(E461,[1]装备数值!$K$5:$K$19,[1]装备数值!$V$5:$V$19),D461=2,_xlfn.XLOOKUP(E461,[1]装备数值!$K$5:$K$19,[1]装备数值!$N$24:$N$38),D461=4,_xlfn.XLOOKUP(E461,[1]装备数值!$K$5:$K$19,[1]装备数值!$R$24:$R$38),D461=6,_xlfn.XLOOKUP(E461,[1]装备数值!$K$5:$K$19,[1]装备数值!$V$24:$V$38)),_xlfn.IFS(D461=1,_xlfn.XLOOKUP(E461,[1]装备数值!$K$5:$K$19,[1]装备数值!$P$5:$P$19),D461=3,_xlfn.XLOOKUP(E461,[1]装备数值!$K$5:$K$19,[1]装备数值!$T$5:$T$19),D461=5,_xlfn.XLOOKUP(E461,[1]装备数值!$K$5:$K$19,[1]装备数值!$X$5:$X$19),D461=2,_xlfn.XLOOKUP(E461,[1]装备数值!$K$5:$K$19,[1]装备数值!$P$24:$P$38),D461=4,_xlfn.XLOOKUP(E461,[1]装备数值!$K$5:$K$19,[1]装备数值!$T$24:$T$38),D461=6,_xlfn.XLOOKUP(E461,[1]装备数值!$K$5:$K$19,[1]装备数值!$X$24:$X$38)))</f>
        <v>11</v>
      </c>
      <c r="I461" s="2" cm="1">
        <f t="array" ref="I461">G461+H461*(_xlfn.SINGLE(_xlfn.XLOOKUP(E461,'equip_quality|装备品质'!$A:$A,'equip_quality|装备品质'!$E:$E-1)))</f>
        <v>1899</v>
      </c>
      <c r="J461" s="3" t="str">
        <f t="shared" si="73"/>
        <v>3;436013|4;436014|5;436015|6;436016</v>
      </c>
      <c r="K461" s="3" t="str">
        <f t="shared" si="72"/>
        <v>436013;436014</v>
      </c>
      <c r="M461" s="2">
        <f>_xlfn.XLOOKUP(ROUNDDOWN(A461/100,0),[1]装备数值!$B:$B,[1]装备数值!$F:$F)</f>
        <v>0</v>
      </c>
      <c r="N461" s="3" t="str">
        <f t="shared" si="66"/>
        <v>equip_601_name</v>
      </c>
      <c r="O461" s="3" t="str">
        <f t="shared" si="67"/>
        <v>icon_equip_601_2</v>
      </c>
      <c r="P461" s="3" t="str">
        <f t="shared" si="68"/>
        <v>equip_601_desc</v>
      </c>
      <c r="Q461" s="3" t="str">
        <f t="shared" si="69"/>
        <v>spine_equip_601_2</v>
      </c>
    </row>
    <row r="462" spans="1:17">
      <c r="A462" s="2">
        <v>60105</v>
      </c>
      <c r="B462" s="3" t="str">
        <f>CONCATENATE(_xlfn.XLOOKUP(ROUNDDOWN(A462/100,0),[1]装备数值!$B:$B,[1]装备数值!$C:$C),"-",_xlfn.XLOOKUP(E462,[1]装备数值!$K$5:$K$19,[1]装备数值!$L$5:$L$19))</f>
        <v>马丁鞋-A阶-1</v>
      </c>
      <c r="C462" s="3">
        <f t="shared" si="65"/>
        <v>601</v>
      </c>
      <c r="D462" s="3">
        <f>_xlfn.XLOOKUP(ROUNDDOWN(A462/100,0),[1]装备数值!$B:$B,[1]装备数值!$E:$E)</f>
        <v>6</v>
      </c>
      <c r="E462" s="2">
        <v>5</v>
      </c>
      <c r="F462" s="2">
        <f>_xlfn.XLOOKUP(ROUNDDOWN(A462/100,0),[1]装备数值!$B:$B,[1]装备数值!$D:$D)</f>
        <v>102010</v>
      </c>
      <c r="G462" s="8">
        <f>IF(M462=0,_xlfn.IFS(D462=1,_xlfn.XLOOKUP(E462,[1]装备数值!$K$5:$K$19,[1]装备数值!$M$5:$M$19),D462=3,_xlfn.XLOOKUP(E462,[1]装备数值!$K$5:$K$19,[1]装备数值!$Q$5:$Q$19),D462=5,_xlfn.XLOOKUP(E462,[1]装备数值!$K$5:$K$19,[1]装备数值!$U$5:$U$19),D462=2,_xlfn.XLOOKUP(E462,[1]装备数值!$K$5:$K$19,[1]装备数值!$M$24:$M$38),D462=4,_xlfn.XLOOKUP(E462,[1]装备数值!$K$5:$K$19,[1]装备数值!$Q$24:$Q$38),D462=6,_xlfn.XLOOKUP(E462,[1]装备数值!$K$5:$K$19,[1]装备数值!$U$24:$U$38)),_xlfn.IFS(D462=1,_xlfn.XLOOKUP(E462,[1]装备数值!$K$5:$K$19,[1]装备数值!$O$5:$O$19),D462=3,_xlfn.XLOOKUP(E462,[1]装备数值!$K$5:$K$19,[1]装备数值!$S$5:$S$19),D462=5,_xlfn.XLOOKUP(E462,[1]装备数值!$K$5:$K$19,[1]装备数值!$W$5:$W$19),D462=2,_xlfn.XLOOKUP(E462,[1]装备数值!$K$5:$K$19,[1]装备数值!$O$24:$O$38),D462=4,_xlfn.XLOOKUP(E462,[1]装备数值!$K$5:$K$19,[1]装备数值!$S$24:$S$38),D462=6,_xlfn.XLOOKUP(E462,[1]装备数值!$K$5:$K$19,[1]装备数值!$W$24:$W$38)))</f>
        <v>165</v>
      </c>
      <c r="H462" s="2">
        <f>IF(M462=0,_xlfn.IFS(D462=1,_xlfn.XLOOKUP(E462,[1]装备数值!$K$5:$K$19,[1]装备数值!$N$5:$N$19),D462=3,_xlfn.XLOOKUP(E462,[1]装备数值!$K$5:$K$19,[1]装备数值!$R$5:$R$19),D462=5,_xlfn.XLOOKUP(E462,[1]装备数值!$K$5:$K$19,[1]装备数值!$V$5:$V$19),D462=2,_xlfn.XLOOKUP(E462,[1]装备数值!$K$5:$K$19,[1]装备数值!$N$24:$N$38),D462=4,_xlfn.XLOOKUP(E462,[1]装备数值!$K$5:$K$19,[1]装备数值!$R$24:$R$38),D462=6,_xlfn.XLOOKUP(E462,[1]装备数值!$K$5:$K$19,[1]装备数值!$V$24:$V$38)),_xlfn.IFS(D462=1,_xlfn.XLOOKUP(E462,[1]装备数值!$K$5:$K$19,[1]装备数值!$P$5:$P$19),D462=3,_xlfn.XLOOKUP(E462,[1]装备数值!$K$5:$K$19,[1]装备数值!$T$5:$T$19),D462=5,_xlfn.XLOOKUP(E462,[1]装备数值!$K$5:$K$19,[1]装备数值!$X$5:$X$19),D462=2,_xlfn.XLOOKUP(E462,[1]装备数值!$K$5:$K$19,[1]装备数值!$P$24:$P$38),D462=4,_xlfn.XLOOKUP(E462,[1]装备数值!$K$5:$K$19,[1]装备数值!$T$24:$T$38),D462=6,_xlfn.XLOOKUP(E462,[1]装备数值!$K$5:$K$19,[1]装备数值!$X$24:$X$38)))</f>
        <v>15</v>
      </c>
      <c r="I462" s="2" cm="1">
        <f t="array" ref="I462">G462+H462*(_xlfn.SINGLE(_xlfn.XLOOKUP(E462,'equip_quality|装备品质'!$A:$A,'equip_quality|装备品质'!$E:$E-1)))</f>
        <v>2550</v>
      </c>
      <c r="J462" s="3" t="str">
        <f t="shared" si="73"/>
        <v>3;436013|4;436014|5;436015|6;436016</v>
      </c>
      <c r="K462" s="3" t="str">
        <f t="shared" si="72"/>
        <v>436013;436014</v>
      </c>
      <c r="M462" s="2">
        <f>_xlfn.XLOOKUP(ROUNDDOWN(A462/100,0),[1]装备数值!$B:$B,[1]装备数值!$F:$F)</f>
        <v>0</v>
      </c>
      <c r="N462" s="3" t="str">
        <f t="shared" si="66"/>
        <v>equip_601_name</v>
      </c>
      <c r="O462" s="3" t="str">
        <f t="shared" si="67"/>
        <v>icon_equip_601_2</v>
      </c>
      <c r="P462" s="3" t="str">
        <f t="shared" si="68"/>
        <v>equip_601_desc</v>
      </c>
      <c r="Q462" s="3" t="str">
        <f t="shared" si="69"/>
        <v>spine_equip_601_2</v>
      </c>
    </row>
    <row r="463" spans="1:17">
      <c r="A463" s="2">
        <v>60106</v>
      </c>
      <c r="B463" s="3" t="str">
        <f>CONCATENATE(_xlfn.XLOOKUP(ROUNDDOWN(A463/100,0),[1]装备数值!$B:$B,[1]装备数值!$C:$C),"-",_xlfn.XLOOKUP(E463,[1]装备数值!$K$5:$K$19,[1]装备数值!$L$5:$L$19))</f>
        <v>马丁鞋-A阶-2</v>
      </c>
      <c r="C463" s="3">
        <f t="shared" si="65"/>
        <v>601</v>
      </c>
      <c r="D463" s="3">
        <f>_xlfn.XLOOKUP(ROUNDDOWN(A463/100,0),[1]装备数值!$B:$B,[1]装备数值!$E:$E)</f>
        <v>6</v>
      </c>
      <c r="E463" s="2">
        <v>6</v>
      </c>
      <c r="F463" s="2">
        <f>_xlfn.XLOOKUP(ROUNDDOWN(A463/100,0),[1]装备数值!$B:$B,[1]装备数值!$D:$D)</f>
        <v>102010</v>
      </c>
      <c r="G463" s="8">
        <f>IF(M463=0,_xlfn.IFS(D463=1,_xlfn.XLOOKUP(E463,[1]装备数值!$K$5:$K$19,[1]装备数值!$M$5:$M$19),D463=3,_xlfn.XLOOKUP(E463,[1]装备数值!$K$5:$K$19,[1]装备数值!$Q$5:$Q$19),D463=5,_xlfn.XLOOKUP(E463,[1]装备数值!$K$5:$K$19,[1]装备数值!$U$5:$U$19),D463=2,_xlfn.XLOOKUP(E463,[1]装备数值!$K$5:$K$19,[1]装备数值!$M$24:$M$38),D463=4,_xlfn.XLOOKUP(E463,[1]装备数值!$K$5:$K$19,[1]装备数值!$Q$24:$Q$38),D463=6,_xlfn.XLOOKUP(E463,[1]装备数值!$K$5:$K$19,[1]装备数值!$U$24:$U$38)),_xlfn.IFS(D463=1,_xlfn.XLOOKUP(E463,[1]装备数值!$K$5:$K$19,[1]装备数值!$O$5:$O$19),D463=3,_xlfn.XLOOKUP(E463,[1]装备数值!$K$5:$K$19,[1]装备数值!$S$5:$S$19),D463=5,_xlfn.XLOOKUP(E463,[1]装备数值!$K$5:$K$19,[1]装备数值!$W$5:$W$19),D463=2,_xlfn.XLOOKUP(E463,[1]装备数值!$K$5:$K$19,[1]装备数值!$O$24:$O$38),D463=4,_xlfn.XLOOKUP(E463,[1]装备数值!$K$5:$K$19,[1]装备数值!$S$24:$S$38),D463=6,_xlfn.XLOOKUP(E463,[1]装备数值!$K$5:$K$19,[1]装备数值!$W$24:$W$38)))</f>
        <v>206</v>
      </c>
      <c r="H463" s="2">
        <f>IF(M463=0,_xlfn.IFS(D463=1,_xlfn.XLOOKUP(E463,[1]装备数值!$K$5:$K$19,[1]装备数值!$N$5:$N$19),D463=3,_xlfn.XLOOKUP(E463,[1]装备数值!$K$5:$K$19,[1]装备数值!$R$5:$R$19),D463=5,_xlfn.XLOOKUP(E463,[1]装备数值!$K$5:$K$19,[1]装备数值!$V$5:$V$19),D463=2,_xlfn.XLOOKUP(E463,[1]装备数值!$K$5:$K$19,[1]装备数值!$N$24:$N$38),D463=4,_xlfn.XLOOKUP(E463,[1]装备数值!$K$5:$K$19,[1]装备数值!$R$24:$R$38),D463=6,_xlfn.XLOOKUP(E463,[1]装备数值!$K$5:$K$19,[1]装备数值!$V$24:$V$38)),_xlfn.IFS(D463=1,_xlfn.XLOOKUP(E463,[1]装备数值!$K$5:$K$19,[1]装备数值!$P$5:$P$19),D463=3,_xlfn.XLOOKUP(E463,[1]装备数值!$K$5:$K$19,[1]装备数值!$T$5:$T$19),D463=5,_xlfn.XLOOKUP(E463,[1]装备数值!$K$5:$K$19,[1]装备数值!$X$5:$X$19),D463=2,_xlfn.XLOOKUP(E463,[1]装备数值!$K$5:$K$19,[1]装备数值!$P$24:$P$38),D463=4,_xlfn.XLOOKUP(E463,[1]装备数值!$K$5:$K$19,[1]装备数值!$T$24:$T$38),D463=6,_xlfn.XLOOKUP(E463,[1]装备数值!$K$5:$K$19,[1]装备数值!$X$24:$X$38)))</f>
        <v>19</v>
      </c>
      <c r="I463" s="2" cm="1">
        <f t="array" ref="I463">G463+H463*(_xlfn.SINGLE(_xlfn.XLOOKUP(E463,'equip_quality|装备品质'!$A:$A,'equip_quality|装备品质'!$E:$E-1)))</f>
        <v>3227</v>
      </c>
      <c r="J463" s="3" t="str">
        <f t="shared" si="73"/>
        <v>3;436013|4;436014|5;436015|6;436016</v>
      </c>
      <c r="K463" s="3" t="str">
        <f t="shared" si="72"/>
        <v>436013;436014</v>
      </c>
      <c r="M463" s="2">
        <f>_xlfn.XLOOKUP(ROUNDDOWN(A463/100,0),[1]装备数值!$B:$B,[1]装备数值!$F:$F)</f>
        <v>0</v>
      </c>
      <c r="N463" s="3" t="str">
        <f t="shared" si="66"/>
        <v>equip_601_name</v>
      </c>
      <c r="O463" s="3" t="str">
        <f t="shared" si="67"/>
        <v>icon_equip_601_2</v>
      </c>
      <c r="P463" s="3" t="str">
        <f t="shared" si="68"/>
        <v>equip_601_desc</v>
      </c>
      <c r="Q463" s="3" t="str">
        <f t="shared" si="69"/>
        <v>spine_equip_601_2</v>
      </c>
    </row>
    <row r="464" spans="1:17">
      <c r="A464" s="2">
        <v>60107</v>
      </c>
      <c r="B464" s="3" t="str">
        <f>CONCATENATE(_xlfn.XLOOKUP(ROUNDDOWN(A464/100,0),[1]装备数值!$B:$B,[1]装备数值!$C:$C),"-",_xlfn.XLOOKUP(E464,[1]装备数值!$K$5:$K$19,[1]装备数值!$L$5:$L$19))</f>
        <v>马丁鞋-S阶-0</v>
      </c>
      <c r="C464" s="3">
        <f t="shared" si="65"/>
        <v>601</v>
      </c>
      <c r="D464" s="3">
        <f>_xlfn.XLOOKUP(ROUNDDOWN(A464/100,0),[1]装备数值!$B:$B,[1]装备数值!$E:$E)</f>
        <v>6</v>
      </c>
      <c r="E464" s="2">
        <v>7</v>
      </c>
      <c r="F464" s="2">
        <f>_xlfn.XLOOKUP(ROUNDDOWN(A464/100,0),[1]装备数值!$B:$B,[1]装备数值!$D:$D)</f>
        <v>102010</v>
      </c>
      <c r="G464" s="8">
        <f>IF(M464=0,_xlfn.IFS(D464=1,_xlfn.XLOOKUP(E464,[1]装备数值!$K$5:$K$19,[1]装备数值!$M$5:$M$19),D464=3,_xlfn.XLOOKUP(E464,[1]装备数值!$K$5:$K$19,[1]装备数值!$Q$5:$Q$19),D464=5,_xlfn.XLOOKUP(E464,[1]装备数值!$K$5:$K$19,[1]装备数值!$U$5:$U$19),D464=2,_xlfn.XLOOKUP(E464,[1]装备数值!$K$5:$K$19,[1]装备数值!$M$24:$M$38),D464=4,_xlfn.XLOOKUP(E464,[1]装备数值!$K$5:$K$19,[1]装备数值!$Q$24:$Q$38),D464=6,_xlfn.XLOOKUP(E464,[1]装备数值!$K$5:$K$19,[1]装备数值!$U$24:$U$38)),_xlfn.IFS(D464=1,_xlfn.XLOOKUP(E464,[1]装备数值!$K$5:$K$19,[1]装备数值!$O$5:$O$19),D464=3,_xlfn.XLOOKUP(E464,[1]装备数值!$K$5:$K$19,[1]装备数值!$S$5:$S$19),D464=5,_xlfn.XLOOKUP(E464,[1]装备数值!$K$5:$K$19,[1]装备数值!$W$5:$W$19),D464=2,_xlfn.XLOOKUP(E464,[1]装备数值!$K$5:$K$19,[1]装备数值!$O$24:$O$38),D464=4,_xlfn.XLOOKUP(E464,[1]装备数值!$K$5:$K$19,[1]装备数值!$S$24:$S$38),D464=6,_xlfn.XLOOKUP(E464,[1]装备数值!$K$5:$K$19,[1]装备数值!$W$24:$W$38)))</f>
        <v>248</v>
      </c>
      <c r="H464" s="2">
        <f>IF(M464=0,_xlfn.IFS(D464=1,_xlfn.XLOOKUP(E464,[1]装备数值!$K$5:$K$19,[1]装备数值!$N$5:$N$19),D464=3,_xlfn.XLOOKUP(E464,[1]装备数值!$K$5:$K$19,[1]装备数值!$R$5:$R$19),D464=5,_xlfn.XLOOKUP(E464,[1]装备数值!$K$5:$K$19,[1]装备数值!$V$5:$V$19),D464=2,_xlfn.XLOOKUP(E464,[1]装备数值!$K$5:$K$19,[1]装备数值!$N$24:$N$38),D464=4,_xlfn.XLOOKUP(E464,[1]装备数值!$K$5:$K$19,[1]装备数值!$R$24:$R$38),D464=6,_xlfn.XLOOKUP(E464,[1]装备数值!$K$5:$K$19,[1]装备数值!$V$24:$V$38)),_xlfn.IFS(D464=1,_xlfn.XLOOKUP(E464,[1]装备数值!$K$5:$K$19,[1]装备数值!$P$5:$P$19),D464=3,_xlfn.XLOOKUP(E464,[1]装备数值!$K$5:$K$19,[1]装备数值!$T$5:$T$19),D464=5,_xlfn.XLOOKUP(E464,[1]装备数值!$K$5:$K$19,[1]装备数值!$X$5:$X$19),D464=2,_xlfn.XLOOKUP(E464,[1]装备数值!$K$5:$K$19,[1]装备数值!$P$24:$P$38),D464=4,_xlfn.XLOOKUP(E464,[1]装备数值!$K$5:$K$19,[1]装备数值!$T$24:$T$38),D464=6,_xlfn.XLOOKUP(E464,[1]装备数值!$K$5:$K$19,[1]装备数值!$X$24:$X$38)))</f>
        <v>24</v>
      </c>
      <c r="I464" s="2" cm="1">
        <f t="array" ref="I464">G464+H464*(_xlfn.SINGLE(_xlfn.XLOOKUP(E464,'equip_quality|装备品质'!$A:$A,'equip_quality|装备品质'!$E:$E-1)))</f>
        <v>4064</v>
      </c>
      <c r="J464" s="3" t="str">
        <f t="shared" si="73"/>
        <v>3;436013|4;436014|5;436015|6;436016</v>
      </c>
      <c r="K464" s="3" t="str">
        <f t="shared" si="72"/>
        <v>436013;436014;436015</v>
      </c>
      <c r="M464" s="2">
        <f>_xlfn.XLOOKUP(ROUNDDOWN(A464/100,0),[1]装备数值!$B:$B,[1]装备数值!$F:$F)</f>
        <v>0</v>
      </c>
      <c r="N464" s="3" t="str">
        <f t="shared" si="66"/>
        <v>equip_601_name</v>
      </c>
      <c r="O464" s="3" t="str">
        <f t="shared" si="67"/>
        <v>icon_equip_601_2</v>
      </c>
      <c r="P464" s="3" t="str">
        <f t="shared" si="68"/>
        <v>equip_601_desc</v>
      </c>
      <c r="Q464" s="3" t="str">
        <f t="shared" si="69"/>
        <v>spine_equip_601_2</v>
      </c>
    </row>
    <row r="465" spans="1:17">
      <c r="A465" s="2">
        <v>60108</v>
      </c>
      <c r="B465" s="3" t="str">
        <f>CONCATENATE(_xlfn.XLOOKUP(ROUNDDOWN(A465/100,0),[1]装备数值!$B:$B,[1]装备数值!$C:$C),"-",_xlfn.XLOOKUP(E465,[1]装备数值!$K$5:$K$19,[1]装备数值!$L$5:$L$19))</f>
        <v>马丁鞋-S阶-1</v>
      </c>
      <c r="C465" s="3">
        <f t="shared" si="65"/>
        <v>601</v>
      </c>
      <c r="D465" s="3">
        <f>_xlfn.XLOOKUP(ROUNDDOWN(A465/100,0),[1]装备数值!$B:$B,[1]装备数值!$E:$E)</f>
        <v>6</v>
      </c>
      <c r="E465" s="2">
        <v>8</v>
      </c>
      <c r="F465" s="2">
        <f>_xlfn.XLOOKUP(ROUNDDOWN(A465/100,0),[1]装备数值!$B:$B,[1]装备数值!$D:$D)</f>
        <v>102010</v>
      </c>
      <c r="G465" s="8">
        <f>IF(M465=0,_xlfn.IFS(D465=1,_xlfn.XLOOKUP(E465,[1]装备数值!$K$5:$K$19,[1]装备数值!$M$5:$M$19),D465=3,_xlfn.XLOOKUP(E465,[1]装备数值!$K$5:$K$19,[1]装备数值!$Q$5:$Q$19),D465=5,_xlfn.XLOOKUP(E465,[1]装备数值!$K$5:$K$19,[1]装备数值!$U$5:$U$19),D465=2,_xlfn.XLOOKUP(E465,[1]装备数值!$K$5:$K$19,[1]装备数值!$M$24:$M$38),D465=4,_xlfn.XLOOKUP(E465,[1]装备数值!$K$5:$K$19,[1]装备数值!$Q$24:$Q$38),D465=6,_xlfn.XLOOKUP(E465,[1]装备数值!$K$5:$K$19,[1]装备数值!$U$24:$U$38)),_xlfn.IFS(D465=1,_xlfn.XLOOKUP(E465,[1]装备数值!$K$5:$K$19,[1]装备数值!$O$5:$O$19),D465=3,_xlfn.XLOOKUP(E465,[1]装备数值!$K$5:$K$19,[1]装备数值!$S$5:$S$19),D465=5,_xlfn.XLOOKUP(E465,[1]装备数值!$K$5:$K$19,[1]装备数值!$W$5:$W$19),D465=2,_xlfn.XLOOKUP(E465,[1]装备数值!$K$5:$K$19,[1]装备数值!$O$24:$O$38),D465=4,_xlfn.XLOOKUP(E465,[1]装备数值!$K$5:$K$19,[1]装备数值!$S$24:$S$38),D465=6,_xlfn.XLOOKUP(E465,[1]装备数值!$K$5:$K$19,[1]装备数值!$W$24:$W$38)))</f>
        <v>289</v>
      </c>
      <c r="H465" s="2">
        <f>IF(M465=0,_xlfn.IFS(D465=1,_xlfn.XLOOKUP(E465,[1]装备数值!$K$5:$K$19,[1]装备数值!$N$5:$N$19),D465=3,_xlfn.XLOOKUP(E465,[1]装备数值!$K$5:$K$19,[1]装备数值!$R$5:$R$19),D465=5,_xlfn.XLOOKUP(E465,[1]装备数值!$K$5:$K$19,[1]装备数值!$V$5:$V$19),D465=2,_xlfn.XLOOKUP(E465,[1]装备数值!$K$5:$K$19,[1]装备数值!$N$24:$N$38),D465=4,_xlfn.XLOOKUP(E465,[1]装备数值!$K$5:$K$19,[1]装备数值!$R$24:$R$38),D465=6,_xlfn.XLOOKUP(E465,[1]装备数值!$K$5:$K$19,[1]装备数值!$V$24:$V$38)),_xlfn.IFS(D465=1,_xlfn.XLOOKUP(E465,[1]装备数值!$K$5:$K$19,[1]装备数值!$P$5:$P$19),D465=3,_xlfn.XLOOKUP(E465,[1]装备数值!$K$5:$K$19,[1]装备数值!$T$5:$T$19),D465=5,_xlfn.XLOOKUP(E465,[1]装备数值!$K$5:$K$19,[1]装备数值!$X$5:$X$19),D465=2,_xlfn.XLOOKUP(E465,[1]装备数值!$K$5:$K$19,[1]装备数值!$P$24:$P$38),D465=4,_xlfn.XLOOKUP(E465,[1]装备数值!$K$5:$K$19,[1]装备数值!$T$24:$T$38),D465=6,_xlfn.XLOOKUP(E465,[1]装备数值!$K$5:$K$19,[1]装备数值!$X$24:$X$38)))</f>
        <v>26</v>
      </c>
      <c r="I465" s="2" cm="1">
        <f t="array" ref="I465">G465+H465*(_xlfn.SINGLE(_xlfn.XLOOKUP(E465,'equip_quality|装备品质'!$A:$A,'equip_quality|装备品质'!$E:$E-1)))</f>
        <v>4423</v>
      </c>
      <c r="J465" s="3" t="str">
        <f t="shared" si="73"/>
        <v>3;436013|4;436014|5;436015|6;436016</v>
      </c>
      <c r="K465" s="3" t="str">
        <f t="shared" si="72"/>
        <v>436013;436014;436015</v>
      </c>
      <c r="M465" s="2">
        <f>_xlfn.XLOOKUP(ROUNDDOWN(A465/100,0),[1]装备数值!$B:$B,[1]装备数值!$F:$F)</f>
        <v>0</v>
      </c>
      <c r="N465" s="3" t="str">
        <f t="shared" si="66"/>
        <v>equip_601_name</v>
      </c>
      <c r="O465" s="3" t="str">
        <f t="shared" si="67"/>
        <v>icon_equip_601_2</v>
      </c>
      <c r="P465" s="3" t="str">
        <f t="shared" si="68"/>
        <v>equip_601_desc</v>
      </c>
      <c r="Q465" s="3" t="str">
        <f t="shared" si="69"/>
        <v>spine_equip_601_2</v>
      </c>
    </row>
    <row r="466" spans="1:17">
      <c r="A466" s="2">
        <v>60109</v>
      </c>
      <c r="B466" s="3" t="str">
        <f>CONCATENATE(_xlfn.XLOOKUP(ROUNDDOWN(A466/100,0),[1]装备数值!$B:$B,[1]装备数值!$C:$C),"-",_xlfn.XLOOKUP(E466,[1]装备数值!$K$5:$K$19,[1]装备数值!$L$5:$L$19))</f>
        <v>马丁鞋-S阶-2</v>
      </c>
      <c r="C466" s="3">
        <f t="shared" si="65"/>
        <v>601</v>
      </c>
      <c r="D466" s="3">
        <f>_xlfn.XLOOKUP(ROUNDDOWN(A466/100,0),[1]装备数值!$B:$B,[1]装备数值!$E:$E)</f>
        <v>6</v>
      </c>
      <c r="E466" s="2">
        <v>9</v>
      </c>
      <c r="F466" s="2">
        <f>_xlfn.XLOOKUP(ROUNDDOWN(A466/100,0),[1]装备数值!$B:$B,[1]装备数值!$D:$D)</f>
        <v>102010</v>
      </c>
      <c r="G466" s="8">
        <f>IF(M466=0,_xlfn.IFS(D466=1,_xlfn.XLOOKUP(E466,[1]装备数值!$K$5:$K$19,[1]装备数值!$M$5:$M$19),D466=3,_xlfn.XLOOKUP(E466,[1]装备数值!$K$5:$K$19,[1]装备数值!$Q$5:$Q$19),D466=5,_xlfn.XLOOKUP(E466,[1]装备数值!$K$5:$K$19,[1]装备数值!$U$5:$U$19),D466=2,_xlfn.XLOOKUP(E466,[1]装备数值!$K$5:$K$19,[1]装备数值!$M$24:$M$38),D466=4,_xlfn.XLOOKUP(E466,[1]装备数值!$K$5:$K$19,[1]装备数值!$Q$24:$Q$38),D466=6,_xlfn.XLOOKUP(E466,[1]装备数值!$K$5:$K$19,[1]装备数值!$U$24:$U$38)),_xlfn.IFS(D466=1,_xlfn.XLOOKUP(E466,[1]装备数值!$K$5:$K$19,[1]装备数值!$O$5:$O$19),D466=3,_xlfn.XLOOKUP(E466,[1]装备数值!$K$5:$K$19,[1]装备数值!$S$5:$S$19),D466=5,_xlfn.XLOOKUP(E466,[1]装备数值!$K$5:$K$19,[1]装备数值!$W$5:$W$19),D466=2,_xlfn.XLOOKUP(E466,[1]装备数值!$K$5:$K$19,[1]装备数值!$O$24:$O$38),D466=4,_xlfn.XLOOKUP(E466,[1]装备数值!$K$5:$K$19,[1]装备数值!$S$24:$S$38),D466=6,_xlfn.XLOOKUP(E466,[1]装备数值!$K$5:$K$19,[1]装备数值!$W$24:$W$38)))</f>
        <v>330</v>
      </c>
      <c r="H466" s="2">
        <f>IF(M466=0,_xlfn.IFS(D466=1,_xlfn.XLOOKUP(E466,[1]装备数值!$K$5:$K$19,[1]装备数值!$N$5:$N$19),D466=3,_xlfn.XLOOKUP(E466,[1]装备数值!$K$5:$K$19,[1]装备数值!$R$5:$R$19),D466=5,_xlfn.XLOOKUP(E466,[1]装备数值!$K$5:$K$19,[1]装备数值!$V$5:$V$19),D466=2,_xlfn.XLOOKUP(E466,[1]装备数值!$K$5:$K$19,[1]装备数值!$N$24:$N$38),D466=4,_xlfn.XLOOKUP(E466,[1]装备数值!$K$5:$K$19,[1]装备数值!$R$24:$R$38),D466=6,_xlfn.XLOOKUP(E466,[1]装备数值!$K$5:$K$19,[1]装备数值!$V$24:$V$38)),_xlfn.IFS(D466=1,_xlfn.XLOOKUP(E466,[1]装备数值!$K$5:$K$19,[1]装备数值!$P$5:$P$19),D466=3,_xlfn.XLOOKUP(E466,[1]装备数值!$K$5:$K$19,[1]装备数值!$T$5:$T$19),D466=5,_xlfn.XLOOKUP(E466,[1]装备数值!$K$5:$K$19,[1]装备数值!$X$5:$X$19),D466=2,_xlfn.XLOOKUP(E466,[1]装备数值!$K$5:$K$19,[1]装备数值!$P$24:$P$38),D466=4,_xlfn.XLOOKUP(E466,[1]装备数值!$K$5:$K$19,[1]装备数值!$T$24:$T$38),D466=6,_xlfn.XLOOKUP(E466,[1]装备数值!$K$5:$K$19,[1]装备数值!$X$24:$X$38)))</f>
        <v>30</v>
      </c>
      <c r="I466" s="2" cm="1">
        <f t="array" ref="I466">G466+H466*(_xlfn.SINGLE(_xlfn.XLOOKUP(E466,'equip_quality|装备品质'!$A:$A,'equip_quality|装备品质'!$E:$E-1)))</f>
        <v>5100</v>
      </c>
      <c r="J466" s="3" t="str">
        <f t="shared" si="73"/>
        <v>3;436013|4;436014|5;436015|6;436016</v>
      </c>
      <c r="K466" s="3" t="str">
        <f t="shared" si="72"/>
        <v>436013;436014;436015</v>
      </c>
      <c r="M466" s="2">
        <f>_xlfn.XLOOKUP(ROUNDDOWN(A466/100,0),[1]装备数值!$B:$B,[1]装备数值!$F:$F)</f>
        <v>0</v>
      </c>
      <c r="N466" s="3" t="str">
        <f t="shared" si="66"/>
        <v>equip_601_name</v>
      </c>
      <c r="O466" s="3" t="str">
        <f t="shared" si="67"/>
        <v>icon_equip_601_2</v>
      </c>
      <c r="P466" s="3" t="str">
        <f t="shared" si="68"/>
        <v>equip_601_desc</v>
      </c>
      <c r="Q466" s="3" t="str">
        <f t="shared" si="69"/>
        <v>spine_equip_601_2</v>
      </c>
    </row>
    <row r="467" spans="1:17">
      <c r="A467" s="2">
        <v>60110</v>
      </c>
      <c r="B467" s="3" t="str">
        <f>CONCATENATE(_xlfn.XLOOKUP(ROUNDDOWN(A467/100,0),[1]装备数值!$B:$B,[1]装备数值!$C:$C),"-",_xlfn.XLOOKUP(E467,[1]装备数值!$K$5:$K$19,[1]装备数值!$L$5:$L$19))</f>
        <v>马丁鞋-S阶-3</v>
      </c>
      <c r="C467" s="3">
        <f t="shared" si="65"/>
        <v>601</v>
      </c>
      <c r="D467" s="3">
        <f>_xlfn.XLOOKUP(ROUNDDOWN(A467/100,0),[1]装备数值!$B:$B,[1]装备数值!$E:$E)</f>
        <v>6</v>
      </c>
      <c r="E467" s="2">
        <v>10</v>
      </c>
      <c r="F467" s="2">
        <f>_xlfn.XLOOKUP(ROUNDDOWN(A467/100,0),[1]装备数值!$B:$B,[1]装备数值!$D:$D)</f>
        <v>102010</v>
      </c>
      <c r="G467" s="8">
        <f>IF(M467=0,_xlfn.IFS(D467=1,_xlfn.XLOOKUP(E467,[1]装备数值!$K$5:$K$19,[1]装备数值!$M$5:$M$19),D467=3,_xlfn.XLOOKUP(E467,[1]装备数值!$K$5:$K$19,[1]装备数值!$Q$5:$Q$19),D467=5,_xlfn.XLOOKUP(E467,[1]装备数值!$K$5:$K$19,[1]装备数值!$U$5:$U$19),D467=2,_xlfn.XLOOKUP(E467,[1]装备数值!$K$5:$K$19,[1]装备数值!$M$24:$M$38),D467=4,_xlfn.XLOOKUP(E467,[1]装备数值!$K$5:$K$19,[1]装备数值!$Q$24:$Q$38),D467=6,_xlfn.XLOOKUP(E467,[1]装备数值!$K$5:$K$19,[1]装备数值!$U$24:$U$38)),_xlfn.IFS(D467=1,_xlfn.XLOOKUP(E467,[1]装备数值!$K$5:$K$19,[1]装备数值!$O$5:$O$19),D467=3,_xlfn.XLOOKUP(E467,[1]装备数值!$K$5:$K$19,[1]装备数值!$S$5:$S$19),D467=5,_xlfn.XLOOKUP(E467,[1]装备数值!$K$5:$K$19,[1]装备数值!$W$5:$W$19),D467=2,_xlfn.XLOOKUP(E467,[1]装备数值!$K$5:$K$19,[1]装备数值!$O$24:$O$38),D467=4,_xlfn.XLOOKUP(E467,[1]装备数值!$K$5:$K$19,[1]装备数值!$S$24:$S$38),D467=6,_xlfn.XLOOKUP(E467,[1]装备数值!$K$5:$K$19,[1]装备数值!$W$24:$W$38)))</f>
        <v>371</v>
      </c>
      <c r="H467" s="2">
        <f>IF(M467=0,_xlfn.IFS(D467=1,_xlfn.XLOOKUP(E467,[1]装备数值!$K$5:$K$19,[1]装备数值!$N$5:$N$19),D467=3,_xlfn.XLOOKUP(E467,[1]装备数值!$K$5:$K$19,[1]装备数值!$R$5:$R$19),D467=5,_xlfn.XLOOKUP(E467,[1]装备数值!$K$5:$K$19,[1]装备数值!$V$5:$V$19),D467=2,_xlfn.XLOOKUP(E467,[1]装备数值!$K$5:$K$19,[1]装备数值!$N$24:$N$38),D467=4,_xlfn.XLOOKUP(E467,[1]装备数值!$K$5:$K$19,[1]装备数值!$R$24:$R$38),D467=6,_xlfn.XLOOKUP(E467,[1]装备数值!$K$5:$K$19,[1]装备数值!$V$24:$V$38)),_xlfn.IFS(D467=1,_xlfn.XLOOKUP(E467,[1]装备数值!$K$5:$K$19,[1]装备数值!$P$5:$P$19),D467=3,_xlfn.XLOOKUP(E467,[1]装备数值!$K$5:$K$19,[1]装备数值!$T$5:$T$19),D467=5,_xlfn.XLOOKUP(E467,[1]装备数值!$K$5:$K$19,[1]装备数值!$X$5:$X$19),D467=2,_xlfn.XLOOKUP(E467,[1]装备数值!$K$5:$K$19,[1]装备数值!$P$24:$P$38),D467=4,_xlfn.XLOOKUP(E467,[1]装备数值!$K$5:$K$19,[1]装备数值!$T$24:$T$38),D467=6,_xlfn.XLOOKUP(E467,[1]装备数值!$K$5:$K$19,[1]装备数值!$X$24:$X$38)))</f>
        <v>34</v>
      </c>
      <c r="I467" s="2" cm="1">
        <f t="array" ref="I467">G467+H467*(_xlfn.SINGLE(_xlfn.XLOOKUP(E467,'equip_quality|装备品质'!$A:$A,'equip_quality|装备品质'!$E:$E-1)))</f>
        <v>5777</v>
      </c>
      <c r="J467" s="3" t="str">
        <f t="shared" si="73"/>
        <v>3;436013|4;436014|5;436015|6;436016</v>
      </c>
      <c r="K467" s="3" t="str">
        <f t="shared" si="72"/>
        <v>436013;436014;436015</v>
      </c>
      <c r="M467" s="2">
        <f>_xlfn.XLOOKUP(ROUNDDOWN(A467/100,0),[1]装备数值!$B:$B,[1]装备数值!$F:$F)</f>
        <v>0</v>
      </c>
      <c r="N467" s="3" t="str">
        <f t="shared" si="66"/>
        <v>equip_601_name</v>
      </c>
      <c r="O467" s="3" t="str">
        <f t="shared" si="67"/>
        <v>icon_equip_601_2</v>
      </c>
      <c r="P467" s="3" t="str">
        <f t="shared" si="68"/>
        <v>equip_601_desc</v>
      </c>
      <c r="Q467" s="3" t="str">
        <f t="shared" si="69"/>
        <v>spine_equip_601_2</v>
      </c>
    </row>
    <row r="468" spans="1:17">
      <c r="A468" s="2">
        <v>60111</v>
      </c>
      <c r="B468" s="3" t="str">
        <f>CONCATENATE(_xlfn.XLOOKUP(ROUNDDOWN(A468/100,0),[1]装备数值!$B:$B,[1]装备数值!$C:$C),"-",_xlfn.XLOOKUP(E468,[1]装备数值!$K$5:$K$19,[1]装备数值!$L$5:$L$19))</f>
        <v>马丁鞋-SS阶-0</v>
      </c>
      <c r="C468" s="3">
        <f t="shared" si="65"/>
        <v>601</v>
      </c>
      <c r="D468" s="3">
        <f>_xlfn.XLOOKUP(ROUNDDOWN(A468/100,0),[1]装备数值!$B:$B,[1]装备数值!$E:$E)</f>
        <v>6</v>
      </c>
      <c r="E468" s="2">
        <v>11</v>
      </c>
      <c r="F468" s="2">
        <f>_xlfn.XLOOKUP(ROUNDDOWN(A468/100,0),[1]装备数值!$B:$B,[1]装备数值!$D:$D)</f>
        <v>102010</v>
      </c>
      <c r="G468" s="8">
        <f>IF(M468=0,_xlfn.IFS(D468=1,_xlfn.XLOOKUP(E468,[1]装备数值!$K$5:$K$19,[1]装备数值!$M$5:$M$19),D468=3,_xlfn.XLOOKUP(E468,[1]装备数值!$K$5:$K$19,[1]装备数值!$Q$5:$Q$19),D468=5,_xlfn.XLOOKUP(E468,[1]装备数值!$K$5:$K$19,[1]装备数值!$U$5:$U$19),D468=2,_xlfn.XLOOKUP(E468,[1]装备数值!$K$5:$K$19,[1]装备数值!$M$24:$M$38),D468=4,_xlfn.XLOOKUP(E468,[1]装备数值!$K$5:$K$19,[1]装备数值!$Q$24:$Q$38),D468=6,_xlfn.XLOOKUP(E468,[1]装备数值!$K$5:$K$19,[1]装备数值!$U$24:$U$38)),_xlfn.IFS(D468=1,_xlfn.XLOOKUP(E468,[1]装备数值!$K$5:$K$19,[1]装备数值!$O$5:$O$19),D468=3,_xlfn.XLOOKUP(E468,[1]装备数值!$K$5:$K$19,[1]装备数值!$S$5:$S$19),D468=5,_xlfn.XLOOKUP(E468,[1]装备数值!$K$5:$K$19,[1]装备数值!$W$5:$W$19),D468=2,_xlfn.XLOOKUP(E468,[1]装备数值!$K$5:$K$19,[1]装备数值!$O$24:$O$38),D468=4,_xlfn.XLOOKUP(E468,[1]装备数值!$K$5:$K$19,[1]装备数值!$S$24:$S$38),D468=6,_xlfn.XLOOKUP(E468,[1]装备数值!$K$5:$K$19,[1]装备数值!$W$24:$W$38)))</f>
        <v>414</v>
      </c>
      <c r="H468" s="2">
        <f>IF(M468=0,_xlfn.IFS(D468=1,_xlfn.XLOOKUP(E468,[1]装备数值!$K$5:$K$19,[1]装备数值!$N$5:$N$19),D468=3,_xlfn.XLOOKUP(E468,[1]装备数值!$K$5:$K$19,[1]装备数值!$R$5:$R$19),D468=5,_xlfn.XLOOKUP(E468,[1]装备数值!$K$5:$K$19,[1]装备数值!$V$5:$V$19),D468=2,_xlfn.XLOOKUP(E468,[1]装备数值!$K$5:$K$19,[1]装备数值!$N$24:$N$38),D468=4,_xlfn.XLOOKUP(E468,[1]装备数值!$K$5:$K$19,[1]装备数值!$R$24:$R$38),D468=6,_xlfn.XLOOKUP(E468,[1]装备数值!$K$5:$K$19,[1]装备数值!$V$24:$V$38)),_xlfn.IFS(D468=1,_xlfn.XLOOKUP(E468,[1]装备数值!$K$5:$K$19,[1]装备数值!$P$5:$P$19),D468=3,_xlfn.XLOOKUP(E468,[1]装备数值!$K$5:$K$19,[1]装备数值!$T$5:$T$19),D468=5,_xlfn.XLOOKUP(E468,[1]装备数值!$K$5:$K$19,[1]装备数值!$X$5:$X$19),D468=2,_xlfn.XLOOKUP(E468,[1]装备数值!$K$5:$K$19,[1]装备数值!$P$24:$P$38),D468=4,_xlfn.XLOOKUP(E468,[1]装备数值!$K$5:$K$19,[1]装备数值!$T$24:$T$38),D468=6,_xlfn.XLOOKUP(E468,[1]装备数值!$K$5:$K$19,[1]装备数值!$X$24:$X$38)))</f>
        <v>38</v>
      </c>
      <c r="I468" s="2" cm="1">
        <f t="array" ref="I468">G468+H468*(_xlfn.SINGLE(_xlfn.XLOOKUP(E468,'equip_quality|装备品质'!$A:$A,'equip_quality|装备品质'!$E:$E-1)))</f>
        <v>6456</v>
      </c>
      <c r="J468" s="3" t="str">
        <f t="shared" si="73"/>
        <v>3;436013|4;436014|5;436015|6;436016</v>
      </c>
      <c r="K468" s="3" t="str">
        <f t="shared" si="72"/>
        <v>436013;436014;436015;436016</v>
      </c>
      <c r="M468" s="2">
        <f>_xlfn.XLOOKUP(ROUNDDOWN(A468/100,0),[1]装备数值!$B:$B,[1]装备数值!$F:$F)</f>
        <v>0</v>
      </c>
      <c r="N468" s="3" t="str">
        <f t="shared" si="66"/>
        <v>equip_601_name</v>
      </c>
      <c r="O468" s="3" t="str">
        <f t="shared" si="67"/>
        <v>icon_equip_601_2</v>
      </c>
      <c r="P468" s="3" t="str">
        <f t="shared" si="68"/>
        <v>equip_601_desc</v>
      </c>
      <c r="Q468" s="3" t="str">
        <f t="shared" si="69"/>
        <v>spine_equip_601_2</v>
      </c>
    </row>
    <row r="469" spans="1:17">
      <c r="A469" s="2">
        <v>60112</v>
      </c>
      <c r="B469" s="3" t="str">
        <f>CONCATENATE(_xlfn.XLOOKUP(ROUNDDOWN(A469/100,0),[1]装备数值!$B:$B,[1]装备数值!$C:$C),"-",_xlfn.XLOOKUP(E469,[1]装备数值!$K$5:$K$19,[1]装备数值!$L$5:$L$19))</f>
        <v>马丁鞋-SS阶-1</v>
      </c>
      <c r="C469" s="3">
        <f t="shared" si="65"/>
        <v>601</v>
      </c>
      <c r="D469" s="3">
        <f>_xlfn.XLOOKUP(ROUNDDOWN(A469/100,0),[1]装备数值!$B:$B,[1]装备数值!$E:$E)</f>
        <v>6</v>
      </c>
      <c r="E469" s="2">
        <v>12</v>
      </c>
      <c r="F469" s="2">
        <f>_xlfn.XLOOKUP(ROUNDDOWN(A469/100,0),[1]装备数值!$B:$B,[1]装备数值!$D:$D)</f>
        <v>102010</v>
      </c>
      <c r="G469" s="8">
        <f>IF(M469=0,_xlfn.IFS(D469=1,_xlfn.XLOOKUP(E469,[1]装备数值!$K$5:$K$19,[1]装备数值!$M$5:$M$19),D469=3,_xlfn.XLOOKUP(E469,[1]装备数值!$K$5:$K$19,[1]装备数值!$Q$5:$Q$19),D469=5,_xlfn.XLOOKUP(E469,[1]装备数值!$K$5:$K$19,[1]装备数值!$U$5:$U$19),D469=2,_xlfn.XLOOKUP(E469,[1]装备数值!$K$5:$K$19,[1]装备数值!$M$24:$M$38),D469=4,_xlfn.XLOOKUP(E469,[1]装备数值!$K$5:$K$19,[1]装备数值!$Q$24:$Q$38),D469=6,_xlfn.XLOOKUP(E469,[1]装备数值!$K$5:$K$19,[1]装备数值!$U$24:$U$38)),_xlfn.IFS(D469=1,_xlfn.XLOOKUP(E469,[1]装备数值!$K$5:$K$19,[1]装备数值!$O$5:$O$19),D469=3,_xlfn.XLOOKUP(E469,[1]装备数值!$K$5:$K$19,[1]装备数值!$S$5:$S$19),D469=5,_xlfn.XLOOKUP(E469,[1]装备数值!$K$5:$K$19,[1]装备数值!$W$5:$W$19),D469=2,_xlfn.XLOOKUP(E469,[1]装备数值!$K$5:$K$19,[1]装备数值!$O$24:$O$38),D469=4,_xlfn.XLOOKUP(E469,[1]装备数值!$K$5:$K$19,[1]装备数值!$S$24:$S$38),D469=6,_xlfn.XLOOKUP(E469,[1]装备数值!$K$5:$K$19,[1]装备数值!$W$24:$W$38)))</f>
        <v>564</v>
      </c>
      <c r="H469" s="2">
        <f>IF(M469=0,_xlfn.IFS(D469=1,_xlfn.XLOOKUP(E469,[1]装备数值!$K$5:$K$19,[1]装备数值!$N$5:$N$19),D469=3,_xlfn.XLOOKUP(E469,[1]装备数值!$K$5:$K$19,[1]装备数值!$R$5:$R$19),D469=5,_xlfn.XLOOKUP(E469,[1]装备数值!$K$5:$K$19,[1]装备数值!$V$5:$V$19),D469=2,_xlfn.XLOOKUP(E469,[1]装备数值!$K$5:$K$19,[1]装备数值!$N$24:$N$38),D469=4,_xlfn.XLOOKUP(E469,[1]装备数值!$K$5:$K$19,[1]装备数值!$R$24:$R$38),D469=6,_xlfn.XLOOKUP(E469,[1]装备数值!$K$5:$K$19,[1]装备数值!$V$24:$V$38)),_xlfn.IFS(D469=1,_xlfn.XLOOKUP(E469,[1]装备数值!$K$5:$K$19,[1]装备数值!$P$5:$P$19),D469=3,_xlfn.XLOOKUP(E469,[1]装备数值!$K$5:$K$19,[1]装备数值!$T$5:$T$19),D469=5,_xlfn.XLOOKUP(E469,[1]装备数值!$K$5:$K$19,[1]装备数值!$X$5:$X$19),D469=2,_xlfn.XLOOKUP(E469,[1]装备数值!$K$5:$K$19,[1]装备数值!$P$24:$P$38),D469=4,_xlfn.XLOOKUP(E469,[1]装备数值!$K$5:$K$19,[1]装备数值!$T$24:$T$38),D469=6,_xlfn.XLOOKUP(E469,[1]装备数值!$K$5:$K$19,[1]装备数值!$X$24:$X$38)))</f>
        <v>53</v>
      </c>
      <c r="I469" s="2" cm="1">
        <f t="array" ref="I469">G469+H469*(_xlfn.SINGLE(_xlfn.XLOOKUP(E469,'equip_quality|装备品质'!$A:$A,'equip_quality|装备品质'!$E:$E-1)))</f>
        <v>8991</v>
      </c>
      <c r="J469" s="3" t="str">
        <f t="shared" si="73"/>
        <v>3;436013|4;436014|5;436015|6;436016</v>
      </c>
      <c r="K469" s="3" t="str">
        <f t="shared" si="72"/>
        <v>436013;436014;436015;436016</v>
      </c>
      <c r="M469" s="2">
        <f>_xlfn.XLOOKUP(ROUNDDOWN(A469/100,0),[1]装备数值!$B:$B,[1]装备数值!$F:$F)</f>
        <v>0</v>
      </c>
      <c r="N469" s="3" t="str">
        <f t="shared" si="66"/>
        <v>equip_601_name</v>
      </c>
      <c r="O469" s="3" t="str">
        <f t="shared" si="67"/>
        <v>icon_equip_601_2</v>
      </c>
      <c r="P469" s="3" t="str">
        <f t="shared" si="68"/>
        <v>equip_601_desc</v>
      </c>
      <c r="Q469" s="3" t="str">
        <f t="shared" si="69"/>
        <v>spine_equip_601_2</v>
      </c>
    </row>
    <row r="470" spans="1:17">
      <c r="A470" s="2">
        <v>60113</v>
      </c>
      <c r="B470" s="3" t="str">
        <f>CONCATENATE(_xlfn.XLOOKUP(ROUNDDOWN(A470/100,0),[1]装备数值!$B:$B,[1]装备数值!$C:$C),"-",_xlfn.XLOOKUP(E470,[1]装备数值!$K$5:$K$19,[1]装备数值!$L$5:$L$19))</f>
        <v>马丁鞋-SS阶-2</v>
      </c>
      <c r="C470" s="3">
        <f t="shared" si="65"/>
        <v>601</v>
      </c>
      <c r="D470" s="3">
        <f>_xlfn.XLOOKUP(ROUNDDOWN(A470/100,0),[1]装备数值!$B:$B,[1]装备数值!$E:$E)</f>
        <v>6</v>
      </c>
      <c r="E470" s="2">
        <v>13</v>
      </c>
      <c r="F470" s="2">
        <f>_xlfn.XLOOKUP(ROUNDDOWN(A470/100,0),[1]装备数值!$B:$B,[1]装备数值!$D:$D)</f>
        <v>102010</v>
      </c>
      <c r="G470" s="8">
        <f>IF(M470=0,_xlfn.IFS(D470=1,_xlfn.XLOOKUP(E470,[1]装备数值!$K$5:$K$19,[1]装备数值!$M$5:$M$19),D470=3,_xlfn.XLOOKUP(E470,[1]装备数值!$K$5:$K$19,[1]装备数值!$Q$5:$Q$19),D470=5,_xlfn.XLOOKUP(E470,[1]装备数值!$K$5:$K$19,[1]装备数值!$U$5:$U$19),D470=2,_xlfn.XLOOKUP(E470,[1]装备数值!$K$5:$K$19,[1]装备数值!$M$24:$M$38),D470=4,_xlfn.XLOOKUP(E470,[1]装备数值!$K$5:$K$19,[1]装备数值!$Q$24:$Q$38),D470=6,_xlfn.XLOOKUP(E470,[1]装备数值!$K$5:$K$19,[1]装备数值!$U$24:$U$38)),_xlfn.IFS(D470=1,_xlfn.XLOOKUP(E470,[1]装备数值!$K$5:$K$19,[1]装备数值!$O$5:$O$19),D470=3,_xlfn.XLOOKUP(E470,[1]装备数值!$K$5:$K$19,[1]装备数值!$S$5:$S$19),D470=5,_xlfn.XLOOKUP(E470,[1]装备数值!$K$5:$K$19,[1]装备数值!$W$5:$W$19),D470=2,_xlfn.XLOOKUP(E470,[1]装备数值!$K$5:$K$19,[1]装备数值!$O$24:$O$38),D470=4,_xlfn.XLOOKUP(E470,[1]装备数值!$K$5:$K$19,[1]装备数值!$S$24:$S$38),D470=6,_xlfn.XLOOKUP(E470,[1]装备数值!$K$5:$K$19,[1]装备数值!$W$24:$W$38)))</f>
        <v>752</v>
      </c>
      <c r="H470" s="2">
        <f>IF(M470=0,_xlfn.IFS(D470=1,_xlfn.XLOOKUP(E470,[1]装备数值!$K$5:$K$19,[1]装备数值!$N$5:$N$19),D470=3,_xlfn.XLOOKUP(E470,[1]装备数值!$K$5:$K$19,[1]装备数值!$R$5:$R$19),D470=5,_xlfn.XLOOKUP(E470,[1]装备数值!$K$5:$K$19,[1]装备数值!$V$5:$V$19),D470=2,_xlfn.XLOOKUP(E470,[1]装备数值!$K$5:$K$19,[1]装备数值!$N$24:$N$38),D470=4,_xlfn.XLOOKUP(E470,[1]装备数值!$K$5:$K$19,[1]装备数值!$R$24:$R$38),D470=6,_xlfn.XLOOKUP(E470,[1]装备数值!$K$5:$K$19,[1]装备数值!$V$24:$V$38)),_xlfn.IFS(D470=1,_xlfn.XLOOKUP(E470,[1]装备数值!$K$5:$K$19,[1]装备数值!$P$5:$P$19),D470=3,_xlfn.XLOOKUP(E470,[1]装备数值!$K$5:$K$19,[1]装备数值!$T$5:$T$19),D470=5,_xlfn.XLOOKUP(E470,[1]装备数值!$K$5:$K$19,[1]装备数值!$X$5:$X$19),D470=2,_xlfn.XLOOKUP(E470,[1]装备数值!$K$5:$K$19,[1]装备数值!$P$24:$P$38),D470=4,_xlfn.XLOOKUP(E470,[1]装备数值!$K$5:$K$19,[1]装备数值!$T$24:$T$38),D470=6,_xlfn.XLOOKUP(E470,[1]装备数值!$K$5:$K$19,[1]装备数值!$X$24:$X$38)))</f>
        <v>74</v>
      </c>
      <c r="I470" s="2" cm="1">
        <f t="array" ref="I470">G470+H470*(_xlfn.SINGLE(_xlfn.XLOOKUP(E470,'equip_quality|装备品质'!$A:$A,'equip_quality|装备品质'!$E:$E-1)))</f>
        <v>12518</v>
      </c>
      <c r="J470" s="3" t="str">
        <f t="shared" si="73"/>
        <v>3;436013|4;436014|5;436015|6;436016</v>
      </c>
      <c r="K470" s="3" t="str">
        <f t="shared" si="72"/>
        <v>436013;436014;436015;436016</v>
      </c>
      <c r="M470" s="2">
        <f>_xlfn.XLOOKUP(ROUNDDOWN(A470/100,0),[1]装备数值!$B:$B,[1]装备数值!$F:$F)</f>
        <v>0</v>
      </c>
      <c r="N470" s="3" t="str">
        <f t="shared" si="66"/>
        <v>equip_601_name</v>
      </c>
      <c r="O470" s="3" t="str">
        <f t="shared" si="67"/>
        <v>icon_equip_601_2</v>
      </c>
      <c r="P470" s="3" t="str">
        <f t="shared" si="68"/>
        <v>equip_601_desc</v>
      </c>
      <c r="Q470" s="3" t="str">
        <f t="shared" si="69"/>
        <v>spine_equip_601_2</v>
      </c>
    </row>
    <row r="471" spans="1:17">
      <c r="A471" s="2">
        <v>60114</v>
      </c>
      <c r="B471" s="3" t="str">
        <f>CONCATENATE(_xlfn.XLOOKUP(ROUNDDOWN(A471/100,0),[1]装备数值!$B:$B,[1]装备数值!$C:$C),"-",_xlfn.XLOOKUP(E471,[1]装备数值!$K$5:$K$19,[1]装备数值!$L$5:$L$19))</f>
        <v>马丁鞋-SS阶-3</v>
      </c>
      <c r="C471" s="3">
        <f t="shared" si="65"/>
        <v>601</v>
      </c>
      <c r="D471" s="3">
        <f>_xlfn.XLOOKUP(ROUNDDOWN(A471/100,0),[1]装备数值!$B:$B,[1]装备数值!$E:$E)</f>
        <v>6</v>
      </c>
      <c r="E471" s="2">
        <v>14</v>
      </c>
      <c r="F471" s="2">
        <f>_xlfn.XLOOKUP(ROUNDDOWN(A471/100,0),[1]装备数值!$B:$B,[1]装备数值!$D:$D)</f>
        <v>102010</v>
      </c>
      <c r="G471" s="8">
        <f>IF(M471=0,_xlfn.IFS(D471=1,_xlfn.XLOOKUP(E471,[1]装备数值!$K$5:$K$19,[1]装备数值!$M$5:$M$19),D471=3,_xlfn.XLOOKUP(E471,[1]装备数值!$K$5:$K$19,[1]装备数值!$Q$5:$Q$19),D471=5,_xlfn.XLOOKUP(E471,[1]装备数值!$K$5:$K$19,[1]装备数值!$U$5:$U$19),D471=2,_xlfn.XLOOKUP(E471,[1]装备数值!$K$5:$K$19,[1]装备数值!$M$24:$M$38),D471=4,_xlfn.XLOOKUP(E471,[1]装备数值!$K$5:$K$19,[1]装备数值!$Q$24:$Q$38),D471=6,_xlfn.XLOOKUP(E471,[1]装备数值!$K$5:$K$19,[1]装备数值!$U$24:$U$38)),_xlfn.IFS(D471=1,_xlfn.XLOOKUP(E471,[1]装备数值!$K$5:$K$19,[1]装备数值!$O$5:$O$19),D471=3,_xlfn.XLOOKUP(E471,[1]装备数值!$K$5:$K$19,[1]装备数值!$S$5:$S$19),D471=5,_xlfn.XLOOKUP(E471,[1]装备数值!$K$5:$K$19,[1]装备数值!$W$5:$W$19),D471=2,_xlfn.XLOOKUP(E471,[1]装备数值!$K$5:$K$19,[1]装备数值!$O$24:$O$38),D471=4,_xlfn.XLOOKUP(E471,[1]装备数值!$K$5:$K$19,[1]装备数值!$S$24:$S$38),D471=6,_xlfn.XLOOKUP(E471,[1]装备数值!$K$5:$K$19,[1]装备数值!$W$24:$W$38)))</f>
        <v>940</v>
      </c>
      <c r="H471" s="2">
        <f>IF(M471=0,_xlfn.IFS(D471=1,_xlfn.XLOOKUP(E471,[1]装备数值!$K$5:$K$19,[1]装备数值!$N$5:$N$19),D471=3,_xlfn.XLOOKUP(E471,[1]装备数值!$K$5:$K$19,[1]装备数值!$R$5:$R$19),D471=5,_xlfn.XLOOKUP(E471,[1]装备数值!$K$5:$K$19,[1]装备数值!$V$5:$V$19),D471=2,_xlfn.XLOOKUP(E471,[1]装备数值!$K$5:$K$19,[1]装备数值!$N$24:$N$38),D471=4,_xlfn.XLOOKUP(E471,[1]装备数值!$K$5:$K$19,[1]装备数值!$R$24:$R$38),D471=6,_xlfn.XLOOKUP(E471,[1]装备数值!$K$5:$K$19,[1]装备数值!$V$24:$V$38)),_xlfn.IFS(D471=1,_xlfn.XLOOKUP(E471,[1]装备数值!$K$5:$K$19,[1]装备数值!$P$5:$P$19),D471=3,_xlfn.XLOOKUP(E471,[1]装备数值!$K$5:$K$19,[1]装备数值!$T$5:$T$19),D471=5,_xlfn.XLOOKUP(E471,[1]装备数值!$K$5:$K$19,[1]装备数值!$X$5:$X$19),D471=2,_xlfn.XLOOKUP(E471,[1]装备数值!$K$5:$K$19,[1]装备数值!$P$24:$P$38),D471=4,_xlfn.XLOOKUP(E471,[1]装备数值!$K$5:$K$19,[1]装备数值!$T$24:$T$38),D471=6,_xlfn.XLOOKUP(E471,[1]装备数值!$K$5:$K$19,[1]装备数值!$X$24:$X$38)))</f>
        <v>90</v>
      </c>
      <c r="I471" s="2" cm="1">
        <f t="array" ref="I471">G471+H471*(_xlfn.SINGLE(_xlfn.XLOOKUP(E471,'equip_quality|装备品质'!$A:$A,'equip_quality|装备品质'!$E:$E-1)))</f>
        <v>15250</v>
      </c>
      <c r="J471" s="3" t="str">
        <f t="shared" si="73"/>
        <v>3;436013|4;436014|5;436015|6;436016</v>
      </c>
      <c r="K471" s="3" t="str">
        <f t="shared" si="72"/>
        <v>436013;436014;436015;436016</v>
      </c>
      <c r="M471" s="2">
        <f>_xlfn.XLOOKUP(ROUNDDOWN(A471/100,0),[1]装备数值!$B:$B,[1]装备数值!$F:$F)</f>
        <v>0</v>
      </c>
      <c r="N471" s="3" t="str">
        <f t="shared" si="66"/>
        <v>equip_601_name</v>
      </c>
      <c r="O471" s="3" t="str">
        <f t="shared" si="67"/>
        <v>icon_equip_601_2</v>
      </c>
      <c r="P471" s="3" t="str">
        <f t="shared" si="68"/>
        <v>equip_601_desc</v>
      </c>
      <c r="Q471" s="3" t="str">
        <f t="shared" si="69"/>
        <v>spine_equip_601_2</v>
      </c>
    </row>
    <row r="472" spans="1:17">
      <c r="A472" s="2">
        <v>60115</v>
      </c>
      <c r="B472" s="3" t="str">
        <f>CONCATENATE(_xlfn.XLOOKUP(ROUNDDOWN(A472/100,0),[1]装备数值!$B:$B,[1]装备数值!$C:$C),"-",_xlfn.XLOOKUP(E472,[1]装备数值!$K$5:$K$19,[1]装备数值!$L$5:$L$19))</f>
        <v>马丁鞋-SS阶-4</v>
      </c>
      <c r="C472" s="3">
        <f t="shared" ref="C472:C535" si="74">ROUNDDOWN(A472/100,0)</f>
        <v>601</v>
      </c>
      <c r="D472" s="3">
        <f>_xlfn.XLOOKUP(ROUNDDOWN(A472/100,0),[1]装备数值!$B:$B,[1]装备数值!$E:$E)</f>
        <v>6</v>
      </c>
      <c r="E472" s="2">
        <v>15</v>
      </c>
      <c r="F472" s="2">
        <f>_xlfn.XLOOKUP(ROUNDDOWN(A472/100,0),[1]装备数值!$B:$B,[1]装备数值!$D:$D)</f>
        <v>102010</v>
      </c>
      <c r="G472" s="8">
        <f>IF(M472=0,_xlfn.IFS(D472=1,_xlfn.XLOOKUP(E472,[1]装备数值!$K$5:$K$19,[1]装备数值!$M$5:$M$19),D472=3,_xlfn.XLOOKUP(E472,[1]装备数值!$K$5:$K$19,[1]装备数值!$Q$5:$Q$19),D472=5,_xlfn.XLOOKUP(E472,[1]装备数值!$K$5:$K$19,[1]装备数值!$U$5:$U$19),D472=2,_xlfn.XLOOKUP(E472,[1]装备数值!$K$5:$K$19,[1]装备数值!$M$24:$M$38),D472=4,_xlfn.XLOOKUP(E472,[1]装备数值!$K$5:$K$19,[1]装备数值!$Q$24:$Q$38),D472=6,_xlfn.XLOOKUP(E472,[1]装备数值!$K$5:$K$19,[1]装备数值!$U$24:$U$38)),_xlfn.IFS(D472=1,_xlfn.XLOOKUP(E472,[1]装备数值!$K$5:$K$19,[1]装备数值!$O$5:$O$19),D472=3,_xlfn.XLOOKUP(E472,[1]装备数值!$K$5:$K$19,[1]装备数值!$S$5:$S$19),D472=5,_xlfn.XLOOKUP(E472,[1]装备数值!$K$5:$K$19,[1]装备数值!$W$5:$W$19),D472=2,_xlfn.XLOOKUP(E472,[1]装备数值!$K$5:$K$19,[1]装备数值!$O$24:$O$38),D472=4,_xlfn.XLOOKUP(E472,[1]装备数值!$K$5:$K$19,[1]装备数值!$S$24:$S$38),D472=6,_xlfn.XLOOKUP(E472,[1]装备数值!$K$5:$K$19,[1]装备数值!$W$24:$W$38)))</f>
        <v>1126</v>
      </c>
      <c r="H472" s="2">
        <f>IF(M472=0,_xlfn.IFS(D472=1,_xlfn.XLOOKUP(E472,[1]装备数值!$K$5:$K$19,[1]装备数值!$N$5:$N$19),D472=3,_xlfn.XLOOKUP(E472,[1]装备数值!$K$5:$K$19,[1]装备数值!$R$5:$R$19),D472=5,_xlfn.XLOOKUP(E472,[1]装备数值!$K$5:$K$19,[1]装备数值!$V$5:$V$19),D472=2,_xlfn.XLOOKUP(E472,[1]装备数值!$K$5:$K$19,[1]装备数值!$N$24:$N$38),D472=4,_xlfn.XLOOKUP(E472,[1]装备数值!$K$5:$K$19,[1]装备数值!$R$24:$R$38),D472=6,_xlfn.XLOOKUP(E472,[1]装备数值!$K$5:$K$19,[1]装备数值!$V$24:$V$38)),_xlfn.IFS(D472=1,_xlfn.XLOOKUP(E472,[1]装备数值!$K$5:$K$19,[1]装备数值!$P$5:$P$19),D472=3,_xlfn.XLOOKUP(E472,[1]装备数值!$K$5:$K$19,[1]装备数值!$T$5:$T$19),D472=5,_xlfn.XLOOKUP(E472,[1]装备数值!$K$5:$K$19,[1]装备数值!$X$5:$X$19),D472=2,_xlfn.XLOOKUP(E472,[1]装备数值!$K$5:$K$19,[1]装备数值!$P$24:$P$38),D472=4,_xlfn.XLOOKUP(E472,[1]装备数值!$K$5:$K$19,[1]装备数值!$T$24:$T$38),D472=6,_xlfn.XLOOKUP(E472,[1]装备数值!$K$5:$K$19,[1]装备数值!$X$24:$X$38)))</f>
        <v>114</v>
      </c>
      <c r="I472" s="2" cm="1">
        <f t="array" ref="I472">G472+H472*(_xlfn.SINGLE(_xlfn.XLOOKUP(E472,'equip_quality|装备品质'!$A:$A,'equip_quality|装备品质'!$E:$E-1)))</f>
        <v>19252</v>
      </c>
      <c r="J472" s="3" t="str">
        <f t="shared" si="73"/>
        <v>3;436013|4;436014|5;436015|6;436016</v>
      </c>
      <c r="K472" s="3" t="str">
        <f t="shared" si="72"/>
        <v>436013;436014;436015;436016</v>
      </c>
      <c r="M472" s="2">
        <f>_xlfn.XLOOKUP(ROUNDDOWN(A472/100,0),[1]装备数值!$B:$B,[1]装备数值!$F:$F)</f>
        <v>0</v>
      </c>
      <c r="N472" s="3" t="str">
        <f t="shared" ref="N472:N535" si="75">CONCATENATE("equip_",ROUNDDOWN(A472/100,0),"_name")</f>
        <v>equip_601_name</v>
      </c>
      <c r="O472" s="3" t="str">
        <f t="shared" ref="O472:O535" si="76">CONCATENATE("icon_equip_",ROUNDDOWN(A472/100,0),IF(_xlfn.NUMBERVALUE(MID(ROUNDDOWN(A472/100,0),2,1))&lt;5,CONCATENATE(IF(E472&lt;4,"_1","_2")),""))</f>
        <v>icon_equip_601_2</v>
      </c>
      <c r="P472" s="3" t="str">
        <f t="shared" ref="P472:P535" si="77">CONCATENATE("equip_",ROUNDDOWN(A472/100,0),"_desc")</f>
        <v>equip_601_desc</v>
      </c>
      <c r="Q472" s="3" t="str">
        <f t="shared" ref="Q472:Q535" si="78">CONCATENATE("spine_equip_",ROUNDDOWN(A472/100,0),IF(_xlfn.NUMBERVALUE(MID(ROUNDDOWN(A472/100,0),2,1))&lt;5,CONCATENATE(IF(E472&lt;4,"_1","_2")),""))</f>
        <v>spine_equip_601_2</v>
      </c>
    </row>
    <row r="473" spans="1:17">
      <c r="A473" s="2">
        <v>60201</v>
      </c>
      <c r="B473" s="3" t="str">
        <f>CONCATENATE(_xlfn.XLOOKUP(ROUNDDOWN(A473/100,0),[1]装备数值!$B:$B,[1]装备数值!$C:$C),"-",_xlfn.XLOOKUP(E473,[1]装备数值!$K$5:$K$19,[1]装备数值!$L$5:$L$19))</f>
        <v>人字拖-D阶</v>
      </c>
      <c r="C473" s="3">
        <f t="shared" si="74"/>
        <v>602</v>
      </c>
      <c r="D473" s="3">
        <f>_xlfn.XLOOKUP(ROUNDDOWN(A473/100,0),[1]装备数值!$B:$B,[1]装备数值!$E:$E)</f>
        <v>6</v>
      </c>
      <c r="E473" s="2">
        <v>1</v>
      </c>
      <c r="F473" s="2">
        <f>_xlfn.XLOOKUP(ROUNDDOWN(A473/100,0),[1]装备数值!$B:$B,[1]装备数值!$D:$D)</f>
        <v>102010</v>
      </c>
      <c r="G473" s="8">
        <f>IF(M473=0,_xlfn.IFS(D473=1,_xlfn.XLOOKUP(E473,[1]装备数值!$K$5:$K$19,[1]装备数值!$M$5:$M$19),D473=3,_xlfn.XLOOKUP(E473,[1]装备数值!$K$5:$K$19,[1]装备数值!$Q$5:$Q$19),D473=5,_xlfn.XLOOKUP(E473,[1]装备数值!$K$5:$K$19,[1]装备数值!$U$5:$U$19),D473=2,_xlfn.XLOOKUP(E473,[1]装备数值!$K$5:$K$19,[1]装备数值!$M$24:$M$38),D473=4,_xlfn.XLOOKUP(E473,[1]装备数值!$K$5:$K$19,[1]装备数值!$Q$24:$Q$38),D473=6,_xlfn.XLOOKUP(E473,[1]装备数值!$K$5:$K$19,[1]装备数值!$U$24:$U$38)),_xlfn.IFS(D473=1,_xlfn.XLOOKUP(E473,[1]装备数值!$K$5:$K$19,[1]装备数值!$O$5:$O$19),D473=3,_xlfn.XLOOKUP(E473,[1]装备数值!$K$5:$K$19,[1]装备数值!$S$5:$S$19),D473=5,_xlfn.XLOOKUP(E473,[1]装备数值!$K$5:$K$19,[1]装备数值!$W$5:$W$19),D473=2,_xlfn.XLOOKUP(E473,[1]装备数值!$K$5:$K$19,[1]装备数值!$O$24:$O$38),D473=4,_xlfn.XLOOKUP(E473,[1]装备数值!$K$5:$K$19,[1]装备数值!$S$24:$S$38),D473=6,_xlfn.XLOOKUP(E473,[1]装备数值!$K$5:$K$19,[1]装备数值!$W$24:$W$38)))</f>
        <v>38</v>
      </c>
      <c r="H473" s="2">
        <f>IF(M473=0,_xlfn.IFS(D473=1,_xlfn.XLOOKUP(E473,[1]装备数值!$K$5:$K$19,[1]装备数值!$N$5:$N$19),D473=3,_xlfn.XLOOKUP(E473,[1]装备数值!$K$5:$K$19,[1]装备数值!$R$5:$R$19),D473=5,_xlfn.XLOOKUP(E473,[1]装备数值!$K$5:$K$19,[1]装备数值!$V$5:$V$19),D473=2,_xlfn.XLOOKUP(E473,[1]装备数值!$K$5:$K$19,[1]装备数值!$N$24:$N$38),D473=4,_xlfn.XLOOKUP(E473,[1]装备数值!$K$5:$K$19,[1]装备数值!$R$24:$R$38),D473=6,_xlfn.XLOOKUP(E473,[1]装备数值!$K$5:$K$19,[1]装备数值!$V$24:$V$38)),_xlfn.IFS(D473=1,_xlfn.XLOOKUP(E473,[1]装备数值!$K$5:$K$19,[1]装备数值!$P$5:$P$19),D473=3,_xlfn.XLOOKUP(E473,[1]装备数值!$K$5:$K$19,[1]装备数值!$T$5:$T$19),D473=5,_xlfn.XLOOKUP(E473,[1]装备数值!$K$5:$K$19,[1]装备数值!$X$5:$X$19),D473=2,_xlfn.XLOOKUP(E473,[1]装备数值!$K$5:$K$19,[1]装备数值!$P$24:$P$38),D473=4,_xlfn.XLOOKUP(E473,[1]装备数值!$K$5:$K$19,[1]装备数值!$T$24:$T$38),D473=6,_xlfn.XLOOKUP(E473,[1]装备数值!$K$5:$K$19,[1]装备数值!$X$24:$X$38)))</f>
        <v>4</v>
      </c>
      <c r="I473" s="2" cm="1">
        <f t="array" ref="I473">G473+H473*(_xlfn.SINGLE(_xlfn.XLOOKUP(E473,'equip_quality|装备品质'!$A:$A,'equip_quality|装备品质'!$E:$E-1)))</f>
        <v>674</v>
      </c>
      <c r="J473" s="3" t="str">
        <f t="shared" si="73"/>
        <v>3;436023|4;436024|5;436025|6;436026</v>
      </c>
      <c r="K473" s="3" t="str">
        <f t="shared" si="72"/>
        <v/>
      </c>
      <c r="M473" s="2">
        <f>_xlfn.XLOOKUP(ROUNDDOWN(A473/100,0),[1]装备数值!$B:$B,[1]装备数值!$F:$F)</f>
        <v>0</v>
      </c>
      <c r="N473" s="3" t="str">
        <f t="shared" si="75"/>
        <v>equip_602_name</v>
      </c>
      <c r="O473" s="3" t="str">
        <f t="shared" si="76"/>
        <v>icon_equip_602_1</v>
      </c>
      <c r="P473" s="3" t="str">
        <f t="shared" si="77"/>
        <v>equip_602_desc</v>
      </c>
      <c r="Q473" s="3" t="str">
        <f t="shared" si="78"/>
        <v>spine_equip_602_1</v>
      </c>
    </row>
    <row r="474" spans="1:17">
      <c r="A474" s="2">
        <v>60202</v>
      </c>
      <c r="B474" s="3" t="str">
        <f>CONCATENATE(_xlfn.XLOOKUP(ROUNDDOWN(A474/100,0),[1]装备数值!$B:$B,[1]装备数值!$C:$C),"-",_xlfn.XLOOKUP(E474,[1]装备数值!$K$5:$K$19,[1]装备数值!$L$5:$L$19))</f>
        <v>人字拖-C阶</v>
      </c>
      <c r="C474" s="3">
        <f t="shared" si="74"/>
        <v>602</v>
      </c>
      <c r="D474" s="3">
        <f>_xlfn.XLOOKUP(ROUNDDOWN(A474/100,0),[1]装备数值!$B:$B,[1]装备数值!$E:$E)</f>
        <v>6</v>
      </c>
      <c r="E474" s="2">
        <v>2</v>
      </c>
      <c r="F474" s="2">
        <f>_xlfn.XLOOKUP(ROUNDDOWN(A474/100,0),[1]装备数值!$B:$B,[1]装备数值!$D:$D)</f>
        <v>102010</v>
      </c>
      <c r="G474" s="8">
        <f>IF(M474=0,_xlfn.IFS(D474=1,_xlfn.XLOOKUP(E474,[1]装备数值!$K$5:$K$19,[1]装备数值!$M$5:$M$19),D474=3,_xlfn.XLOOKUP(E474,[1]装备数值!$K$5:$K$19,[1]装备数值!$Q$5:$Q$19),D474=5,_xlfn.XLOOKUP(E474,[1]装备数值!$K$5:$K$19,[1]装备数值!$U$5:$U$19),D474=2,_xlfn.XLOOKUP(E474,[1]装备数值!$K$5:$K$19,[1]装备数值!$M$24:$M$38),D474=4,_xlfn.XLOOKUP(E474,[1]装备数值!$K$5:$K$19,[1]装备数值!$Q$24:$Q$38),D474=6,_xlfn.XLOOKUP(E474,[1]装备数值!$K$5:$K$19,[1]装备数值!$U$24:$U$38)),_xlfn.IFS(D474=1,_xlfn.XLOOKUP(E474,[1]装备数值!$K$5:$K$19,[1]装备数值!$O$5:$O$19),D474=3,_xlfn.XLOOKUP(E474,[1]装备数值!$K$5:$K$19,[1]装备数值!$S$5:$S$19),D474=5,_xlfn.XLOOKUP(E474,[1]装备数值!$K$5:$K$19,[1]装备数值!$W$5:$W$19),D474=2,_xlfn.XLOOKUP(E474,[1]装备数值!$K$5:$K$19,[1]装备数值!$O$24:$O$38),D474=4,_xlfn.XLOOKUP(E474,[1]装备数值!$K$5:$K$19,[1]装备数值!$S$24:$S$38),D474=6,_xlfn.XLOOKUP(E474,[1]装备数值!$K$5:$K$19,[1]装备数值!$W$24:$W$38)))</f>
        <v>53</v>
      </c>
      <c r="H474" s="2">
        <f>IF(M474=0,_xlfn.IFS(D474=1,_xlfn.XLOOKUP(E474,[1]装备数值!$K$5:$K$19,[1]装备数值!$N$5:$N$19),D474=3,_xlfn.XLOOKUP(E474,[1]装备数值!$K$5:$K$19,[1]装备数值!$R$5:$R$19),D474=5,_xlfn.XLOOKUP(E474,[1]装备数值!$K$5:$K$19,[1]装备数值!$V$5:$V$19),D474=2,_xlfn.XLOOKUP(E474,[1]装备数值!$K$5:$K$19,[1]装备数值!$N$24:$N$38),D474=4,_xlfn.XLOOKUP(E474,[1]装备数值!$K$5:$K$19,[1]装备数值!$R$24:$R$38),D474=6,_xlfn.XLOOKUP(E474,[1]装备数值!$K$5:$K$19,[1]装备数值!$V$24:$V$38)),_xlfn.IFS(D474=1,_xlfn.XLOOKUP(E474,[1]装备数值!$K$5:$K$19,[1]装备数值!$P$5:$P$19),D474=3,_xlfn.XLOOKUP(E474,[1]装备数值!$K$5:$K$19,[1]装备数值!$T$5:$T$19),D474=5,_xlfn.XLOOKUP(E474,[1]装备数值!$K$5:$K$19,[1]装备数值!$X$5:$X$19),D474=2,_xlfn.XLOOKUP(E474,[1]装备数值!$K$5:$K$19,[1]装备数值!$P$24:$P$38),D474=4,_xlfn.XLOOKUP(E474,[1]装备数值!$K$5:$K$19,[1]装备数值!$T$24:$T$38),D474=6,_xlfn.XLOOKUP(E474,[1]装备数值!$K$5:$K$19,[1]装备数值!$X$24:$X$38)))</f>
        <v>6</v>
      </c>
      <c r="I474" s="2" cm="1">
        <f t="array" ref="I474">G474+H474*(_xlfn.SINGLE(_xlfn.XLOOKUP(E474,'equip_quality|装备品质'!$A:$A,'equip_quality|装备品质'!$E:$E-1)))</f>
        <v>1007</v>
      </c>
      <c r="J474" s="3" t="str">
        <f t="shared" si="73"/>
        <v>3;436023|4;436024|5;436025|6;436026</v>
      </c>
      <c r="K474" s="3" t="str">
        <f t="shared" si="72"/>
        <v/>
      </c>
      <c r="M474" s="2">
        <f>_xlfn.XLOOKUP(ROUNDDOWN(A474/100,0),[1]装备数值!$B:$B,[1]装备数值!$F:$F)</f>
        <v>0</v>
      </c>
      <c r="N474" s="3" t="str">
        <f t="shared" si="75"/>
        <v>equip_602_name</v>
      </c>
      <c r="O474" s="3" t="str">
        <f t="shared" si="76"/>
        <v>icon_equip_602_1</v>
      </c>
      <c r="P474" s="3" t="str">
        <f t="shared" si="77"/>
        <v>equip_602_desc</v>
      </c>
      <c r="Q474" s="3" t="str">
        <f t="shared" si="78"/>
        <v>spine_equip_602_1</v>
      </c>
    </row>
    <row r="475" spans="1:17">
      <c r="A475" s="2">
        <v>60203</v>
      </c>
      <c r="B475" s="3" t="str">
        <f>CONCATENATE(_xlfn.XLOOKUP(ROUNDDOWN(A475/100,0),[1]装备数值!$B:$B,[1]装备数值!$C:$C),"-",_xlfn.XLOOKUP(E475,[1]装备数值!$K$5:$K$19,[1]装备数值!$L$5:$L$19))</f>
        <v>人字拖-B阶</v>
      </c>
      <c r="C475" s="3">
        <f t="shared" si="74"/>
        <v>602</v>
      </c>
      <c r="D475" s="3">
        <f>_xlfn.XLOOKUP(ROUNDDOWN(A475/100,0),[1]装备数值!$B:$B,[1]装备数值!$E:$E)</f>
        <v>6</v>
      </c>
      <c r="E475" s="2">
        <v>3</v>
      </c>
      <c r="F475" s="2">
        <f>_xlfn.XLOOKUP(ROUNDDOWN(A475/100,0),[1]装备数值!$B:$B,[1]装备数值!$D:$D)</f>
        <v>102010</v>
      </c>
      <c r="G475" s="8">
        <f>IF(M475=0,_xlfn.IFS(D475=1,_xlfn.XLOOKUP(E475,[1]装备数值!$K$5:$K$19,[1]装备数值!$M$5:$M$19),D475=3,_xlfn.XLOOKUP(E475,[1]装备数值!$K$5:$K$19,[1]装备数值!$Q$5:$Q$19),D475=5,_xlfn.XLOOKUP(E475,[1]装备数值!$K$5:$K$19,[1]装备数值!$U$5:$U$19),D475=2,_xlfn.XLOOKUP(E475,[1]装备数值!$K$5:$K$19,[1]装备数值!$M$24:$M$38),D475=4,_xlfn.XLOOKUP(E475,[1]装备数值!$K$5:$K$19,[1]装备数值!$Q$24:$Q$38),D475=6,_xlfn.XLOOKUP(E475,[1]装备数值!$K$5:$K$19,[1]装备数值!$U$24:$U$38)),_xlfn.IFS(D475=1,_xlfn.XLOOKUP(E475,[1]装备数值!$K$5:$K$19,[1]装备数值!$O$5:$O$19),D475=3,_xlfn.XLOOKUP(E475,[1]装备数值!$K$5:$K$19,[1]装备数值!$S$5:$S$19),D475=5,_xlfn.XLOOKUP(E475,[1]装备数值!$K$5:$K$19,[1]装备数值!$W$5:$W$19),D475=2,_xlfn.XLOOKUP(E475,[1]装备数值!$K$5:$K$19,[1]装备数值!$O$24:$O$38),D475=4,_xlfn.XLOOKUP(E475,[1]装备数值!$K$5:$K$19,[1]装备数值!$S$24:$S$38),D475=6,_xlfn.XLOOKUP(E475,[1]装备数值!$K$5:$K$19,[1]装备数值!$W$24:$W$38)))</f>
        <v>75</v>
      </c>
      <c r="H475" s="2">
        <f>IF(M475=0,_xlfn.IFS(D475=1,_xlfn.XLOOKUP(E475,[1]装备数值!$K$5:$K$19,[1]装备数值!$N$5:$N$19),D475=3,_xlfn.XLOOKUP(E475,[1]装备数值!$K$5:$K$19,[1]装备数值!$R$5:$R$19),D475=5,_xlfn.XLOOKUP(E475,[1]装备数值!$K$5:$K$19,[1]装备数值!$V$5:$V$19),D475=2,_xlfn.XLOOKUP(E475,[1]装备数值!$K$5:$K$19,[1]装备数值!$N$24:$N$38),D475=4,_xlfn.XLOOKUP(E475,[1]装备数值!$K$5:$K$19,[1]装备数值!$R$24:$R$38),D475=6,_xlfn.XLOOKUP(E475,[1]装备数值!$K$5:$K$19,[1]装备数值!$V$24:$V$38)),_xlfn.IFS(D475=1,_xlfn.XLOOKUP(E475,[1]装备数值!$K$5:$K$19,[1]装备数值!$P$5:$P$19),D475=3,_xlfn.XLOOKUP(E475,[1]装备数值!$K$5:$K$19,[1]装备数值!$T$5:$T$19),D475=5,_xlfn.XLOOKUP(E475,[1]装备数值!$K$5:$K$19,[1]装备数值!$X$5:$X$19),D475=2,_xlfn.XLOOKUP(E475,[1]装备数值!$K$5:$K$19,[1]装备数值!$P$24:$P$38),D475=4,_xlfn.XLOOKUP(E475,[1]装备数值!$K$5:$K$19,[1]装备数值!$T$24:$T$38),D475=6,_xlfn.XLOOKUP(E475,[1]装备数值!$K$5:$K$19,[1]装备数值!$X$24:$X$38)))</f>
        <v>8</v>
      </c>
      <c r="I475" s="2" cm="1">
        <f t="array" ref="I475">G475+H475*(_xlfn.SINGLE(_xlfn.XLOOKUP(E475,'equip_quality|装备品质'!$A:$A,'equip_quality|装备品质'!$E:$E-1)))</f>
        <v>1347</v>
      </c>
      <c r="J475" s="3" t="str">
        <f t="shared" si="73"/>
        <v>3;436023|4;436024|5;436025|6;436026</v>
      </c>
      <c r="K475" s="3" t="str">
        <f t="shared" si="72"/>
        <v>436023</v>
      </c>
      <c r="M475" s="2">
        <f>_xlfn.XLOOKUP(ROUNDDOWN(A475/100,0),[1]装备数值!$B:$B,[1]装备数值!$F:$F)</f>
        <v>0</v>
      </c>
      <c r="N475" s="3" t="str">
        <f t="shared" si="75"/>
        <v>equip_602_name</v>
      </c>
      <c r="O475" s="3" t="str">
        <f t="shared" si="76"/>
        <v>icon_equip_602_1</v>
      </c>
      <c r="P475" s="3" t="str">
        <f t="shared" si="77"/>
        <v>equip_602_desc</v>
      </c>
      <c r="Q475" s="3" t="str">
        <f t="shared" si="78"/>
        <v>spine_equip_602_1</v>
      </c>
    </row>
    <row r="476" spans="1:17">
      <c r="A476" s="2">
        <v>60204</v>
      </c>
      <c r="B476" s="3" t="str">
        <f>CONCATENATE(_xlfn.XLOOKUP(ROUNDDOWN(A476/100,0),[1]装备数值!$B:$B,[1]装备数值!$C:$C),"-",_xlfn.XLOOKUP(E476,[1]装备数值!$K$5:$K$19,[1]装备数值!$L$5:$L$19))</f>
        <v>人字拖-A阶-0</v>
      </c>
      <c r="C476" s="3">
        <f t="shared" si="74"/>
        <v>602</v>
      </c>
      <c r="D476" s="3">
        <f>_xlfn.XLOOKUP(ROUNDDOWN(A476/100,0),[1]装备数值!$B:$B,[1]装备数值!$E:$E)</f>
        <v>6</v>
      </c>
      <c r="E476" s="2">
        <v>4</v>
      </c>
      <c r="F476" s="2">
        <f>_xlfn.XLOOKUP(ROUNDDOWN(A476/100,0),[1]装备数值!$B:$B,[1]装备数值!$D:$D)</f>
        <v>102010</v>
      </c>
      <c r="G476" s="8">
        <f>IF(M476=0,_xlfn.IFS(D476=1,_xlfn.XLOOKUP(E476,[1]装备数值!$K$5:$K$19,[1]装备数值!$M$5:$M$19),D476=3,_xlfn.XLOOKUP(E476,[1]装备数值!$K$5:$K$19,[1]装备数值!$Q$5:$Q$19),D476=5,_xlfn.XLOOKUP(E476,[1]装备数值!$K$5:$K$19,[1]装备数值!$U$5:$U$19),D476=2,_xlfn.XLOOKUP(E476,[1]装备数值!$K$5:$K$19,[1]装备数值!$M$24:$M$38),D476=4,_xlfn.XLOOKUP(E476,[1]装备数值!$K$5:$K$19,[1]装备数值!$Q$24:$Q$38),D476=6,_xlfn.XLOOKUP(E476,[1]装备数值!$K$5:$K$19,[1]装备数值!$U$24:$U$38)),_xlfn.IFS(D476=1,_xlfn.XLOOKUP(E476,[1]装备数值!$K$5:$K$19,[1]装备数值!$O$5:$O$19),D476=3,_xlfn.XLOOKUP(E476,[1]装备数值!$K$5:$K$19,[1]装备数值!$S$5:$S$19),D476=5,_xlfn.XLOOKUP(E476,[1]装备数值!$K$5:$K$19,[1]装备数值!$W$5:$W$19),D476=2,_xlfn.XLOOKUP(E476,[1]装备数值!$K$5:$K$19,[1]装备数值!$O$24:$O$38),D476=4,_xlfn.XLOOKUP(E476,[1]装备数值!$K$5:$K$19,[1]装备数值!$S$24:$S$38),D476=6,_xlfn.XLOOKUP(E476,[1]装备数值!$K$5:$K$19,[1]装备数值!$W$24:$W$38)))</f>
        <v>150</v>
      </c>
      <c r="H476" s="2">
        <f>IF(M476=0,_xlfn.IFS(D476=1,_xlfn.XLOOKUP(E476,[1]装备数值!$K$5:$K$19,[1]装备数值!$N$5:$N$19),D476=3,_xlfn.XLOOKUP(E476,[1]装备数值!$K$5:$K$19,[1]装备数值!$R$5:$R$19),D476=5,_xlfn.XLOOKUP(E476,[1]装备数值!$K$5:$K$19,[1]装备数值!$V$5:$V$19),D476=2,_xlfn.XLOOKUP(E476,[1]装备数值!$K$5:$K$19,[1]装备数值!$N$24:$N$38),D476=4,_xlfn.XLOOKUP(E476,[1]装备数值!$K$5:$K$19,[1]装备数值!$R$24:$R$38),D476=6,_xlfn.XLOOKUP(E476,[1]装备数值!$K$5:$K$19,[1]装备数值!$V$24:$V$38)),_xlfn.IFS(D476=1,_xlfn.XLOOKUP(E476,[1]装备数值!$K$5:$K$19,[1]装备数值!$P$5:$P$19),D476=3,_xlfn.XLOOKUP(E476,[1]装备数值!$K$5:$K$19,[1]装备数值!$T$5:$T$19),D476=5,_xlfn.XLOOKUP(E476,[1]装备数值!$K$5:$K$19,[1]装备数值!$X$5:$X$19),D476=2,_xlfn.XLOOKUP(E476,[1]装备数值!$K$5:$K$19,[1]装备数值!$P$24:$P$38),D476=4,_xlfn.XLOOKUP(E476,[1]装备数值!$K$5:$K$19,[1]装备数值!$T$24:$T$38),D476=6,_xlfn.XLOOKUP(E476,[1]装备数值!$K$5:$K$19,[1]装备数值!$X$24:$X$38)))</f>
        <v>11</v>
      </c>
      <c r="I476" s="2" cm="1">
        <f t="array" ref="I476">G476+H476*(_xlfn.SINGLE(_xlfn.XLOOKUP(E476,'equip_quality|装备品质'!$A:$A,'equip_quality|装备品质'!$E:$E-1)))</f>
        <v>1899</v>
      </c>
      <c r="J476" s="3" t="str">
        <f t="shared" si="73"/>
        <v>3;436023|4;436024|5;436025|6;436026</v>
      </c>
      <c r="K476" s="3" t="str">
        <f t="shared" si="72"/>
        <v>436023;436024</v>
      </c>
      <c r="M476" s="2">
        <f>_xlfn.XLOOKUP(ROUNDDOWN(A476/100,0),[1]装备数值!$B:$B,[1]装备数值!$F:$F)</f>
        <v>0</v>
      </c>
      <c r="N476" s="3" t="str">
        <f t="shared" si="75"/>
        <v>equip_602_name</v>
      </c>
      <c r="O476" s="3" t="str">
        <f t="shared" si="76"/>
        <v>icon_equip_602_2</v>
      </c>
      <c r="P476" s="3" t="str">
        <f t="shared" si="77"/>
        <v>equip_602_desc</v>
      </c>
      <c r="Q476" s="3" t="str">
        <f t="shared" si="78"/>
        <v>spine_equip_602_2</v>
      </c>
    </row>
    <row r="477" spans="1:17">
      <c r="A477" s="2">
        <v>60205</v>
      </c>
      <c r="B477" s="3" t="str">
        <f>CONCATENATE(_xlfn.XLOOKUP(ROUNDDOWN(A477/100,0),[1]装备数值!$B:$B,[1]装备数值!$C:$C),"-",_xlfn.XLOOKUP(E477,[1]装备数值!$K$5:$K$19,[1]装备数值!$L$5:$L$19))</f>
        <v>人字拖-A阶-1</v>
      </c>
      <c r="C477" s="3">
        <f t="shared" si="74"/>
        <v>602</v>
      </c>
      <c r="D477" s="3">
        <f>_xlfn.XLOOKUP(ROUNDDOWN(A477/100,0),[1]装备数值!$B:$B,[1]装备数值!$E:$E)</f>
        <v>6</v>
      </c>
      <c r="E477" s="2">
        <v>5</v>
      </c>
      <c r="F477" s="2">
        <f>_xlfn.XLOOKUP(ROUNDDOWN(A477/100,0),[1]装备数值!$B:$B,[1]装备数值!$D:$D)</f>
        <v>102010</v>
      </c>
      <c r="G477" s="8">
        <f>IF(M477=0,_xlfn.IFS(D477=1,_xlfn.XLOOKUP(E477,[1]装备数值!$K$5:$K$19,[1]装备数值!$M$5:$M$19),D477=3,_xlfn.XLOOKUP(E477,[1]装备数值!$K$5:$K$19,[1]装备数值!$Q$5:$Q$19),D477=5,_xlfn.XLOOKUP(E477,[1]装备数值!$K$5:$K$19,[1]装备数值!$U$5:$U$19),D477=2,_xlfn.XLOOKUP(E477,[1]装备数值!$K$5:$K$19,[1]装备数值!$M$24:$M$38),D477=4,_xlfn.XLOOKUP(E477,[1]装备数值!$K$5:$K$19,[1]装备数值!$Q$24:$Q$38),D477=6,_xlfn.XLOOKUP(E477,[1]装备数值!$K$5:$K$19,[1]装备数值!$U$24:$U$38)),_xlfn.IFS(D477=1,_xlfn.XLOOKUP(E477,[1]装备数值!$K$5:$K$19,[1]装备数值!$O$5:$O$19),D477=3,_xlfn.XLOOKUP(E477,[1]装备数值!$K$5:$K$19,[1]装备数值!$S$5:$S$19),D477=5,_xlfn.XLOOKUP(E477,[1]装备数值!$K$5:$K$19,[1]装备数值!$W$5:$W$19),D477=2,_xlfn.XLOOKUP(E477,[1]装备数值!$K$5:$K$19,[1]装备数值!$O$24:$O$38),D477=4,_xlfn.XLOOKUP(E477,[1]装备数值!$K$5:$K$19,[1]装备数值!$S$24:$S$38),D477=6,_xlfn.XLOOKUP(E477,[1]装备数值!$K$5:$K$19,[1]装备数值!$W$24:$W$38)))</f>
        <v>165</v>
      </c>
      <c r="H477" s="2">
        <f>IF(M477=0,_xlfn.IFS(D477=1,_xlfn.XLOOKUP(E477,[1]装备数值!$K$5:$K$19,[1]装备数值!$N$5:$N$19),D477=3,_xlfn.XLOOKUP(E477,[1]装备数值!$K$5:$K$19,[1]装备数值!$R$5:$R$19),D477=5,_xlfn.XLOOKUP(E477,[1]装备数值!$K$5:$K$19,[1]装备数值!$V$5:$V$19),D477=2,_xlfn.XLOOKUP(E477,[1]装备数值!$K$5:$K$19,[1]装备数值!$N$24:$N$38),D477=4,_xlfn.XLOOKUP(E477,[1]装备数值!$K$5:$K$19,[1]装备数值!$R$24:$R$38),D477=6,_xlfn.XLOOKUP(E477,[1]装备数值!$K$5:$K$19,[1]装备数值!$V$24:$V$38)),_xlfn.IFS(D477=1,_xlfn.XLOOKUP(E477,[1]装备数值!$K$5:$K$19,[1]装备数值!$P$5:$P$19),D477=3,_xlfn.XLOOKUP(E477,[1]装备数值!$K$5:$K$19,[1]装备数值!$T$5:$T$19),D477=5,_xlfn.XLOOKUP(E477,[1]装备数值!$K$5:$K$19,[1]装备数值!$X$5:$X$19),D477=2,_xlfn.XLOOKUP(E477,[1]装备数值!$K$5:$K$19,[1]装备数值!$P$24:$P$38),D477=4,_xlfn.XLOOKUP(E477,[1]装备数值!$K$5:$K$19,[1]装备数值!$T$24:$T$38),D477=6,_xlfn.XLOOKUP(E477,[1]装备数值!$K$5:$K$19,[1]装备数值!$X$24:$X$38)))</f>
        <v>15</v>
      </c>
      <c r="I477" s="2" cm="1">
        <f t="array" ref="I477">G477+H477*(_xlfn.SINGLE(_xlfn.XLOOKUP(E477,'equip_quality|装备品质'!$A:$A,'equip_quality|装备品质'!$E:$E-1)))</f>
        <v>2550</v>
      </c>
      <c r="J477" s="3" t="str">
        <f t="shared" si="73"/>
        <v>3;436023|4;436024|5;436025|6;436026</v>
      </c>
      <c r="K477" s="3" t="str">
        <f t="shared" si="72"/>
        <v>436023;436024</v>
      </c>
      <c r="M477" s="2">
        <f>_xlfn.XLOOKUP(ROUNDDOWN(A477/100,0),[1]装备数值!$B:$B,[1]装备数值!$F:$F)</f>
        <v>0</v>
      </c>
      <c r="N477" s="3" t="str">
        <f t="shared" si="75"/>
        <v>equip_602_name</v>
      </c>
      <c r="O477" s="3" t="str">
        <f t="shared" si="76"/>
        <v>icon_equip_602_2</v>
      </c>
      <c r="P477" s="3" t="str">
        <f t="shared" si="77"/>
        <v>equip_602_desc</v>
      </c>
      <c r="Q477" s="3" t="str">
        <f t="shared" si="78"/>
        <v>spine_equip_602_2</v>
      </c>
    </row>
    <row r="478" spans="1:17">
      <c r="A478" s="2">
        <v>60206</v>
      </c>
      <c r="B478" s="3" t="str">
        <f>CONCATENATE(_xlfn.XLOOKUP(ROUNDDOWN(A478/100,0),[1]装备数值!$B:$B,[1]装备数值!$C:$C),"-",_xlfn.XLOOKUP(E478,[1]装备数值!$K$5:$K$19,[1]装备数值!$L$5:$L$19))</f>
        <v>人字拖-A阶-2</v>
      </c>
      <c r="C478" s="3">
        <f t="shared" si="74"/>
        <v>602</v>
      </c>
      <c r="D478" s="3">
        <f>_xlfn.XLOOKUP(ROUNDDOWN(A478/100,0),[1]装备数值!$B:$B,[1]装备数值!$E:$E)</f>
        <v>6</v>
      </c>
      <c r="E478" s="2">
        <v>6</v>
      </c>
      <c r="F478" s="2">
        <f>_xlfn.XLOOKUP(ROUNDDOWN(A478/100,0),[1]装备数值!$B:$B,[1]装备数值!$D:$D)</f>
        <v>102010</v>
      </c>
      <c r="G478" s="8">
        <f>IF(M478=0,_xlfn.IFS(D478=1,_xlfn.XLOOKUP(E478,[1]装备数值!$K$5:$K$19,[1]装备数值!$M$5:$M$19),D478=3,_xlfn.XLOOKUP(E478,[1]装备数值!$K$5:$K$19,[1]装备数值!$Q$5:$Q$19),D478=5,_xlfn.XLOOKUP(E478,[1]装备数值!$K$5:$K$19,[1]装备数值!$U$5:$U$19),D478=2,_xlfn.XLOOKUP(E478,[1]装备数值!$K$5:$K$19,[1]装备数值!$M$24:$M$38),D478=4,_xlfn.XLOOKUP(E478,[1]装备数值!$K$5:$K$19,[1]装备数值!$Q$24:$Q$38),D478=6,_xlfn.XLOOKUP(E478,[1]装备数值!$K$5:$K$19,[1]装备数值!$U$24:$U$38)),_xlfn.IFS(D478=1,_xlfn.XLOOKUP(E478,[1]装备数值!$K$5:$K$19,[1]装备数值!$O$5:$O$19),D478=3,_xlfn.XLOOKUP(E478,[1]装备数值!$K$5:$K$19,[1]装备数值!$S$5:$S$19),D478=5,_xlfn.XLOOKUP(E478,[1]装备数值!$K$5:$K$19,[1]装备数值!$W$5:$W$19),D478=2,_xlfn.XLOOKUP(E478,[1]装备数值!$K$5:$K$19,[1]装备数值!$O$24:$O$38),D478=4,_xlfn.XLOOKUP(E478,[1]装备数值!$K$5:$K$19,[1]装备数值!$S$24:$S$38),D478=6,_xlfn.XLOOKUP(E478,[1]装备数值!$K$5:$K$19,[1]装备数值!$W$24:$W$38)))</f>
        <v>206</v>
      </c>
      <c r="H478" s="2">
        <f>IF(M478=0,_xlfn.IFS(D478=1,_xlfn.XLOOKUP(E478,[1]装备数值!$K$5:$K$19,[1]装备数值!$N$5:$N$19),D478=3,_xlfn.XLOOKUP(E478,[1]装备数值!$K$5:$K$19,[1]装备数值!$R$5:$R$19),D478=5,_xlfn.XLOOKUP(E478,[1]装备数值!$K$5:$K$19,[1]装备数值!$V$5:$V$19),D478=2,_xlfn.XLOOKUP(E478,[1]装备数值!$K$5:$K$19,[1]装备数值!$N$24:$N$38),D478=4,_xlfn.XLOOKUP(E478,[1]装备数值!$K$5:$K$19,[1]装备数值!$R$24:$R$38),D478=6,_xlfn.XLOOKUP(E478,[1]装备数值!$K$5:$K$19,[1]装备数值!$V$24:$V$38)),_xlfn.IFS(D478=1,_xlfn.XLOOKUP(E478,[1]装备数值!$K$5:$K$19,[1]装备数值!$P$5:$P$19),D478=3,_xlfn.XLOOKUP(E478,[1]装备数值!$K$5:$K$19,[1]装备数值!$T$5:$T$19),D478=5,_xlfn.XLOOKUP(E478,[1]装备数值!$K$5:$K$19,[1]装备数值!$X$5:$X$19),D478=2,_xlfn.XLOOKUP(E478,[1]装备数值!$K$5:$K$19,[1]装备数值!$P$24:$P$38),D478=4,_xlfn.XLOOKUP(E478,[1]装备数值!$K$5:$K$19,[1]装备数值!$T$24:$T$38),D478=6,_xlfn.XLOOKUP(E478,[1]装备数值!$K$5:$K$19,[1]装备数值!$X$24:$X$38)))</f>
        <v>19</v>
      </c>
      <c r="I478" s="2" cm="1">
        <f t="array" ref="I478">G478+H478*(_xlfn.SINGLE(_xlfn.XLOOKUP(E478,'equip_quality|装备品质'!$A:$A,'equip_quality|装备品质'!$E:$E-1)))</f>
        <v>3227</v>
      </c>
      <c r="J478" s="3" t="str">
        <f t="shared" si="73"/>
        <v>3;436023|4;436024|5;436025|6;436026</v>
      </c>
      <c r="K478" s="3" t="str">
        <f t="shared" si="72"/>
        <v>436023;436024</v>
      </c>
      <c r="M478" s="2">
        <f>_xlfn.XLOOKUP(ROUNDDOWN(A478/100,0),[1]装备数值!$B:$B,[1]装备数值!$F:$F)</f>
        <v>0</v>
      </c>
      <c r="N478" s="3" t="str">
        <f t="shared" si="75"/>
        <v>equip_602_name</v>
      </c>
      <c r="O478" s="3" t="str">
        <f t="shared" si="76"/>
        <v>icon_equip_602_2</v>
      </c>
      <c r="P478" s="3" t="str">
        <f t="shared" si="77"/>
        <v>equip_602_desc</v>
      </c>
      <c r="Q478" s="3" t="str">
        <f t="shared" si="78"/>
        <v>spine_equip_602_2</v>
      </c>
    </row>
    <row r="479" spans="1:17">
      <c r="A479" s="2">
        <v>60207</v>
      </c>
      <c r="B479" s="3" t="str">
        <f>CONCATENATE(_xlfn.XLOOKUP(ROUNDDOWN(A479/100,0),[1]装备数值!$B:$B,[1]装备数值!$C:$C),"-",_xlfn.XLOOKUP(E479,[1]装备数值!$K$5:$K$19,[1]装备数值!$L$5:$L$19))</f>
        <v>人字拖-S阶-0</v>
      </c>
      <c r="C479" s="3">
        <f t="shared" si="74"/>
        <v>602</v>
      </c>
      <c r="D479" s="3">
        <f>_xlfn.XLOOKUP(ROUNDDOWN(A479/100,0),[1]装备数值!$B:$B,[1]装备数值!$E:$E)</f>
        <v>6</v>
      </c>
      <c r="E479" s="2">
        <v>7</v>
      </c>
      <c r="F479" s="2">
        <f>_xlfn.XLOOKUP(ROUNDDOWN(A479/100,0),[1]装备数值!$B:$B,[1]装备数值!$D:$D)</f>
        <v>102010</v>
      </c>
      <c r="G479" s="8">
        <f>IF(M479=0,_xlfn.IFS(D479=1,_xlfn.XLOOKUP(E479,[1]装备数值!$K$5:$K$19,[1]装备数值!$M$5:$M$19),D479=3,_xlfn.XLOOKUP(E479,[1]装备数值!$K$5:$K$19,[1]装备数值!$Q$5:$Q$19),D479=5,_xlfn.XLOOKUP(E479,[1]装备数值!$K$5:$K$19,[1]装备数值!$U$5:$U$19),D479=2,_xlfn.XLOOKUP(E479,[1]装备数值!$K$5:$K$19,[1]装备数值!$M$24:$M$38),D479=4,_xlfn.XLOOKUP(E479,[1]装备数值!$K$5:$K$19,[1]装备数值!$Q$24:$Q$38),D479=6,_xlfn.XLOOKUP(E479,[1]装备数值!$K$5:$K$19,[1]装备数值!$U$24:$U$38)),_xlfn.IFS(D479=1,_xlfn.XLOOKUP(E479,[1]装备数值!$K$5:$K$19,[1]装备数值!$O$5:$O$19),D479=3,_xlfn.XLOOKUP(E479,[1]装备数值!$K$5:$K$19,[1]装备数值!$S$5:$S$19),D479=5,_xlfn.XLOOKUP(E479,[1]装备数值!$K$5:$K$19,[1]装备数值!$W$5:$W$19),D479=2,_xlfn.XLOOKUP(E479,[1]装备数值!$K$5:$K$19,[1]装备数值!$O$24:$O$38),D479=4,_xlfn.XLOOKUP(E479,[1]装备数值!$K$5:$K$19,[1]装备数值!$S$24:$S$38),D479=6,_xlfn.XLOOKUP(E479,[1]装备数值!$K$5:$K$19,[1]装备数值!$W$24:$W$38)))</f>
        <v>248</v>
      </c>
      <c r="H479" s="2">
        <f>IF(M479=0,_xlfn.IFS(D479=1,_xlfn.XLOOKUP(E479,[1]装备数值!$K$5:$K$19,[1]装备数值!$N$5:$N$19),D479=3,_xlfn.XLOOKUP(E479,[1]装备数值!$K$5:$K$19,[1]装备数值!$R$5:$R$19),D479=5,_xlfn.XLOOKUP(E479,[1]装备数值!$K$5:$K$19,[1]装备数值!$V$5:$V$19),D479=2,_xlfn.XLOOKUP(E479,[1]装备数值!$K$5:$K$19,[1]装备数值!$N$24:$N$38),D479=4,_xlfn.XLOOKUP(E479,[1]装备数值!$K$5:$K$19,[1]装备数值!$R$24:$R$38),D479=6,_xlfn.XLOOKUP(E479,[1]装备数值!$K$5:$K$19,[1]装备数值!$V$24:$V$38)),_xlfn.IFS(D479=1,_xlfn.XLOOKUP(E479,[1]装备数值!$K$5:$K$19,[1]装备数值!$P$5:$P$19),D479=3,_xlfn.XLOOKUP(E479,[1]装备数值!$K$5:$K$19,[1]装备数值!$T$5:$T$19),D479=5,_xlfn.XLOOKUP(E479,[1]装备数值!$K$5:$K$19,[1]装备数值!$X$5:$X$19),D479=2,_xlfn.XLOOKUP(E479,[1]装备数值!$K$5:$K$19,[1]装备数值!$P$24:$P$38),D479=4,_xlfn.XLOOKUP(E479,[1]装备数值!$K$5:$K$19,[1]装备数值!$T$24:$T$38),D479=6,_xlfn.XLOOKUP(E479,[1]装备数值!$K$5:$K$19,[1]装备数值!$X$24:$X$38)))</f>
        <v>24</v>
      </c>
      <c r="I479" s="2" cm="1">
        <f t="array" ref="I479">G479+H479*(_xlfn.SINGLE(_xlfn.XLOOKUP(E479,'equip_quality|装备品质'!$A:$A,'equip_quality|装备品质'!$E:$E-1)))</f>
        <v>4064</v>
      </c>
      <c r="J479" s="3" t="str">
        <f t="shared" si="73"/>
        <v>3;436023|4;436024|5;436025|6;436026</v>
      </c>
      <c r="K479" s="3" t="str">
        <f t="shared" si="72"/>
        <v>436023;436024;436025</v>
      </c>
      <c r="M479" s="2">
        <f>_xlfn.XLOOKUP(ROUNDDOWN(A479/100,0),[1]装备数值!$B:$B,[1]装备数值!$F:$F)</f>
        <v>0</v>
      </c>
      <c r="N479" s="3" t="str">
        <f t="shared" si="75"/>
        <v>equip_602_name</v>
      </c>
      <c r="O479" s="3" t="str">
        <f t="shared" si="76"/>
        <v>icon_equip_602_2</v>
      </c>
      <c r="P479" s="3" t="str">
        <f t="shared" si="77"/>
        <v>equip_602_desc</v>
      </c>
      <c r="Q479" s="3" t="str">
        <f t="shared" si="78"/>
        <v>spine_equip_602_2</v>
      </c>
    </row>
    <row r="480" spans="1:17">
      <c r="A480" s="2">
        <v>60208</v>
      </c>
      <c r="B480" s="3" t="str">
        <f>CONCATENATE(_xlfn.XLOOKUP(ROUNDDOWN(A480/100,0),[1]装备数值!$B:$B,[1]装备数值!$C:$C),"-",_xlfn.XLOOKUP(E480,[1]装备数值!$K$5:$K$19,[1]装备数值!$L$5:$L$19))</f>
        <v>人字拖-S阶-1</v>
      </c>
      <c r="C480" s="3">
        <f t="shared" si="74"/>
        <v>602</v>
      </c>
      <c r="D480" s="3">
        <f>_xlfn.XLOOKUP(ROUNDDOWN(A480/100,0),[1]装备数值!$B:$B,[1]装备数值!$E:$E)</f>
        <v>6</v>
      </c>
      <c r="E480" s="2">
        <v>8</v>
      </c>
      <c r="F480" s="2">
        <f>_xlfn.XLOOKUP(ROUNDDOWN(A480/100,0),[1]装备数值!$B:$B,[1]装备数值!$D:$D)</f>
        <v>102010</v>
      </c>
      <c r="G480" s="8">
        <f>IF(M480=0,_xlfn.IFS(D480=1,_xlfn.XLOOKUP(E480,[1]装备数值!$K$5:$K$19,[1]装备数值!$M$5:$M$19),D480=3,_xlfn.XLOOKUP(E480,[1]装备数值!$K$5:$K$19,[1]装备数值!$Q$5:$Q$19),D480=5,_xlfn.XLOOKUP(E480,[1]装备数值!$K$5:$K$19,[1]装备数值!$U$5:$U$19),D480=2,_xlfn.XLOOKUP(E480,[1]装备数值!$K$5:$K$19,[1]装备数值!$M$24:$M$38),D480=4,_xlfn.XLOOKUP(E480,[1]装备数值!$K$5:$K$19,[1]装备数值!$Q$24:$Q$38),D480=6,_xlfn.XLOOKUP(E480,[1]装备数值!$K$5:$K$19,[1]装备数值!$U$24:$U$38)),_xlfn.IFS(D480=1,_xlfn.XLOOKUP(E480,[1]装备数值!$K$5:$K$19,[1]装备数值!$O$5:$O$19),D480=3,_xlfn.XLOOKUP(E480,[1]装备数值!$K$5:$K$19,[1]装备数值!$S$5:$S$19),D480=5,_xlfn.XLOOKUP(E480,[1]装备数值!$K$5:$K$19,[1]装备数值!$W$5:$W$19),D480=2,_xlfn.XLOOKUP(E480,[1]装备数值!$K$5:$K$19,[1]装备数值!$O$24:$O$38),D480=4,_xlfn.XLOOKUP(E480,[1]装备数值!$K$5:$K$19,[1]装备数值!$S$24:$S$38),D480=6,_xlfn.XLOOKUP(E480,[1]装备数值!$K$5:$K$19,[1]装备数值!$W$24:$W$38)))</f>
        <v>289</v>
      </c>
      <c r="H480" s="2">
        <f>IF(M480=0,_xlfn.IFS(D480=1,_xlfn.XLOOKUP(E480,[1]装备数值!$K$5:$K$19,[1]装备数值!$N$5:$N$19),D480=3,_xlfn.XLOOKUP(E480,[1]装备数值!$K$5:$K$19,[1]装备数值!$R$5:$R$19),D480=5,_xlfn.XLOOKUP(E480,[1]装备数值!$K$5:$K$19,[1]装备数值!$V$5:$V$19),D480=2,_xlfn.XLOOKUP(E480,[1]装备数值!$K$5:$K$19,[1]装备数值!$N$24:$N$38),D480=4,_xlfn.XLOOKUP(E480,[1]装备数值!$K$5:$K$19,[1]装备数值!$R$24:$R$38),D480=6,_xlfn.XLOOKUP(E480,[1]装备数值!$K$5:$K$19,[1]装备数值!$V$24:$V$38)),_xlfn.IFS(D480=1,_xlfn.XLOOKUP(E480,[1]装备数值!$K$5:$K$19,[1]装备数值!$P$5:$P$19),D480=3,_xlfn.XLOOKUP(E480,[1]装备数值!$K$5:$K$19,[1]装备数值!$T$5:$T$19),D480=5,_xlfn.XLOOKUP(E480,[1]装备数值!$K$5:$K$19,[1]装备数值!$X$5:$X$19),D480=2,_xlfn.XLOOKUP(E480,[1]装备数值!$K$5:$K$19,[1]装备数值!$P$24:$P$38),D480=4,_xlfn.XLOOKUP(E480,[1]装备数值!$K$5:$K$19,[1]装备数值!$T$24:$T$38),D480=6,_xlfn.XLOOKUP(E480,[1]装备数值!$K$5:$K$19,[1]装备数值!$X$24:$X$38)))</f>
        <v>26</v>
      </c>
      <c r="I480" s="2" cm="1">
        <f t="array" ref="I480">G480+H480*(_xlfn.SINGLE(_xlfn.XLOOKUP(E480,'equip_quality|装备品质'!$A:$A,'equip_quality|装备品质'!$E:$E-1)))</f>
        <v>4423</v>
      </c>
      <c r="J480" s="3" t="str">
        <f t="shared" si="73"/>
        <v>3;436023|4;436024|5;436025|6;436026</v>
      </c>
      <c r="K480" s="3" t="str">
        <f t="shared" si="72"/>
        <v>436023;436024;436025</v>
      </c>
      <c r="M480" s="2">
        <f>_xlfn.XLOOKUP(ROUNDDOWN(A480/100,0),[1]装备数值!$B:$B,[1]装备数值!$F:$F)</f>
        <v>0</v>
      </c>
      <c r="N480" s="3" t="str">
        <f t="shared" si="75"/>
        <v>equip_602_name</v>
      </c>
      <c r="O480" s="3" t="str">
        <f t="shared" si="76"/>
        <v>icon_equip_602_2</v>
      </c>
      <c r="P480" s="3" t="str">
        <f t="shared" si="77"/>
        <v>equip_602_desc</v>
      </c>
      <c r="Q480" s="3" t="str">
        <f t="shared" si="78"/>
        <v>spine_equip_602_2</v>
      </c>
    </row>
    <row r="481" spans="1:17">
      <c r="A481" s="2">
        <v>60209</v>
      </c>
      <c r="B481" s="3" t="str">
        <f>CONCATENATE(_xlfn.XLOOKUP(ROUNDDOWN(A481/100,0),[1]装备数值!$B:$B,[1]装备数值!$C:$C),"-",_xlfn.XLOOKUP(E481,[1]装备数值!$K$5:$K$19,[1]装备数值!$L$5:$L$19))</f>
        <v>人字拖-S阶-2</v>
      </c>
      <c r="C481" s="3">
        <f t="shared" si="74"/>
        <v>602</v>
      </c>
      <c r="D481" s="3">
        <f>_xlfn.XLOOKUP(ROUNDDOWN(A481/100,0),[1]装备数值!$B:$B,[1]装备数值!$E:$E)</f>
        <v>6</v>
      </c>
      <c r="E481" s="2">
        <v>9</v>
      </c>
      <c r="F481" s="2">
        <f>_xlfn.XLOOKUP(ROUNDDOWN(A481/100,0),[1]装备数值!$B:$B,[1]装备数值!$D:$D)</f>
        <v>102010</v>
      </c>
      <c r="G481" s="8">
        <f>IF(M481=0,_xlfn.IFS(D481=1,_xlfn.XLOOKUP(E481,[1]装备数值!$K$5:$K$19,[1]装备数值!$M$5:$M$19),D481=3,_xlfn.XLOOKUP(E481,[1]装备数值!$K$5:$K$19,[1]装备数值!$Q$5:$Q$19),D481=5,_xlfn.XLOOKUP(E481,[1]装备数值!$K$5:$K$19,[1]装备数值!$U$5:$U$19),D481=2,_xlfn.XLOOKUP(E481,[1]装备数值!$K$5:$K$19,[1]装备数值!$M$24:$M$38),D481=4,_xlfn.XLOOKUP(E481,[1]装备数值!$K$5:$K$19,[1]装备数值!$Q$24:$Q$38),D481=6,_xlfn.XLOOKUP(E481,[1]装备数值!$K$5:$K$19,[1]装备数值!$U$24:$U$38)),_xlfn.IFS(D481=1,_xlfn.XLOOKUP(E481,[1]装备数值!$K$5:$K$19,[1]装备数值!$O$5:$O$19),D481=3,_xlfn.XLOOKUP(E481,[1]装备数值!$K$5:$K$19,[1]装备数值!$S$5:$S$19),D481=5,_xlfn.XLOOKUP(E481,[1]装备数值!$K$5:$K$19,[1]装备数值!$W$5:$W$19),D481=2,_xlfn.XLOOKUP(E481,[1]装备数值!$K$5:$K$19,[1]装备数值!$O$24:$O$38),D481=4,_xlfn.XLOOKUP(E481,[1]装备数值!$K$5:$K$19,[1]装备数值!$S$24:$S$38),D481=6,_xlfn.XLOOKUP(E481,[1]装备数值!$K$5:$K$19,[1]装备数值!$W$24:$W$38)))</f>
        <v>330</v>
      </c>
      <c r="H481" s="2">
        <f>IF(M481=0,_xlfn.IFS(D481=1,_xlfn.XLOOKUP(E481,[1]装备数值!$K$5:$K$19,[1]装备数值!$N$5:$N$19),D481=3,_xlfn.XLOOKUP(E481,[1]装备数值!$K$5:$K$19,[1]装备数值!$R$5:$R$19),D481=5,_xlfn.XLOOKUP(E481,[1]装备数值!$K$5:$K$19,[1]装备数值!$V$5:$V$19),D481=2,_xlfn.XLOOKUP(E481,[1]装备数值!$K$5:$K$19,[1]装备数值!$N$24:$N$38),D481=4,_xlfn.XLOOKUP(E481,[1]装备数值!$K$5:$K$19,[1]装备数值!$R$24:$R$38),D481=6,_xlfn.XLOOKUP(E481,[1]装备数值!$K$5:$K$19,[1]装备数值!$V$24:$V$38)),_xlfn.IFS(D481=1,_xlfn.XLOOKUP(E481,[1]装备数值!$K$5:$K$19,[1]装备数值!$P$5:$P$19),D481=3,_xlfn.XLOOKUP(E481,[1]装备数值!$K$5:$K$19,[1]装备数值!$T$5:$T$19),D481=5,_xlfn.XLOOKUP(E481,[1]装备数值!$K$5:$K$19,[1]装备数值!$X$5:$X$19),D481=2,_xlfn.XLOOKUP(E481,[1]装备数值!$K$5:$K$19,[1]装备数值!$P$24:$P$38),D481=4,_xlfn.XLOOKUP(E481,[1]装备数值!$K$5:$K$19,[1]装备数值!$T$24:$T$38),D481=6,_xlfn.XLOOKUP(E481,[1]装备数值!$K$5:$K$19,[1]装备数值!$X$24:$X$38)))</f>
        <v>30</v>
      </c>
      <c r="I481" s="2" cm="1">
        <f t="array" ref="I481">G481+H481*(_xlfn.SINGLE(_xlfn.XLOOKUP(E481,'equip_quality|装备品质'!$A:$A,'equip_quality|装备品质'!$E:$E-1)))</f>
        <v>5100</v>
      </c>
      <c r="J481" s="3" t="str">
        <f t="shared" si="73"/>
        <v>3;436023|4;436024|5;436025|6;436026</v>
      </c>
      <c r="K481" s="3" t="str">
        <f t="shared" si="72"/>
        <v>436023;436024;436025</v>
      </c>
      <c r="M481" s="2">
        <f>_xlfn.XLOOKUP(ROUNDDOWN(A481/100,0),[1]装备数值!$B:$B,[1]装备数值!$F:$F)</f>
        <v>0</v>
      </c>
      <c r="N481" s="3" t="str">
        <f t="shared" si="75"/>
        <v>equip_602_name</v>
      </c>
      <c r="O481" s="3" t="str">
        <f t="shared" si="76"/>
        <v>icon_equip_602_2</v>
      </c>
      <c r="P481" s="3" t="str">
        <f t="shared" si="77"/>
        <v>equip_602_desc</v>
      </c>
      <c r="Q481" s="3" t="str">
        <f t="shared" si="78"/>
        <v>spine_equip_602_2</v>
      </c>
    </row>
    <row r="482" spans="1:17">
      <c r="A482" s="2">
        <v>60210</v>
      </c>
      <c r="B482" s="3" t="str">
        <f>CONCATENATE(_xlfn.XLOOKUP(ROUNDDOWN(A482/100,0),[1]装备数值!$B:$B,[1]装备数值!$C:$C),"-",_xlfn.XLOOKUP(E482,[1]装备数值!$K$5:$K$19,[1]装备数值!$L$5:$L$19))</f>
        <v>人字拖-S阶-3</v>
      </c>
      <c r="C482" s="3">
        <f t="shared" si="74"/>
        <v>602</v>
      </c>
      <c r="D482" s="3">
        <f>_xlfn.XLOOKUP(ROUNDDOWN(A482/100,0),[1]装备数值!$B:$B,[1]装备数值!$E:$E)</f>
        <v>6</v>
      </c>
      <c r="E482" s="2">
        <v>10</v>
      </c>
      <c r="F482" s="2">
        <f>_xlfn.XLOOKUP(ROUNDDOWN(A482/100,0),[1]装备数值!$B:$B,[1]装备数值!$D:$D)</f>
        <v>102010</v>
      </c>
      <c r="G482" s="8">
        <f>IF(M482=0,_xlfn.IFS(D482=1,_xlfn.XLOOKUP(E482,[1]装备数值!$K$5:$K$19,[1]装备数值!$M$5:$M$19),D482=3,_xlfn.XLOOKUP(E482,[1]装备数值!$K$5:$K$19,[1]装备数值!$Q$5:$Q$19),D482=5,_xlfn.XLOOKUP(E482,[1]装备数值!$K$5:$K$19,[1]装备数值!$U$5:$U$19),D482=2,_xlfn.XLOOKUP(E482,[1]装备数值!$K$5:$K$19,[1]装备数值!$M$24:$M$38),D482=4,_xlfn.XLOOKUP(E482,[1]装备数值!$K$5:$K$19,[1]装备数值!$Q$24:$Q$38),D482=6,_xlfn.XLOOKUP(E482,[1]装备数值!$K$5:$K$19,[1]装备数值!$U$24:$U$38)),_xlfn.IFS(D482=1,_xlfn.XLOOKUP(E482,[1]装备数值!$K$5:$K$19,[1]装备数值!$O$5:$O$19),D482=3,_xlfn.XLOOKUP(E482,[1]装备数值!$K$5:$K$19,[1]装备数值!$S$5:$S$19),D482=5,_xlfn.XLOOKUP(E482,[1]装备数值!$K$5:$K$19,[1]装备数值!$W$5:$W$19),D482=2,_xlfn.XLOOKUP(E482,[1]装备数值!$K$5:$K$19,[1]装备数值!$O$24:$O$38),D482=4,_xlfn.XLOOKUP(E482,[1]装备数值!$K$5:$K$19,[1]装备数值!$S$24:$S$38),D482=6,_xlfn.XLOOKUP(E482,[1]装备数值!$K$5:$K$19,[1]装备数值!$W$24:$W$38)))</f>
        <v>371</v>
      </c>
      <c r="H482" s="2">
        <f>IF(M482=0,_xlfn.IFS(D482=1,_xlfn.XLOOKUP(E482,[1]装备数值!$K$5:$K$19,[1]装备数值!$N$5:$N$19),D482=3,_xlfn.XLOOKUP(E482,[1]装备数值!$K$5:$K$19,[1]装备数值!$R$5:$R$19),D482=5,_xlfn.XLOOKUP(E482,[1]装备数值!$K$5:$K$19,[1]装备数值!$V$5:$V$19),D482=2,_xlfn.XLOOKUP(E482,[1]装备数值!$K$5:$K$19,[1]装备数值!$N$24:$N$38),D482=4,_xlfn.XLOOKUP(E482,[1]装备数值!$K$5:$K$19,[1]装备数值!$R$24:$R$38),D482=6,_xlfn.XLOOKUP(E482,[1]装备数值!$K$5:$K$19,[1]装备数值!$V$24:$V$38)),_xlfn.IFS(D482=1,_xlfn.XLOOKUP(E482,[1]装备数值!$K$5:$K$19,[1]装备数值!$P$5:$P$19),D482=3,_xlfn.XLOOKUP(E482,[1]装备数值!$K$5:$K$19,[1]装备数值!$T$5:$T$19),D482=5,_xlfn.XLOOKUP(E482,[1]装备数值!$K$5:$K$19,[1]装备数值!$X$5:$X$19),D482=2,_xlfn.XLOOKUP(E482,[1]装备数值!$K$5:$K$19,[1]装备数值!$P$24:$P$38),D482=4,_xlfn.XLOOKUP(E482,[1]装备数值!$K$5:$K$19,[1]装备数值!$T$24:$T$38),D482=6,_xlfn.XLOOKUP(E482,[1]装备数值!$K$5:$K$19,[1]装备数值!$X$24:$X$38)))</f>
        <v>34</v>
      </c>
      <c r="I482" s="2" cm="1">
        <f t="array" ref="I482">G482+H482*(_xlfn.SINGLE(_xlfn.XLOOKUP(E482,'equip_quality|装备品质'!$A:$A,'equip_quality|装备品质'!$E:$E-1)))</f>
        <v>5777</v>
      </c>
      <c r="J482" s="3" t="str">
        <f t="shared" si="73"/>
        <v>3;436023|4;436024|5;436025|6;436026</v>
      </c>
      <c r="K482" s="3" t="str">
        <f t="shared" si="72"/>
        <v>436023;436024;436025</v>
      </c>
      <c r="M482" s="2">
        <f>_xlfn.XLOOKUP(ROUNDDOWN(A482/100,0),[1]装备数值!$B:$B,[1]装备数值!$F:$F)</f>
        <v>0</v>
      </c>
      <c r="N482" s="3" t="str">
        <f t="shared" si="75"/>
        <v>equip_602_name</v>
      </c>
      <c r="O482" s="3" t="str">
        <f t="shared" si="76"/>
        <v>icon_equip_602_2</v>
      </c>
      <c r="P482" s="3" t="str">
        <f t="shared" si="77"/>
        <v>equip_602_desc</v>
      </c>
      <c r="Q482" s="3" t="str">
        <f t="shared" si="78"/>
        <v>spine_equip_602_2</v>
      </c>
    </row>
    <row r="483" spans="1:17">
      <c r="A483" s="2">
        <v>60211</v>
      </c>
      <c r="B483" s="3" t="str">
        <f>CONCATENATE(_xlfn.XLOOKUP(ROUNDDOWN(A483/100,0),[1]装备数值!$B:$B,[1]装备数值!$C:$C),"-",_xlfn.XLOOKUP(E483,[1]装备数值!$K$5:$K$19,[1]装备数值!$L$5:$L$19))</f>
        <v>人字拖-SS阶-0</v>
      </c>
      <c r="C483" s="3">
        <f t="shared" si="74"/>
        <v>602</v>
      </c>
      <c r="D483" s="3">
        <f>_xlfn.XLOOKUP(ROUNDDOWN(A483/100,0),[1]装备数值!$B:$B,[1]装备数值!$E:$E)</f>
        <v>6</v>
      </c>
      <c r="E483" s="2">
        <v>11</v>
      </c>
      <c r="F483" s="2">
        <f>_xlfn.XLOOKUP(ROUNDDOWN(A483/100,0),[1]装备数值!$B:$B,[1]装备数值!$D:$D)</f>
        <v>102010</v>
      </c>
      <c r="G483" s="8">
        <f>IF(M483=0,_xlfn.IFS(D483=1,_xlfn.XLOOKUP(E483,[1]装备数值!$K$5:$K$19,[1]装备数值!$M$5:$M$19),D483=3,_xlfn.XLOOKUP(E483,[1]装备数值!$K$5:$K$19,[1]装备数值!$Q$5:$Q$19),D483=5,_xlfn.XLOOKUP(E483,[1]装备数值!$K$5:$K$19,[1]装备数值!$U$5:$U$19),D483=2,_xlfn.XLOOKUP(E483,[1]装备数值!$K$5:$K$19,[1]装备数值!$M$24:$M$38),D483=4,_xlfn.XLOOKUP(E483,[1]装备数值!$K$5:$K$19,[1]装备数值!$Q$24:$Q$38),D483=6,_xlfn.XLOOKUP(E483,[1]装备数值!$K$5:$K$19,[1]装备数值!$U$24:$U$38)),_xlfn.IFS(D483=1,_xlfn.XLOOKUP(E483,[1]装备数值!$K$5:$K$19,[1]装备数值!$O$5:$O$19),D483=3,_xlfn.XLOOKUP(E483,[1]装备数值!$K$5:$K$19,[1]装备数值!$S$5:$S$19),D483=5,_xlfn.XLOOKUP(E483,[1]装备数值!$K$5:$K$19,[1]装备数值!$W$5:$W$19),D483=2,_xlfn.XLOOKUP(E483,[1]装备数值!$K$5:$K$19,[1]装备数值!$O$24:$O$38),D483=4,_xlfn.XLOOKUP(E483,[1]装备数值!$K$5:$K$19,[1]装备数值!$S$24:$S$38),D483=6,_xlfn.XLOOKUP(E483,[1]装备数值!$K$5:$K$19,[1]装备数值!$W$24:$W$38)))</f>
        <v>414</v>
      </c>
      <c r="H483" s="2">
        <f>IF(M483=0,_xlfn.IFS(D483=1,_xlfn.XLOOKUP(E483,[1]装备数值!$K$5:$K$19,[1]装备数值!$N$5:$N$19),D483=3,_xlfn.XLOOKUP(E483,[1]装备数值!$K$5:$K$19,[1]装备数值!$R$5:$R$19),D483=5,_xlfn.XLOOKUP(E483,[1]装备数值!$K$5:$K$19,[1]装备数值!$V$5:$V$19),D483=2,_xlfn.XLOOKUP(E483,[1]装备数值!$K$5:$K$19,[1]装备数值!$N$24:$N$38),D483=4,_xlfn.XLOOKUP(E483,[1]装备数值!$K$5:$K$19,[1]装备数值!$R$24:$R$38),D483=6,_xlfn.XLOOKUP(E483,[1]装备数值!$K$5:$K$19,[1]装备数值!$V$24:$V$38)),_xlfn.IFS(D483=1,_xlfn.XLOOKUP(E483,[1]装备数值!$K$5:$K$19,[1]装备数值!$P$5:$P$19),D483=3,_xlfn.XLOOKUP(E483,[1]装备数值!$K$5:$K$19,[1]装备数值!$T$5:$T$19),D483=5,_xlfn.XLOOKUP(E483,[1]装备数值!$K$5:$K$19,[1]装备数值!$X$5:$X$19),D483=2,_xlfn.XLOOKUP(E483,[1]装备数值!$K$5:$K$19,[1]装备数值!$P$24:$P$38),D483=4,_xlfn.XLOOKUP(E483,[1]装备数值!$K$5:$K$19,[1]装备数值!$T$24:$T$38),D483=6,_xlfn.XLOOKUP(E483,[1]装备数值!$K$5:$K$19,[1]装备数值!$X$24:$X$38)))</f>
        <v>38</v>
      </c>
      <c r="I483" s="2" cm="1">
        <f t="array" ref="I483">G483+H483*(_xlfn.SINGLE(_xlfn.XLOOKUP(E483,'equip_quality|装备品质'!$A:$A,'equip_quality|装备品质'!$E:$E-1)))</f>
        <v>6456</v>
      </c>
      <c r="J483" s="3" t="str">
        <f t="shared" si="73"/>
        <v>3;436023|4;436024|5;436025|6;436026</v>
      </c>
      <c r="K483" s="3" t="str">
        <f t="shared" si="72"/>
        <v>436023;436024;436025;436026</v>
      </c>
      <c r="M483" s="2">
        <f>_xlfn.XLOOKUP(ROUNDDOWN(A483/100,0),[1]装备数值!$B:$B,[1]装备数值!$F:$F)</f>
        <v>0</v>
      </c>
      <c r="N483" s="3" t="str">
        <f t="shared" si="75"/>
        <v>equip_602_name</v>
      </c>
      <c r="O483" s="3" t="str">
        <f t="shared" si="76"/>
        <v>icon_equip_602_2</v>
      </c>
      <c r="P483" s="3" t="str">
        <f t="shared" si="77"/>
        <v>equip_602_desc</v>
      </c>
      <c r="Q483" s="3" t="str">
        <f t="shared" si="78"/>
        <v>spine_equip_602_2</v>
      </c>
    </row>
    <row r="484" spans="1:17">
      <c r="A484" s="2">
        <v>60212</v>
      </c>
      <c r="B484" s="3" t="str">
        <f>CONCATENATE(_xlfn.XLOOKUP(ROUNDDOWN(A484/100,0),[1]装备数值!$B:$B,[1]装备数值!$C:$C),"-",_xlfn.XLOOKUP(E484,[1]装备数值!$K$5:$K$19,[1]装备数值!$L$5:$L$19))</f>
        <v>人字拖-SS阶-1</v>
      </c>
      <c r="C484" s="3">
        <f t="shared" si="74"/>
        <v>602</v>
      </c>
      <c r="D484" s="3">
        <f>_xlfn.XLOOKUP(ROUNDDOWN(A484/100,0),[1]装备数值!$B:$B,[1]装备数值!$E:$E)</f>
        <v>6</v>
      </c>
      <c r="E484" s="2">
        <v>12</v>
      </c>
      <c r="F484" s="2">
        <f>_xlfn.XLOOKUP(ROUNDDOWN(A484/100,0),[1]装备数值!$B:$B,[1]装备数值!$D:$D)</f>
        <v>102010</v>
      </c>
      <c r="G484" s="8">
        <f>IF(M484=0,_xlfn.IFS(D484=1,_xlfn.XLOOKUP(E484,[1]装备数值!$K$5:$K$19,[1]装备数值!$M$5:$M$19),D484=3,_xlfn.XLOOKUP(E484,[1]装备数值!$K$5:$K$19,[1]装备数值!$Q$5:$Q$19),D484=5,_xlfn.XLOOKUP(E484,[1]装备数值!$K$5:$K$19,[1]装备数值!$U$5:$U$19),D484=2,_xlfn.XLOOKUP(E484,[1]装备数值!$K$5:$K$19,[1]装备数值!$M$24:$M$38),D484=4,_xlfn.XLOOKUP(E484,[1]装备数值!$K$5:$K$19,[1]装备数值!$Q$24:$Q$38),D484=6,_xlfn.XLOOKUP(E484,[1]装备数值!$K$5:$K$19,[1]装备数值!$U$24:$U$38)),_xlfn.IFS(D484=1,_xlfn.XLOOKUP(E484,[1]装备数值!$K$5:$K$19,[1]装备数值!$O$5:$O$19),D484=3,_xlfn.XLOOKUP(E484,[1]装备数值!$K$5:$K$19,[1]装备数值!$S$5:$S$19),D484=5,_xlfn.XLOOKUP(E484,[1]装备数值!$K$5:$K$19,[1]装备数值!$W$5:$W$19),D484=2,_xlfn.XLOOKUP(E484,[1]装备数值!$K$5:$K$19,[1]装备数值!$O$24:$O$38),D484=4,_xlfn.XLOOKUP(E484,[1]装备数值!$K$5:$K$19,[1]装备数值!$S$24:$S$38),D484=6,_xlfn.XLOOKUP(E484,[1]装备数值!$K$5:$K$19,[1]装备数值!$W$24:$W$38)))</f>
        <v>564</v>
      </c>
      <c r="H484" s="2">
        <f>IF(M484=0,_xlfn.IFS(D484=1,_xlfn.XLOOKUP(E484,[1]装备数值!$K$5:$K$19,[1]装备数值!$N$5:$N$19),D484=3,_xlfn.XLOOKUP(E484,[1]装备数值!$K$5:$K$19,[1]装备数值!$R$5:$R$19),D484=5,_xlfn.XLOOKUP(E484,[1]装备数值!$K$5:$K$19,[1]装备数值!$V$5:$V$19),D484=2,_xlfn.XLOOKUP(E484,[1]装备数值!$K$5:$K$19,[1]装备数值!$N$24:$N$38),D484=4,_xlfn.XLOOKUP(E484,[1]装备数值!$K$5:$K$19,[1]装备数值!$R$24:$R$38),D484=6,_xlfn.XLOOKUP(E484,[1]装备数值!$K$5:$K$19,[1]装备数值!$V$24:$V$38)),_xlfn.IFS(D484=1,_xlfn.XLOOKUP(E484,[1]装备数值!$K$5:$K$19,[1]装备数值!$P$5:$P$19),D484=3,_xlfn.XLOOKUP(E484,[1]装备数值!$K$5:$K$19,[1]装备数值!$T$5:$T$19),D484=5,_xlfn.XLOOKUP(E484,[1]装备数值!$K$5:$K$19,[1]装备数值!$X$5:$X$19),D484=2,_xlfn.XLOOKUP(E484,[1]装备数值!$K$5:$K$19,[1]装备数值!$P$24:$P$38),D484=4,_xlfn.XLOOKUP(E484,[1]装备数值!$K$5:$K$19,[1]装备数值!$T$24:$T$38),D484=6,_xlfn.XLOOKUP(E484,[1]装备数值!$K$5:$K$19,[1]装备数值!$X$24:$X$38)))</f>
        <v>53</v>
      </c>
      <c r="I484" s="2" cm="1">
        <f t="array" ref="I484">G484+H484*(_xlfn.SINGLE(_xlfn.XLOOKUP(E484,'equip_quality|装备品质'!$A:$A,'equip_quality|装备品质'!$E:$E-1)))</f>
        <v>8991</v>
      </c>
      <c r="J484" s="3" t="str">
        <f t="shared" si="73"/>
        <v>3;436023|4;436024|5;436025|6;436026</v>
      </c>
      <c r="K484" s="3" t="str">
        <f t="shared" si="72"/>
        <v>436023;436024;436025;436026</v>
      </c>
      <c r="M484" s="2">
        <f>_xlfn.XLOOKUP(ROUNDDOWN(A484/100,0),[1]装备数值!$B:$B,[1]装备数值!$F:$F)</f>
        <v>0</v>
      </c>
      <c r="N484" s="3" t="str">
        <f t="shared" si="75"/>
        <v>equip_602_name</v>
      </c>
      <c r="O484" s="3" t="str">
        <f t="shared" si="76"/>
        <v>icon_equip_602_2</v>
      </c>
      <c r="P484" s="3" t="str">
        <f t="shared" si="77"/>
        <v>equip_602_desc</v>
      </c>
      <c r="Q484" s="3" t="str">
        <f t="shared" si="78"/>
        <v>spine_equip_602_2</v>
      </c>
    </row>
    <row r="485" spans="1:17">
      <c r="A485" s="2">
        <v>60213</v>
      </c>
      <c r="B485" s="3" t="str">
        <f>CONCATENATE(_xlfn.XLOOKUP(ROUNDDOWN(A485/100,0),[1]装备数值!$B:$B,[1]装备数值!$C:$C),"-",_xlfn.XLOOKUP(E485,[1]装备数值!$K$5:$K$19,[1]装备数值!$L$5:$L$19))</f>
        <v>人字拖-SS阶-2</v>
      </c>
      <c r="C485" s="3">
        <f t="shared" si="74"/>
        <v>602</v>
      </c>
      <c r="D485" s="3">
        <f>_xlfn.XLOOKUP(ROUNDDOWN(A485/100,0),[1]装备数值!$B:$B,[1]装备数值!$E:$E)</f>
        <v>6</v>
      </c>
      <c r="E485" s="2">
        <v>13</v>
      </c>
      <c r="F485" s="2">
        <f>_xlfn.XLOOKUP(ROUNDDOWN(A485/100,0),[1]装备数值!$B:$B,[1]装备数值!$D:$D)</f>
        <v>102010</v>
      </c>
      <c r="G485" s="8">
        <f>IF(M485=0,_xlfn.IFS(D485=1,_xlfn.XLOOKUP(E485,[1]装备数值!$K$5:$K$19,[1]装备数值!$M$5:$M$19),D485=3,_xlfn.XLOOKUP(E485,[1]装备数值!$K$5:$K$19,[1]装备数值!$Q$5:$Q$19),D485=5,_xlfn.XLOOKUP(E485,[1]装备数值!$K$5:$K$19,[1]装备数值!$U$5:$U$19),D485=2,_xlfn.XLOOKUP(E485,[1]装备数值!$K$5:$K$19,[1]装备数值!$M$24:$M$38),D485=4,_xlfn.XLOOKUP(E485,[1]装备数值!$K$5:$K$19,[1]装备数值!$Q$24:$Q$38),D485=6,_xlfn.XLOOKUP(E485,[1]装备数值!$K$5:$K$19,[1]装备数值!$U$24:$U$38)),_xlfn.IFS(D485=1,_xlfn.XLOOKUP(E485,[1]装备数值!$K$5:$K$19,[1]装备数值!$O$5:$O$19),D485=3,_xlfn.XLOOKUP(E485,[1]装备数值!$K$5:$K$19,[1]装备数值!$S$5:$S$19),D485=5,_xlfn.XLOOKUP(E485,[1]装备数值!$K$5:$K$19,[1]装备数值!$W$5:$W$19),D485=2,_xlfn.XLOOKUP(E485,[1]装备数值!$K$5:$K$19,[1]装备数值!$O$24:$O$38),D485=4,_xlfn.XLOOKUP(E485,[1]装备数值!$K$5:$K$19,[1]装备数值!$S$24:$S$38),D485=6,_xlfn.XLOOKUP(E485,[1]装备数值!$K$5:$K$19,[1]装备数值!$W$24:$W$38)))</f>
        <v>752</v>
      </c>
      <c r="H485" s="2">
        <f>IF(M485=0,_xlfn.IFS(D485=1,_xlfn.XLOOKUP(E485,[1]装备数值!$K$5:$K$19,[1]装备数值!$N$5:$N$19),D485=3,_xlfn.XLOOKUP(E485,[1]装备数值!$K$5:$K$19,[1]装备数值!$R$5:$R$19),D485=5,_xlfn.XLOOKUP(E485,[1]装备数值!$K$5:$K$19,[1]装备数值!$V$5:$V$19),D485=2,_xlfn.XLOOKUP(E485,[1]装备数值!$K$5:$K$19,[1]装备数值!$N$24:$N$38),D485=4,_xlfn.XLOOKUP(E485,[1]装备数值!$K$5:$K$19,[1]装备数值!$R$24:$R$38),D485=6,_xlfn.XLOOKUP(E485,[1]装备数值!$K$5:$K$19,[1]装备数值!$V$24:$V$38)),_xlfn.IFS(D485=1,_xlfn.XLOOKUP(E485,[1]装备数值!$K$5:$K$19,[1]装备数值!$P$5:$P$19),D485=3,_xlfn.XLOOKUP(E485,[1]装备数值!$K$5:$K$19,[1]装备数值!$T$5:$T$19),D485=5,_xlfn.XLOOKUP(E485,[1]装备数值!$K$5:$K$19,[1]装备数值!$X$5:$X$19),D485=2,_xlfn.XLOOKUP(E485,[1]装备数值!$K$5:$K$19,[1]装备数值!$P$24:$P$38),D485=4,_xlfn.XLOOKUP(E485,[1]装备数值!$K$5:$K$19,[1]装备数值!$T$24:$T$38),D485=6,_xlfn.XLOOKUP(E485,[1]装备数值!$K$5:$K$19,[1]装备数值!$X$24:$X$38)))</f>
        <v>74</v>
      </c>
      <c r="I485" s="2" cm="1">
        <f t="array" ref="I485">G485+H485*(_xlfn.SINGLE(_xlfn.XLOOKUP(E485,'equip_quality|装备品质'!$A:$A,'equip_quality|装备品质'!$E:$E-1)))</f>
        <v>12518</v>
      </c>
      <c r="J485" s="3" t="str">
        <f t="shared" si="73"/>
        <v>3;436023|4;436024|5;436025|6;436026</v>
      </c>
      <c r="K485" s="3" t="str">
        <f t="shared" si="72"/>
        <v>436023;436024;436025;436026</v>
      </c>
      <c r="M485" s="2">
        <f>_xlfn.XLOOKUP(ROUNDDOWN(A485/100,0),[1]装备数值!$B:$B,[1]装备数值!$F:$F)</f>
        <v>0</v>
      </c>
      <c r="N485" s="3" t="str">
        <f t="shared" si="75"/>
        <v>equip_602_name</v>
      </c>
      <c r="O485" s="3" t="str">
        <f t="shared" si="76"/>
        <v>icon_equip_602_2</v>
      </c>
      <c r="P485" s="3" t="str">
        <f t="shared" si="77"/>
        <v>equip_602_desc</v>
      </c>
      <c r="Q485" s="3" t="str">
        <f t="shared" si="78"/>
        <v>spine_equip_602_2</v>
      </c>
    </row>
    <row r="486" spans="1:17">
      <c r="A486" s="2">
        <v>60214</v>
      </c>
      <c r="B486" s="3" t="str">
        <f>CONCATENATE(_xlfn.XLOOKUP(ROUNDDOWN(A486/100,0),[1]装备数值!$B:$B,[1]装备数值!$C:$C),"-",_xlfn.XLOOKUP(E486,[1]装备数值!$K$5:$K$19,[1]装备数值!$L$5:$L$19))</f>
        <v>人字拖-SS阶-3</v>
      </c>
      <c r="C486" s="3">
        <f t="shared" si="74"/>
        <v>602</v>
      </c>
      <c r="D486" s="3">
        <f>_xlfn.XLOOKUP(ROUNDDOWN(A486/100,0),[1]装备数值!$B:$B,[1]装备数值!$E:$E)</f>
        <v>6</v>
      </c>
      <c r="E486" s="2">
        <v>14</v>
      </c>
      <c r="F486" s="2">
        <f>_xlfn.XLOOKUP(ROUNDDOWN(A486/100,0),[1]装备数值!$B:$B,[1]装备数值!$D:$D)</f>
        <v>102010</v>
      </c>
      <c r="G486" s="8">
        <f>IF(M486=0,_xlfn.IFS(D486=1,_xlfn.XLOOKUP(E486,[1]装备数值!$K$5:$K$19,[1]装备数值!$M$5:$M$19),D486=3,_xlfn.XLOOKUP(E486,[1]装备数值!$K$5:$K$19,[1]装备数值!$Q$5:$Q$19),D486=5,_xlfn.XLOOKUP(E486,[1]装备数值!$K$5:$K$19,[1]装备数值!$U$5:$U$19),D486=2,_xlfn.XLOOKUP(E486,[1]装备数值!$K$5:$K$19,[1]装备数值!$M$24:$M$38),D486=4,_xlfn.XLOOKUP(E486,[1]装备数值!$K$5:$K$19,[1]装备数值!$Q$24:$Q$38),D486=6,_xlfn.XLOOKUP(E486,[1]装备数值!$K$5:$K$19,[1]装备数值!$U$24:$U$38)),_xlfn.IFS(D486=1,_xlfn.XLOOKUP(E486,[1]装备数值!$K$5:$K$19,[1]装备数值!$O$5:$O$19),D486=3,_xlfn.XLOOKUP(E486,[1]装备数值!$K$5:$K$19,[1]装备数值!$S$5:$S$19),D486=5,_xlfn.XLOOKUP(E486,[1]装备数值!$K$5:$K$19,[1]装备数值!$W$5:$W$19),D486=2,_xlfn.XLOOKUP(E486,[1]装备数值!$K$5:$K$19,[1]装备数值!$O$24:$O$38),D486=4,_xlfn.XLOOKUP(E486,[1]装备数值!$K$5:$K$19,[1]装备数值!$S$24:$S$38),D486=6,_xlfn.XLOOKUP(E486,[1]装备数值!$K$5:$K$19,[1]装备数值!$W$24:$W$38)))</f>
        <v>940</v>
      </c>
      <c r="H486" s="2">
        <f>IF(M486=0,_xlfn.IFS(D486=1,_xlfn.XLOOKUP(E486,[1]装备数值!$K$5:$K$19,[1]装备数值!$N$5:$N$19),D486=3,_xlfn.XLOOKUP(E486,[1]装备数值!$K$5:$K$19,[1]装备数值!$R$5:$R$19),D486=5,_xlfn.XLOOKUP(E486,[1]装备数值!$K$5:$K$19,[1]装备数值!$V$5:$V$19),D486=2,_xlfn.XLOOKUP(E486,[1]装备数值!$K$5:$K$19,[1]装备数值!$N$24:$N$38),D486=4,_xlfn.XLOOKUP(E486,[1]装备数值!$K$5:$K$19,[1]装备数值!$R$24:$R$38),D486=6,_xlfn.XLOOKUP(E486,[1]装备数值!$K$5:$K$19,[1]装备数值!$V$24:$V$38)),_xlfn.IFS(D486=1,_xlfn.XLOOKUP(E486,[1]装备数值!$K$5:$K$19,[1]装备数值!$P$5:$P$19),D486=3,_xlfn.XLOOKUP(E486,[1]装备数值!$K$5:$K$19,[1]装备数值!$T$5:$T$19),D486=5,_xlfn.XLOOKUP(E486,[1]装备数值!$K$5:$K$19,[1]装备数值!$X$5:$X$19),D486=2,_xlfn.XLOOKUP(E486,[1]装备数值!$K$5:$K$19,[1]装备数值!$P$24:$P$38),D486=4,_xlfn.XLOOKUP(E486,[1]装备数值!$K$5:$K$19,[1]装备数值!$T$24:$T$38),D486=6,_xlfn.XLOOKUP(E486,[1]装备数值!$K$5:$K$19,[1]装备数值!$X$24:$X$38)))</f>
        <v>90</v>
      </c>
      <c r="I486" s="2" cm="1">
        <f t="array" ref="I486">G486+H486*(_xlfn.SINGLE(_xlfn.XLOOKUP(E486,'equip_quality|装备品质'!$A:$A,'equip_quality|装备品质'!$E:$E-1)))</f>
        <v>15250</v>
      </c>
      <c r="J486" s="3" t="str">
        <f t="shared" si="73"/>
        <v>3;436023|4;436024|5;436025|6;436026</v>
      </c>
      <c r="K486" s="3" t="str">
        <f t="shared" si="72"/>
        <v>436023;436024;436025;436026</v>
      </c>
      <c r="M486" s="2">
        <f>_xlfn.XLOOKUP(ROUNDDOWN(A486/100,0),[1]装备数值!$B:$B,[1]装备数值!$F:$F)</f>
        <v>0</v>
      </c>
      <c r="N486" s="3" t="str">
        <f t="shared" si="75"/>
        <v>equip_602_name</v>
      </c>
      <c r="O486" s="3" t="str">
        <f t="shared" si="76"/>
        <v>icon_equip_602_2</v>
      </c>
      <c r="P486" s="3" t="str">
        <f t="shared" si="77"/>
        <v>equip_602_desc</v>
      </c>
      <c r="Q486" s="3" t="str">
        <f t="shared" si="78"/>
        <v>spine_equip_602_2</v>
      </c>
    </row>
    <row r="487" spans="1:17">
      <c r="A487" s="2">
        <v>60215</v>
      </c>
      <c r="B487" s="3" t="str">
        <f>CONCATENATE(_xlfn.XLOOKUP(ROUNDDOWN(A487/100,0),[1]装备数值!$B:$B,[1]装备数值!$C:$C),"-",_xlfn.XLOOKUP(E487,[1]装备数值!$K$5:$K$19,[1]装备数值!$L$5:$L$19))</f>
        <v>人字拖-SS阶-4</v>
      </c>
      <c r="C487" s="3">
        <f t="shared" si="74"/>
        <v>602</v>
      </c>
      <c r="D487" s="3">
        <f>_xlfn.XLOOKUP(ROUNDDOWN(A487/100,0),[1]装备数值!$B:$B,[1]装备数值!$E:$E)</f>
        <v>6</v>
      </c>
      <c r="E487" s="2">
        <v>15</v>
      </c>
      <c r="F487" s="2">
        <f>_xlfn.XLOOKUP(ROUNDDOWN(A487/100,0),[1]装备数值!$B:$B,[1]装备数值!$D:$D)</f>
        <v>102010</v>
      </c>
      <c r="G487" s="8">
        <f>IF(M487=0,_xlfn.IFS(D487=1,_xlfn.XLOOKUP(E487,[1]装备数值!$K$5:$K$19,[1]装备数值!$M$5:$M$19),D487=3,_xlfn.XLOOKUP(E487,[1]装备数值!$K$5:$K$19,[1]装备数值!$Q$5:$Q$19),D487=5,_xlfn.XLOOKUP(E487,[1]装备数值!$K$5:$K$19,[1]装备数值!$U$5:$U$19),D487=2,_xlfn.XLOOKUP(E487,[1]装备数值!$K$5:$K$19,[1]装备数值!$M$24:$M$38),D487=4,_xlfn.XLOOKUP(E487,[1]装备数值!$K$5:$K$19,[1]装备数值!$Q$24:$Q$38),D487=6,_xlfn.XLOOKUP(E487,[1]装备数值!$K$5:$K$19,[1]装备数值!$U$24:$U$38)),_xlfn.IFS(D487=1,_xlfn.XLOOKUP(E487,[1]装备数值!$K$5:$K$19,[1]装备数值!$O$5:$O$19),D487=3,_xlfn.XLOOKUP(E487,[1]装备数值!$K$5:$K$19,[1]装备数值!$S$5:$S$19),D487=5,_xlfn.XLOOKUP(E487,[1]装备数值!$K$5:$K$19,[1]装备数值!$W$5:$W$19),D487=2,_xlfn.XLOOKUP(E487,[1]装备数值!$K$5:$K$19,[1]装备数值!$O$24:$O$38),D487=4,_xlfn.XLOOKUP(E487,[1]装备数值!$K$5:$K$19,[1]装备数值!$S$24:$S$38),D487=6,_xlfn.XLOOKUP(E487,[1]装备数值!$K$5:$K$19,[1]装备数值!$W$24:$W$38)))</f>
        <v>1126</v>
      </c>
      <c r="H487" s="2">
        <f>IF(M487=0,_xlfn.IFS(D487=1,_xlfn.XLOOKUP(E487,[1]装备数值!$K$5:$K$19,[1]装备数值!$N$5:$N$19),D487=3,_xlfn.XLOOKUP(E487,[1]装备数值!$K$5:$K$19,[1]装备数值!$R$5:$R$19),D487=5,_xlfn.XLOOKUP(E487,[1]装备数值!$K$5:$K$19,[1]装备数值!$V$5:$V$19),D487=2,_xlfn.XLOOKUP(E487,[1]装备数值!$K$5:$K$19,[1]装备数值!$N$24:$N$38),D487=4,_xlfn.XLOOKUP(E487,[1]装备数值!$K$5:$K$19,[1]装备数值!$R$24:$R$38),D487=6,_xlfn.XLOOKUP(E487,[1]装备数值!$K$5:$K$19,[1]装备数值!$V$24:$V$38)),_xlfn.IFS(D487=1,_xlfn.XLOOKUP(E487,[1]装备数值!$K$5:$K$19,[1]装备数值!$P$5:$P$19),D487=3,_xlfn.XLOOKUP(E487,[1]装备数值!$K$5:$K$19,[1]装备数值!$T$5:$T$19),D487=5,_xlfn.XLOOKUP(E487,[1]装备数值!$K$5:$K$19,[1]装备数值!$X$5:$X$19),D487=2,_xlfn.XLOOKUP(E487,[1]装备数值!$K$5:$K$19,[1]装备数值!$P$24:$P$38),D487=4,_xlfn.XLOOKUP(E487,[1]装备数值!$K$5:$K$19,[1]装备数值!$T$24:$T$38),D487=6,_xlfn.XLOOKUP(E487,[1]装备数值!$K$5:$K$19,[1]装备数值!$X$24:$X$38)))</f>
        <v>114</v>
      </c>
      <c r="I487" s="2" cm="1">
        <f t="array" ref="I487">G487+H487*(_xlfn.SINGLE(_xlfn.XLOOKUP(E487,'equip_quality|装备品质'!$A:$A,'equip_quality|装备品质'!$E:$E-1)))</f>
        <v>19252</v>
      </c>
      <c r="J487" s="3" t="str">
        <f t="shared" si="73"/>
        <v>3;436023|4;436024|5;436025|6;436026</v>
      </c>
      <c r="K487" s="3" t="str">
        <f t="shared" si="72"/>
        <v>436023;436024;436025;436026</v>
      </c>
      <c r="M487" s="2">
        <f>_xlfn.XLOOKUP(ROUNDDOWN(A487/100,0),[1]装备数值!$B:$B,[1]装备数值!$F:$F)</f>
        <v>0</v>
      </c>
      <c r="N487" s="3" t="str">
        <f t="shared" si="75"/>
        <v>equip_602_name</v>
      </c>
      <c r="O487" s="3" t="str">
        <f t="shared" si="76"/>
        <v>icon_equip_602_2</v>
      </c>
      <c r="P487" s="3" t="str">
        <f t="shared" si="77"/>
        <v>equip_602_desc</v>
      </c>
      <c r="Q487" s="3" t="str">
        <f t="shared" si="78"/>
        <v>spine_equip_602_2</v>
      </c>
    </row>
    <row r="488" spans="1:17">
      <c r="A488" s="2">
        <v>60301</v>
      </c>
      <c r="B488" s="3" t="str">
        <f>CONCATENATE(_xlfn.XLOOKUP(ROUNDDOWN(A488/100,0),[1]装备数值!$B:$B,[1]装备数值!$C:$C),"-",_xlfn.XLOOKUP(E488,[1]装备数值!$K$5:$K$19,[1]装备数值!$L$5:$L$19))</f>
        <v>帆布鞋-D阶</v>
      </c>
      <c r="C488" s="3">
        <f t="shared" si="74"/>
        <v>603</v>
      </c>
      <c r="D488" s="3">
        <f>_xlfn.XLOOKUP(ROUNDDOWN(A488/100,0),[1]装备数值!$B:$B,[1]装备数值!$E:$E)</f>
        <v>6</v>
      </c>
      <c r="E488" s="2">
        <v>1</v>
      </c>
      <c r="F488" s="2">
        <f>_xlfn.XLOOKUP(ROUNDDOWN(A488/100,0),[1]装备数值!$B:$B,[1]装备数值!$D:$D)</f>
        <v>102010</v>
      </c>
      <c r="G488" s="8">
        <f>IF(M488=0,_xlfn.IFS(D488=1,_xlfn.XLOOKUP(E488,[1]装备数值!$K$5:$K$19,[1]装备数值!$M$5:$M$19),D488=3,_xlfn.XLOOKUP(E488,[1]装备数值!$K$5:$K$19,[1]装备数值!$Q$5:$Q$19),D488=5,_xlfn.XLOOKUP(E488,[1]装备数值!$K$5:$K$19,[1]装备数值!$U$5:$U$19),D488=2,_xlfn.XLOOKUP(E488,[1]装备数值!$K$5:$K$19,[1]装备数值!$M$24:$M$38),D488=4,_xlfn.XLOOKUP(E488,[1]装备数值!$K$5:$K$19,[1]装备数值!$Q$24:$Q$38),D488=6,_xlfn.XLOOKUP(E488,[1]装备数值!$K$5:$K$19,[1]装备数值!$U$24:$U$38)),_xlfn.IFS(D488=1,_xlfn.XLOOKUP(E488,[1]装备数值!$K$5:$K$19,[1]装备数值!$O$5:$O$19),D488=3,_xlfn.XLOOKUP(E488,[1]装备数值!$K$5:$K$19,[1]装备数值!$S$5:$S$19),D488=5,_xlfn.XLOOKUP(E488,[1]装备数值!$K$5:$K$19,[1]装备数值!$W$5:$W$19),D488=2,_xlfn.XLOOKUP(E488,[1]装备数值!$K$5:$K$19,[1]装备数值!$O$24:$O$38),D488=4,_xlfn.XLOOKUP(E488,[1]装备数值!$K$5:$K$19,[1]装备数值!$S$24:$S$38),D488=6,_xlfn.XLOOKUP(E488,[1]装备数值!$K$5:$K$19,[1]装备数值!$W$24:$W$38)))</f>
        <v>38</v>
      </c>
      <c r="H488" s="2">
        <f>IF(M488=0,_xlfn.IFS(D488=1,_xlfn.XLOOKUP(E488,[1]装备数值!$K$5:$K$19,[1]装备数值!$N$5:$N$19),D488=3,_xlfn.XLOOKUP(E488,[1]装备数值!$K$5:$K$19,[1]装备数值!$R$5:$R$19),D488=5,_xlfn.XLOOKUP(E488,[1]装备数值!$K$5:$K$19,[1]装备数值!$V$5:$V$19),D488=2,_xlfn.XLOOKUP(E488,[1]装备数值!$K$5:$K$19,[1]装备数值!$N$24:$N$38),D488=4,_xlfn.XLOOKUP(E488,[1]装备数值!$K$5:$K$19,[1]装备数值!$R$24:$R$38),D488=6,_xlfn.XLOOKUP(E488,[1]装备数值!$K$5:$K$19,[1]装备数值!$V$24:$V$38)),_xlfn.IFS(D488=1,_xlfn.XLOOKUP(E488,[1]装备数值!$K$5:$K$19,[1]装备数值!$P$5:$P$19),D488=3,_xlfn.XLOOKUP(E488,[1]装备数值!$K$5:$K$19,[1]装备数值!$T$5:$T$19),D488=5,_xlfn.XLOOKUP(E488,[1]装备数值!$K$5:$K$19,[1]装备数值!$X$5:$X$19),D488=2,_xlfn.XLOOKUP(E488,[1]装备数值!$K$5:$K$19,[1]装备数值!$P$24:$P$38),D488=4,_xlfn.XLOOKUP(E488,[1]装备数值!$K$5:$K$19,[1]装备数值!$T$24:$T$38),D488=6,_xlfn.XLOOKUP(E488,[1]装备数值!$K$5:$K$19,[1]装备数值!$X$24:$X$38)))</f>
        <v>4</v>
      </c>
      <c r="I488" s="2" cm="1">
        <f t="array" ref="I488">G488+H488*(_xlfn.SINGLE(_xlfn.XLOOKUP(E488,'equip_quality|装备品质'!$A:$A,'equip_quality|装备品质'!$E:$E-1)))</f>
        <v>674</v>
      </c>
      <c r="J488" s="3" t="str">
        <f t="shared" si="73"/>
        <v>3;436033|4;436034|5;436035|6;436036</v>
      </c>
      <c r="K488" s="3" t="str">
        <f t="shared" si="72"/>
        <v/>
      </c>
      <c r="M488" s="2">
        <f>_xlfn.XLOOKUP(ROUNDDOWN(A488/100,0),[1]装备数值!$B:$B,[1]装备数值!$F:$F)</f>
        <v>0</v>
      </c>
      <c r="N488" s="3" t="str">
        <f t="shared" si="75"/>
        <v>equip_603_name</v>
      </c>
      <c r="O488" s="3" t="str">
        <f t="shared" si="76"/>
        <v>icon_equip_603_1</v>
      </c>
      <c r="P488" s="3" t="str">
        <f t="shared" si="77"/>
        <v>equip_603_desc</v>
      </c>
      <c r="Q488" s="3" t="str">
        <f t="shared" si="78"/>
        <v>spine_equip_603_1</v>
      </c>
    </row>
    <row r="489" spans="1:17">
      <c r="A489" s="2">
        <v>60302</v>
      </c>
      <c r="B489" s="3" t="str">
        <f>CONCATENATE(_xlfn.XLOOKUP(ROUNDDOWN(A489/100,0),[1]装备数值!$B:$B,[1]装备数值!$C:$C),"-",_xlfn.XLOOKUP(E489,[1]装备数值!$K$5:$K$19,[1]装备数值!$L$5:$L$19))</f>
        <v>帆布鞋-C阶</v>
      </c>
      <c r="C489" s="3">
        <f t="shared" si="74"/>
        <v>603</v>
      </c>
      <c r="D489" s="3">
        <f>_xlfn.XLOOKUP(ROUNDDOWN(A489/100,0),[1]装备数值!$B:$B,[1]装备数值!$E:$E)</f>
        <v>6</v>
      </c>
      <c r="E489" s="2">
        <v>2</v>
      </c>
      <c r="F489" s="2">
        <f>_xlfn.XLOOKUP(ROUNDDOWN(A489/100,0),[1]装备数值!$B:$B,[1]装备数值!$D:$D)</f>
        <v>102010</v>
      </c>
      <c r="G489" s="8">
        <f>IF(M489=0,_xlfn.IFS(D489=1,_xlfn.XLOOKUP(E489,[1]装备数值!$K$5:$K$19,[1]装备数值!$M$5:$M$19),D489=3,_xlfn.XLOOKUP(E489,[1]装备数值!$K$5:$K$19,[1]装备数值!$Q$5:$Q$19),D489=5,_xlfn.XLOOKUP(E489,[1]装备数值!$K$5:$K$19,[1]装备数值!$U$5:$U$19),D489=2,_xlfn.XLOOKUP(E489,[1]装备数值!$K$5:$K$19,[1]装备数值!$M$24:$M$38),D489=4,_xlfn.XLOOKUP(E489,[1]装备数值!$K$5:$K$19,[1]装备数值!$Q$24:$Q$38),D489=6,_xlfn.XLOOKUP(E489,[1]装备数值!$K$5:$K$19,[1]装备数值!$U$24:$U$38)),_xlfn.IFS(D489=1,_xlfn.XLOOKUP(E489,[1]装备数值!$K$5:$K$19,[1]装备数值!$O$5:$O$19),D489=3,_xlfn.XLOOKUP(E489,[1]装备数值!$K$5:$K$19,[1]装备数值!$S$5:$S$19),D489=5,_xlfn.XLOOKUP(E489,[1]装备数值!$K$5:$K$19,[1]装备数值!$W$5:$W$19),D489=2,_xlfn.XLOOKUP(E489,[1]装备数值!$K$5:$K$19,[1]装备数值!$O$24:$O$38),D489=4,_xlfn.XLOOKUP(E489,[1]装备数值!$K$5:$K$19,[1]装备数值!$S$24:$S$38),D489=6,_xlfn.XLOOKUP(E489,[1]装备数值!$K$5:$K$19,[1]装备数值!$W$24:$W$38)))</f>
        <v>53</v>
      </c>
      <c r="H489" s="2">
        <f>IF(M489=0,_xlfn.IFS(D489=1,_xlfn.XLOOKUP(E489,[1]装备数值!$K$5:$K$19,[1]装备数值!$N$5:$N$19),D489=3,_xlfn.XLOOKUP(E489,[1]装备数值!$K$5:$K$19,[1]装备数值!$R$5:$R$19),D489=5,_xlfn.XLOOKUP(E489,[1]装备数值!$K$5:$K$19,[1]装备数值!$V$5:$V$19),D489=2,_xlfn.XLOOKUP(E489,[1]装备数值!$K$5:$K$19,[1]装备数值!$N$24:$N$38),D489=4,_xlfn.XLOOKUP(E489,[1]装备数值!$K$5:$K$19,[1]装备数值!$R$24:$R$38),D489=6,_xlfn.XLOOKUP(E489,[1]装备数值!$K$5:$K$19,[1]装备数值!$V$24:$V$38)),_xlfn.IFS(D489=1,_xlfn.XLOOKUP(E489,[1]装备数值!$K$5:$K$19,[1]装备数值!$P$5:$P$19),D489=3,_xlfn.XLOOKUP(E489,[1]装备数值!$K$5:$K$19,[1]装备数值!$T$5:$T$19),D489=5,_xlfn.XLOOKUP(E489,[1]装备数值!$K$5:$K$19,[1]装备数值!$X$5:$X$19),D489=2,_xlfn.XLOOKUP(E489,[1]装备数值!$K$5:$K$19,[1]装备数值!$P$24:$P$38),D489=4,_xlfn.XLOOKUP(E489,[1]装备数值!$K$5:$K$19,[1]装备数值!$T$24:$T$38),D489=6,_xlfn.XLOOKUP(E489,[1]装备数值!$K$5:$K$19,[1]装备数值!$X$24:$X$38)))</f>
        <v>6</v>
      </c>
      <c r="I489" s="2" cm="1">
        <f t="array" ref="I489">G489+H489*(_xlfn.SINGLE(_xlfn.XLOOKUP(E489,'equip_quality|装备品质'!$A:$A,'equip_quality|装备品质'!$E:$E-1)))</f>
        <v>1007</v>
      </c>
      <c r="J489" s="3" t="str">
        <f t="shared" si="73"/>
        <v>3;436033|4;436034|5;436035|6;436036</v>
      </c>
      <c r="K489" s="3" t="str">
        <f t="shared" si="72"/>
        <v/>
      </c>
      <c r="M489" s="2">
        <f>_xlfn.XLOOKUP(ROUNDDOWN(A489/100,0),[1]装备数值!$B:$B,[1]装备数值!$F:$F)</f>
        <v>0</v>
      </c>
      <c r="N489" s="3" t="str">
        <f t="shared" si="75"/>
        <v>equip_603_name</v>
      </c>
      <c r="O489" s="3" t="str">
        <f t="shared" si="76"/>
        <v>icon_equip_603_1</v>
      </c>
      <c r="P489" s="3" t="str">
        <f t="shared" si="77"/>
        <v>equip_603_desc</v>
      </c>
      <c r="Q489" s="3" t="str">
        <f t="shared" si="78"/>
        <v>spine_equip_603_1</v>
      </c>
    </row>
    <row r="490" spans="1:17">
      <c r="A490" s="2">
        <v>60303</v>
      </c>
      <c r="B490" s="3" t="str">
        <f>CONCATENATE(_xlfn.XLOOKUP(ROUNDDOWN(A490/100,0),[1]装备数值!$B:$B,[1]装备数值!$C:$C),"-",_xlfn.XLOOKUP(E490,[1]装备数值!$K$5:$K$19,[1]装备数值!$L$5:$L$19))</f>
        <v>帆布鞋-B阶</v>
      </c>
      <c r="C490" s="3">
        <f t="shared" si="74"/>
        <v>603</v>
      </c>
      <c r="D490" s="3">
        <f>_xlfn.XLOOKUP(ROUNDDOWN(A490/100,0),[1]装备数值!$B:$B,[1]装备数值!$E:$E)</f>
        <v>6</v>
      </c>
      <c r="E490" s="2">
        <v>3</v>
      </c>
      <c r="F490" s="2">
        <f>_xlfn.XLOOKUP(ROUNDDOWN(A490/100,0),[1]装备数值!$B:$B,[1]装备数值!$D:$D)</f>
        <v>102010</v>
      </c>
      <c r="G490" s="8">
        <f>IF(M490=0,_xlfn.IFS(D490=1,_xlfn.XLOOKUP(E490,[1]装备数值!$K$5:$K$19,[1]装备数值!$M$5:$M$19),D490=3,_xlfn.XLOOKUP(E490,[1]装备数值!$K$5:$K$19,[1]装备数值!$Q$5:$Q$19),D490=5,_xlfn.XLOOKUP(E490,[1]装备数值!$K$5:$K$19,[1]装备数值!$U$5:$U$19),D490=2,_xlfn.XLOOKUP(E490,[1]装备数值!$K$5:$K$19,[1]装备数值!$M$24:$M$38),D490=4,_xlfn.XLOOKUP(E490,[1]装备数值!$K$5:$K$19,[1]装备数值!$Q$24:$Q$38),D490=6,_xlfn.XLOOKUP(E490,[1]装备数值!$K$5:$K$19,[1]装备数值!$U$24:$U$38)),_xlfn.IFS(D490=1,_xlfn.XLOOKUP(E490,[1]装备数值!$K$5:$K$19,[1]装备数值!$O$5:$O$19),D490=3,_xlfn.XLOOKUP(E490,[1]装备数值!$K$5:$K$19,[1]装备数值!$S$5:$S$19),D490=5,_xlfn.XLOOKUP(E490,[1]装备数值!$K$5:$K$19,[1]装备数值!$W$5:$W$19),D490=2,_xlfn.XLOOKUP(E490,[1]装备数值!$K$5:$K$19,[1]装备数值!$O$24:$O$38),D490=4,_xlfn.XLOOKUP(E490,[1]装备数值!$K$5:$K$19,[1]装备数值!$S$24:$S$38),D490=6,_xlfn.XLOOKUP(E490,[1]装备数值!$K$5:$K$19,[1]装备数值!$W$24:$W$38)))</f>
        <v>75</v>
      </c>
      <c r="H490" s="2">
        <f>IF(M490=0,_xlfn.IFS(D490=1,_xlfn.XLOOKUP(E490,[1]装备数值!$K$5:$K$19,[1]装备数值!$N$5:$N$19),D490=3,_xlfn.XLOOKUP(E490,[1]装备数值!$K$5:$K$19,[1]装备数值!$R$5:$R$19),D490=5,_xlfn.XLOOKUP(E490,[1]装备数值!$K$5:$K$19,[1]装备数值!$V$5:$V$19),D490=2,_xlfn.XLOOKUP(E490,[1]装备数值!$K$5:$K$19,[1]装备数值!$N$24:$N$38),D490=4,_xlfn.XLOOKUP(E490,[1]装备数值!$K$5:$K$19,[1]装备数值!$R$24:$R$38),D490=6,_xlfn.XLOOKUP(E490,[1]装备数值!$K$5:$K$19,[1]装备数值!$V$24:$V$38)),_xlfn.IFS(D490=1,_xlfn.XLOOKUP(E490,[1]装备数值!$K$5:$K$19,[1]装备数值!$P$5:$P$19),D490=3,_xlfn.XLOOKUP(E490,[1]装备数值!$K$5:$K$19,[1]装备数值!$T$5:$T$19),D490=5,_xlfn.XLOOKUP(E490,[1]装备数值!$K$5:$K$19,[1]装备数值!$X$5:$X$19),D490=2,_xlfn.XLOOKUP(E490,[1]装备数值!$K$5:$K$19,[1]装备数值!$P$24:$P$38),D490=4,_xlfn.XLOOKUP(E490,[1]装备数值!$K$5:$K$19,[1]装备数值!$T$24:$T$38),D490=6,_xlfn.XLOOKUP(E490,[1]装备数值!$K$5:$K$19,[1]装备数值!$X$24:$X$38)))</f>
        <v>8</v>
      </c>
      <c r="I490" s="2" cm="1">
        <f t="array" ref="I490">G490+H490*(_xlfn.SINGLE(_xlfn.XLOOKUP(E490,'equip_quality|装备品质'!$A:$A,'equip_quality|装备品质'!$E:$E-1)))</f>
        <v>1347</v>
      </c>
      <c r="J490" s="3" t="str">
        <f t="shared" si="73"/>
        <v>3;436033|4;436034|5;436035|6;436036</v>
      </c>
      <c r="K490" s="3" t="str">
        <f t="shared" si="72"/>
        <v>436033</v>
      </c>
      <c r="M490" s="2">
        <f>_xlfn.XLOOKUP(ROUNDDOWN(A490/100,0),[1]装备数值!$B:$B,[1]装备数值!$F:$F)</f>
        <v>0</v>
      </c>
      <c r="N490" s="3" t="str">
        <f t="shared" si="75"/>
        <v>equip_603_name</v>
      </c>
      <c r="O490" s="3" t="str">
        <f t="shared" si="76"/>
        <v>icon_equip_603_1</v>
      </c>
      <c r="P490" s="3" t="str">
        <f t="shared" si="77"/>
        <v>equip_603_desc</v>
      </c>
      <c r="Q490" s="3" t="str">
        <f t="shared" si="78"/>
        <v>spine_equip_603_1</v>
      </c>
    </row>
    <row r="491" spans="1:17">
      <c r="A491" s="2">
        <v>60304</v>
      </c>
      <c r="B491" s="3" t="str">
        <f>CONCATENATE(_xlfn.XLOOKUP(ROUNDDOWN(A491/100,0),[1]装备数值!$B:$B,[1]装备数值!$C:$C),"-",_xlfn.XLOOKUP(E491,[1]装备数值!$K$5:$K$19,[1]装备数值!$L$5:$L$19))</f>
        <v>帆布鞋-A阶-0</v>
      </c>
      <c r="C491" s="3">
        <f t="shared" si="74"/>
        <v>603</v>
      </c>
      <c r="D491" s="3">
        <f>_xlfn.XLOOKUP(ROUNDDOWN(A491/100,0),[1]装备数值!$B:$B,[1]装备数值!$E:$E)</f>
        <v>6</v>
      </c>
      <c r="E491" s="2">
        <v>4</v>
      </c>
      <c r="F491" s="2">
        <f>_xlfn.XLOOKUP(ROUNDDOWN(A491/100,0),[1]装备数值!$B:$B,[1]装备数值!$D:$D)</f>
        <v>102010</v>
      </c>
      <c r="G491" s="8">
        <f>IF(M491=0,_xlfn.IFS(D491=1,_xlfn.XLOOKUP(E491,[1]装备数值!$K$5:$K$19,[1]装备数值!$M$5:$M$19),D491=3,_xlfn.XLOOKUP(E491,[1]装备数值!$K$5:$K$19,[1]装备数值!$Q$5:$Q$19),D491=5,_xlfn.XLOOKUP(E491,[1]装备数值!$K$5:$K$19,[1]装备数值!$U$5:$U$19),D491=2,_xlfn.XLOOKUP(E491,[1]装备数值!$K$5:$K$19,[1]装备数值!$M$24:$M$38),D491=4,_xlfn.XLOOKUP(E491,[1]装备数值!$K$5:$K$19,[1]装备数值!$Q$24:$Q$38),D491=6,_xlfn.XLOOKUP(E491,[1]装备数值!$K$5:$K$19,[1]装备数值!$U$24:$U$38)),_xlfn.IFS(D491=1,_xlfn.XLOOKUP(E491,[1]装备数值!$K$5:$K$19,[1]装备数值!$O$5:$O$19),D491=3,_xlfn.XLOOKUP(E491,[1]装备数值!$K$5:$K$19,[1]装备数值!$S$5:$S$19),D491=5,_xlfn.XLOOKUP(E491,[1]装备数值!$K$5:$K$19,[1]装备数值!$W$5:$W$19),D491=2,_xlfn.XLOOKUP(E491,[1]装备数值!$K$5:$K$19,[1]装备数值!$O$24:$O$38),D491=4,_xlfn.XLOOKUP(E491,[1]装备数值!$K$5:$K$19,[1]装备数值!$S$24:$S$38),D491=6,_xlfn.XLOOKUP(E491,[1]装备数值!$K$5:$K$19,[1]装备数值!$W$24:$W$38)))</f>
        <v>150</v>
      </c>
      <c r="H491" s="2">
        <f>IF(M491=0,_xlfn.IFS(D491=1,_xlfn.XLOOKUP(E491,[1]装备数值!$K$5:$K$19,[1]装备数值!$N$5:$N$19),D491=3,_xlfn.XLOOKUP(E491,[1]装备数值!$K$5:$K$19,[1]装备数值!$R$5:$R$19),D491=5,_xlfn.XLOOKUP(E491,[1]装备数值!$K$5:$K$19,[1]装备数值!$V$5:$V$19),D491=2,_xlfn.XLOOKUP(E491,[1]装备数值!$K$5:$K$19,[1]装备数值!$N$24:$N$38),D491=4,_xlfn.XLOOKUP(E491,[1]装备数值!$K$5:$K$19,[1]装备数值!$R$24:$R$38),D491=6,_xlfn.XLOOKUP(E491,[1]装备数值!$K$5:$K$19,[1]装备数值!$V$24:$V$38)),_xlfn.IFS(D491=1,_xlfn.XLOOKUP(E491,[1]装备数值!$K$5:$K$19,[1]装备数值!$P$5:$P$19),D491=3,_xlfn.XLOOKUP(E491,[1]装备数值!$K$5:$K$19,[1]装备数值!$T$5:$T$19),D491=5,_xlfn.XLOOKUP(E491,[1]装备数值!$K$5:$K$19,[1]装备数值!$X$5:$X$19),D491=2,_xlfn.XLOOKUP(E491,[1]装备数值!$K$5:$K$19,[1]装备数值!$P$24:$P$38),D491=4,_xlfn.XLOOKUP(E491,[1]装备数值!$K$5:$K$19,[1]装备数值!$T$24:$T$38),D491=6,_xlfn.XLOOKUP(E491,[1]装备数值!$K$5:$K$19,[1]装备数值!$X$24:$X$38)))</f>
        <v>11</v>
      </c>
      <c r="I491" s="2" cm="1">
        <f t="array" ref="I491">G491+H491*(_xlfn.SINGLE(_xlfn.XLOOKUP(E491,'equip_quality|装备品质'!$A:$A,'equip_quality|装备品质'!$E:$E-1)))</f>
        <v>1899</v>
      </c>
      <c r="J491" s="3" t="str">
        <f t="shared" ref="J491:J532" si="79">CONCATENATE("3;",ROUNDDOWN($A491/100,0)*10+430003,"|4;",ROUNDDOWN($A491/100,0)*10+430004,"|5;",ROUNDDOWN($A491/100,0)*10+430005,"|6;",ROUNDDOWN($A491/100,0)*10+430006)</f>
        <v>3;436033|4;436034|5;436035|6;436036</v>
      </c>
      <c r="K491" s="3" t="str">
        <f t="shared" si="72"/>
        <v>436033;436034</v>
      </c>
      <c r="M491" s="2">
        <f>_xlfn.XLOOKUP(ROUNDDOWN(A491/100,0),[1]装备数值!$B:$B,[1]装备数值!$F:$F)</f>
        <v>0</v>
      </c>
      <c r="N491" s="3" t="str">
        <f t="shared" si="75"/>
        <v>equip_603_name</v>
      </c>
      <c r="O491" s="3" t="str">
        <f t="shared" si="76"/>
        <v>icon_equip_603_2</v>
      </c>
      <c r="P491" s="3" t="str">
        <f t="shared" si="77"/>
        <v>equip_603_desc</v>
      </c>
      <c r="Q491" s="3" t="str">
        <f t="shared" si="78"/>
        <v>spine_equip_603_2</v>
      </c>
    </row>
    <row r="492" spans="1:17">
      <c r="A492" s="2">
        <v>60305</v>
      </c>
      <c r="B492" s="3" t="str">
        <f>CONCATENATE(_xlfn.XLOOKUP(ROUNDDOWN(A492/100,0),[1]装备数值!$B:$B,[1]装备数值!$C:$C),"-",_xlfn.XLOOKUP(E492,[1]装备数值!$K$5:$K$19,[1]装备数值!$L$5:$L$19))</f>
        <v>帆布鞋-A阶-1</v>
      </c>
      <c r="C492" s="3">
        <f t="shared" si="74"/>
        <v>603</v>
      </c>
      <c r="D492" s="3">
        <f>_xlfn.XLOOKUP(ROUNDDOWN(A492/100,0),[1]装备数值!$B:$B,[1]装备数值!$E:$E)</f>
        <v>6</v>
      </c>
      <c r="E492" s="2">
        <v>5</v>
      </c>
      <c r="F492" s="2">
        <f>_xlfn.XLOOKUP(ROUNDDOWN(A492/100,0),[1]装备数值!$B:$B,[1]装备数值!$D:$D)</f>
        <v>102010</v>
      </c>
      <c r="G492" s="8">
        <f>IF(M492=0,_xlfn.IFS(D492=1,_xlfn.XLOOKUP(E492,[1]装备数值!$K$5:$K$19,[1]装备数值!$M$5:$M$19),D492=3,_xlfn.XLOOKUP(E492,[1]装备数值!$K$5:$K$19,[1]装备数值!$Q$5:$Q$19),D492=5,_xlfn.XLOOKUP(E492,[1]装备数值!$K$5:$K$19,[1]装备数值!$U$5:$U$19),D492=2,_xlfn.XLOOKUP(E492,[1]装备数值!$K$5:$K$19,[1]装备数值!$M$24:$M$38),D492=4,_xlfn.XLOOKUP(E492,[1]装备数值!$K$5:$K$19,[1]装备数值!$Q$24:$Q$38),D492=6,_xlfn.XLOOKUP(E492,[1]装备数值!$K$5:$K$19,[1]装备数值!$U$24:$U$38)),_xlfn.IFS(D492=1,_xlfn.XLOOKUP(E492,[1]装备数值!$K$5:$K$19,[1]装备数值!$O$5:$O$19),D492=3,_xlfn.XLOOKUP(E492,[1]装备数值!$K$5:$K$19,[1]装备数值!$S$5:$S$19),D492=5,_xlfn.XLOOKUP(E492,[1]装备数值!$K$5:$K$19,[1]装备数值!$W$5:$W$19),D492=2,_xlfn.XLOOKUP(E492,[1]装备数值!$K$5:$K$19,[1]装备数值!$O$24:$O$38),D492=4,_xlfn.XLOOKUP(E492,[1]装备数值!$K$5:$K$19,[1]装备数值!$S$24:$S$38),D492=6,_xlfn.XLOOKUP(E492,[1]装备数值!$K$5:$K$19,[1]装备数值!$W$24:$W$38)))</f>
        <v>165</v>
      </c>
      <c r="H492" s="2">
        <f>IF(M492=0,_xlfn.IFS(D492=1,_xlfn.XLOOKUP(E492,[1]装备数值!$K$5:$K$19,[1]装备数值!$N$5:$N$19),D492=3,_xlfn.XLOOKUP(E492,[1]装备数值!$K$5:$K$19,[1]装备数值!$R$5:$R$19),D492=5,_xlfn.XLOOKUP(E492,[1]装备数值!$K$5:$K$19,[1]装备数值!$V$5:$V$19),D492=2,_xlfn.XLOOKUP(E492,[1]装备数值!$K$5:$K$19,[1]装备数值!$N$24:$N$38),D492=4,_xlfn.XLOOKUP(E492,[1]装备数值!$K$5:$K$19,[1]装备数值!$R$24:$R$38),D492=6,_xlfn.XLOOKUP(E492,[1]装备数值!$K$5:$K$19,[1]装备数值!$V$24:$V$38)),_xlfn.IFS(D492=1,_xlfn.XLOOKUP(E492,[1]装备数值!$K$5:$K$19,[1]装备数值!$P$5:$P$19),D492=3,_xlfn.XLOOKUP(E492,[1]装备数值!$K$5:$K$19,[1]装备数值!$T$5:$T$19),D492=5,_xlfn.XLOOKUP(E492,[1]装备数值!$K$5:$K$19,[1]装备数值!$X$5:$X$19),D492=2,_xlfn.XLOOKUP(E492,[1]装备数值!$K$5:$K$19,[1]装备数值!$P$24:$P$38),D492=4,_xlfn.XLOOKUP(E492,[1]装备数值!$K$5:$K$19,[1]装备数值!$T$24:$T$38),D492=6,_xlfn.XLOOKUP(E492,[1]装备数值!$K$5:$K$19,[1]装备数值!$X$24:$X$38)))</f>
        <v>15</v>
      </c>
      <c r="I492" s="2" cm="1">
        <f t="array" ref="I492">G492+H492*(_xlfn.SINGLE(_xlfn.XLOOKUP(E492,'equip_quality|装备品质'!$A:$A,'equip_quality|装备品质'!$E:$E-1)))</f>
        <v>2550</v>
      </c>
      <c r="J492" s="3" t="str">
        <f t="shared" si="79"/>
        <v>3;436033|4;436034|5;436035|6;436036</v>
      </c>
      <c r="K492" s="3" t="str">
        <f t="shared" si="72"/>
        <v>436033;436034</v>
      </c>
      <c r="M492" s="2">
        <f>_xlfn.XLOOKUP(ROUNDDOWN(A492/100,0),[1]装备数值!$B:$B,[1]装备数值!$F:$F)</f>
        <v>0</v>
      </c>
      <c r="N492" s="3" t="str">
        <f t="shared" si="75"/>
        <v>equip_603_name</v>
      </c>
      <c r="O492" s="3" t="str">
        <f t="shared" si="76"/>
        <v>icon_equip_603_2</v>
      </c>
      <c r="P492" s="3" t="str">
        <f t="shared" si="77"/>
        <v>equip_603_desc</v>
      </c>
      <c r="Q492" s="3" t="str">
        <f t="shared" si="78"/>
        <v>spine_equip_603_2</v>
      </c>
    </row>
    <row r="493" spans="1:17">
      <c r="A493" s="2">
        <v>60306</v>
      </c>
      <c r="B493" s="3" t="str">
        <f>CONCATENATE(_xlfn.XLOOKUP(ROUNDDOWN(A493/100,0),[1]装备数值!$B:$B,[1]装备数值!$C:$C),"-",_xlfn.XLOOKUP(E493,[1]装备数值!$K$5:$K$19,[1]装备数值!$L$5:$L$19))</f>
        <v>帆布鞋-A阶-2</v>
      </c>
      <c r="C493" s="3">
        <f t="shared" si="74"/>
        <v>603</v>
      </c>
      <c r="D493" s="3">
        <f>_xlfn.XLOOKUP(ROUNDDOWN(A493/100,0),[1]装备数值!$B:$B,[1]装备数值!$E:$E)</f>
        <v>6</v>
      </c>
      <c r="E493" s="2">
        <v>6</v>
      </c>
      <c r="F493" s="2">
        <f>_xlfn.XLOOKUP(ROUNDDOWN(A493/100,0),[1]装备数值!$B:$B,[1]装备数值!$D:$D)</f>
        <v>102010</v>
      </c>
      <c r="G493" s="8">
        <f>IF(M493=0,_xlfn.IFS(D493=1,_xlfn.XLOOKUP(E493,[1]装备数值!$K$5:$K$19,[1]装备数值!$M$5:$M$19),D493=3,_xlfn.XLOOKUP(E493,[1]装备数值!$K$5:$K$19,[1]装备数值!$Q$5:$Q$19),D493=5,_xlfn.XLOOKUP(E493,[1]装备数值!$K$5:$K$19,[1]装备数值!$U$5:$U$19),D493=2,_xlfn.XLOOKUP(E493,[1]装备数值!$K$5:$K$19,[1]装备数值!$M$24:$M$38),D493=4,_xlfn.XLOOKUP(E493,[1]装备数值!$K$5:$K$19,[1]装备数值!$Q$24:$Q$38),D493=6,_xlfn.XLOOKUP(E493,[1]装备数值!$K$5:$K$19,[1]装备数值!$U$24:$U$38)),_xlfn.IFS(D493=1,_xlfn.XLOOKUP(E493,[1]装备数值!$K$5:$K$19,[1]装备数值!$O$5:$O$19),D493=3,_xlfn.XLOOKUP(E493,[1]装备数值!$K$5:$K$19,[1]装备数值!$S$5:$S$19),D493=5,_xlfn.XLOOKUP(E493,[1]装备数值!$K$5:$K$19,[1]装备数值!$W$5:$W$19),D493=2,_xlfn.XLOOKUP(E493,[1]装备数值!$K$5:$K$19,[1]装备数值!$O$24:$O$38),D493=4,_xlfn.XLOOKUP(E493,[1]装备数值!$K$5:$K$19,[1]装备数值!$S$24:$S$38),D493=6,_xlfn.XLOOKUP(E493,[1]装备数值!$K$5:$K$19,[1]装备数值!$W$24:$W$38)))</f>
        <v>206</v>
      </c>
      <c r="H493" s="2">
        <f>IF(M493=0,_xlfn.IFS(D493=1,_xlfn.XLOOKUP(E493,[1]装备数值!$K$5:$K$19,[1]装备数值!$N$5:$N$19),D493=3,_xlfn.XLOOKUP(E493,[1]装备数值!$K$5:$K$19,[1]装备数值!$R$5:$R$19),D493=5,_xlfn.XLOOKUP(E493,[1]装备数值!$K$5:$K$19,[1]装备数值!$V$5:$V$19),D493=2,_xlfn.XLOOKUP(E493,[1]装备数值!$K$5:$K$19,[1]装备数值!$N$24:$N$38),D493=4,_xlfn.XLOOKUP(E493,[1]装备数值!$K$5:$K$19,[1]装备数值!$R$24:$R$38),D493=6,_xlfn.XLOOKUP(E493,[1]装备数值!$K$5:$K$19,[1]装备数值!$V$24:$V$38)),_xlfn.IFS(D493=1,_xlfn.XLOOKUP(E493,[1]装备数值!$K$5:$K$19,[1]装备数值!$P$5:$P$19),D493=3,_xlfn.XLOOKUP(E493,[1]装备数值!$K$5:$K$19,[1]装备数值!$T$5:$T$19),D493=5,_xlfn.XLOOKUP(E493,[1]装备数值!$K$5:$K$19,[1]装备数值!$X$5:$X$19),D493=2,_xlfn.XLOOKUP(E493,[1]装备数值!$K$5:$K$19,[1]装备数值!$P$24:$P$38),D493=4,_xlfn.XLOOKUP(E493,[1]装备数值!$K$5:$K$19,[1]装备数值!$T$24:$T$38),D493=6,_xlfn.XLOOKUP(E493,[1]装备数值!$K$5:$K$19,[1]装备数值!$X$24:$X$38)))</f>
        <v>19</v>
      </c>
      <c r="I493" s="2" cm="1">
        <f t="array" ref="I493">G493+H493*(_xlfn.SINGLE(_xlfn.XLOOKUP(E493,'equip_quality|装备品质'!$A:$A,'equip_quality|装备品质'!$E:$E-1)))</f>
        <v>3227</v>
      </c>
      <c r="J493" s="3" t="str">
        <f t="shared" si="79"/>
        <v>3;436033|4;436034|5;436035|6;436036</v>
      </c>
      <c r="K493" s="3" t="str">
        <f t="shared" si="72"/>
        <v>436033;436034</v>
      </c>
      <c r="M493" s="2">
        <f>_xlfn.XLOOKUP(ROUNDDOWN(A493/100,0),[1]装备数值!$B:$B,[1]装备数值!$F:$F)</f>
        <v>0</v>
      </c>
      <c r="N493" s="3" t="str">
        <f t="shared" si="75"/>
        <v>equip_603_name</v>
      </c>
      <c r="O493" s="3" t="str">
        <f t="shared" si="76"/>
        <v>icon_equip_603_2</v>
      </c>
      <c r="P493" s="3" t="str">
        <f t="shared" si="77"/>
        <v>equip_603_desc</v>
      </c>
      <c r="Q493" s="3" t="str">
        <f t="shared" si="78"/>
        <v>spine_equip_603_2</v>
      </c>
    </row>
    <row r="494" spans="1:17">
      <c r="A494" s="2">
        <v>60307</v>
      </c>
      <c r="B494" s="3" t="str">
        <f>CONCATENATE(_xlfn.XLOOKUP(ROUNDDOWN(A494/100,0),[1]装备数值!$B:$B,[1]装备数值!$C:$C),"-",_xlfn.XLOOKUP(E494,[1]装备数值!$K$5:$K$19,[1]装备数值!$L$5:$L$19))</f>
        <v>帆布鞋-S阶-0</v>
      </c>
      <c r="C494" s="3">
        <f t="shared" si="74"/>
        <v>603</v>
      </c>
      <c r="D494" s="3">
        <f>_xlfn.XLOOKUP(ROUNDDOWN(A494/100,0),[1]装备数值!$B:$B,[1]装备数值!$E:$E)</f>
        <v>6</v>
      </c>
      <c r="E494" s="2">
        <v>7</v>
      </c>
      <c r="F494" s="2">
        <f>_xlfn.XLOOKUP(ROUNDDOWN(A494/100,0),[1]装备数值!$B:$B,[1]装备数值!$D:$D)</f>
        <v>102010</v>
      </c>
      <c r="G494" s="8">
        <f>IF(M494=0,_xlfn.IFS(D494=1,_xlfn.XLOOKUP(E494,[1]装备数值!$K$5:$K$19,[1]装备数值!$M$5:$M$19),D494=3,_xlfn.XLOOKUP(E494,[1]装备数值!$K$5:$K$19,[1]装备数值!$Q$5:$Q$19),D494=5,_xlfn.XLOOKUP(E494,[1]装备数值!$K$5:$K$19,[1]装备数值!$U$5:$U$19),D494=2,_xlfn.XLOOKUP(E494,[1]装备数值!$K$5:$K$19,[1]装备数值!$M$24:$M$38),D494=4,_xlfn.XLOOKUP(E494,[1]装备数值!$K$5:$K$19,[1]装备数值!$Q$24:$Q$38),D494=6,_xlfn.XLOOKUP(E494,[1]装备数值!$K$5:$K$19,[1]装备数值!$U$24:$U$38)),_xlfn.IFS(D494=1,_xlfn.XLOOKUP(E494,[1]装备数值!$K$5:$K$19,[1]装备数值!$O$5:$O$19),D494=3,_xlfn.XLOOKUP(E494,[1]装备数值!$K$5:$K$19,[1]装备数值!$S$5:$S$19),D494=5,_xlfn.XLOOKUP(E494,[1]装备数值!$K$5:$K$19,[1]装备数值!$W$5:$W$19),D494=2,_xlfn.XLOOKUP(E494,[1]装备数值!$K$5:$K$19,[1]装备数值!$O$24:$O$38),D494=4,_xlfn.XLOOKUP(E494,[1]装备数值!$K$5:$K$19,[1]装备数值!$S$24:$S$38),D494=6,_xlfn.XLOOKUP(E494,[1]装备数值!$K$5:$K$19,[1]装备数值!$W$24:$W$38)))</f>
        <v>248</v>
      </c>
      <c r="H494" s="2">
        <f>IF(M494=0,_xlfn.IFS(D494=1,_xlfn.XLOOKUP(E494,[1]装备数值!$K$5:$K$19,[1]装备数值!$N$5:$N$19),D494=3,_xlfn.XLOOKUP(E494,[1]装备数值!$K$5:$K$19,[1]装备数值!$R$5:$R$19),D494=5,_xlfn.XLOOKUP(E494,[1]装备数值!$K$5:$K$19,[1]装备数值!$V$5:$V$19),D494=2,_xlfn.XLOOKUP(E494,[1]装备数值!$K$5:$K$19,[1]装备数值!$N$24:$N$38),D494=4,_xlfn.XLOOKUP(E494,[1]装备数值!$K$5:$K$19,[1]装备数值!$R$24:$R$38),D494=6,_xlfn.XLOOKUP(E494,[1]装备数值!$K$5:$K$19,[1]装备数值!$V$24:$V$38)),_xlfn.IFS(D494=1,_xlfn.XLOOKUP(E494,[1]装备数值!$K$5:$K$19,[1]装备数值!$P$5:$P$19),D494=3,_xlfn.XLOOKUP(E494,[1]装备数值!$K$5:$K$19,[1]装备数值!$T$5:$T$19),D494=5,_xlfn.XLOOKUP(E494,[1]装备数值!$K$5:$K$19,[1]装备数值!$X$5:$X$19),D494=2,_xlfn.XLOOKUP(E494,[1]装备数值!$K$5:$K$19,[1]装备数值!$P$24:$P$38),D494=4,_xlfn.XLOOKUP(E494,[1]装备数值!$K$5:$K$19,[1]装备数值!$T$24:$T$38),D494=6,_xlfn.XLOOKUP(E494,[1]装备数值!$K$5:$K$19,[1]装备数值!$X$24:$X$38)))</f>
        <v>24</v>
      </c>
      <c r="I494" s="2" cm="1">
        <f t="array" ref="I494">G494+H494*(_xlfn.SINGLE(_xlfn.XLOOKUP(E494,'equip_quality|装备品质'!$A:$A,'equip_quality|装备品质'!$E:$E-1)))</f>
        <v>4064</v>
      </c>
      <c r="J494" s="3" t="str">
        <f t="shared" si="79"/>
        <v>3;436033|4;436034|5;436035|6;436036</v>
      </c>
      <c r="K494" s="3" t="str">
        <f t="shared" si="72"/>
        <v>436033;436034;436035</v>
      </c>
      <c r="M494" s="2">
        <f>_xlfn.XLOOKUP(ROUNDDOWN(A494/100,0),[1]装备数值!$B:$B,[1]装备数值!$F:$F)</f>
        <v>0</v>
      </c>
      <c r="N494" s="3" t="str">
        <f t="shared" si="75"/>
        <v>equip_603_name</v>
      </c>
      <c r="O494" s="3" t="str">
        <f t="shared" si="76"/>
        <v>icon_equip_603_2</v>
      </c>
      <c r="P494" s="3" t="str">
        <f t="shared" si="77"/>
        <v>equip_603_desc</v>
      </c>
      <c r="Q494" s="3" t="str">
        <f t="shared" si="78"/>
        <v>spine_equip_603_2</v>
      </c>
    </row>
    <row r="495" spans="1:17">
      <c r="A495" s="2">
        <v>60308</v>
      </c>
      <c r="B495" s="3" t="str">
        <f>CONCATENATE(_xlfn.XLOOKUP(ROUNDDOWN(A495/100,0),[1]装备数值!$B:$B,[1]装备数值!$C:$C),"-",_xlfn.XLOOKUP(E495,[1]装备数值!$K$5:$K$19,[1]装备数值!$L$5:$L$19))</f>
        <v>帆布鞋-S阶-1</v>
      </c>
      <c r="C495" s="3">
        <f t="shared" si="74"/>
        <v>603</v>
      </c>
      <c r="D495" s="3">
        <f>_xlfn.XLOOKUP(ROUNDDOWN(A495/100,0),[1]装备数值!$B:$B,[1]装备数值!$E:$E)</f>
        <v>6</v>
      </c>
      <c r="E495" s="2">
        <v>8</v>
      </c>
      <c r="F495" s="2">
        <f>_xlfn.XLOOKUP(ROUNDDOWN(A495/100,0),[1]装备数值!$B:$B,[1]装备数值!$D:$D)</f>
        <v>102010</v>
      </c>
      <c r="G495" s="8">
        <f>IF(M495=0,_xlfn.IFS(D495=1,_xlfn.XLOOKUP(E495,[1]装备数值!$K$5:$K$19,[1]装备数值!$M$5:$M$19),D495=3,_xlfn.XLOOKUP(E495,[1]装备数值!$K$5:$K$19,[1]装备数值!$Q$5:$Q$19),D495=5,_xlfn.XLOOKUP(E495,[1]装备数值!$K$5:$K$19,[1]装备数值!$U$5:$U$19),D495=2,_xlfn.XLOOKUP(E495,[1]装备数值!$K$5:$K$19,[1]装备数值!$M$24:$M$38),D495=4,_xlfn.XLOOKUP(E495,[1]装备数值!$K$5:$K$19,[1]装备数值!$Q$24:$Q$38),D495=6,_xlfn.XLOOKUP(E495,[1]装备数值!$K$5:$K$19,[1]装备数值!$U$24:$U$38)),_xlfn.IFS(D495=1,_xlfn.XLOOKUP(E495,[1]装备数值!$K$5:$K$19,[1]装备数值!$O$5:$O$19),D495=3,_xlfn.XLOOKUP(E495,[1]装备数值!$K$5:$K$19,[1]装备数值!$S$5:$S$19),D495=5,_xlfn.XLOOKUP(E495,[1]装备数值!$K$5:$K$19,[1]装备数值!$W$5:$W$19),D495=2,_xlfn.XLOOKUP(E495,[1]装备数值!$K$5:$K$19,[1]装备数值!$O$24:$O$38),D495=4,_xlfn.XLOOKUP(E495,[1]装备数值!$K$5:$K$19,[1]装备数值!$S$24:$S$38),D495=6,_xlfn.XLOOKUP(E495,[1]装备数值!$K$5:$K$19,[1]装备数值!$W$24:$W$38)))</f>
        <v>289</v>
      </c>
      <c r="H495" s="2">
        <f>IF(M495=0,_xlfn.IFS(D495=1,_xlfn.XLOOKUP(E495,[1]装备数值!$K$5:$K$19,[1]装备数值!$N$5:$N$19),D495=3,_xlfn.XLOOKUP(E495,[1]装备数值!$K$5:$K$19,[1]装备数值!$R$5:$R$19),D495=5,_xlfn.XLOOKUP(E495,[1]装备数值!$K$5:$K$19,[1]装备数值!$V$5:$V$19),D495=2,_xlfn.XLOOKUP(E495,[1]装备数值!$K$5:$K$19,[1]装备数值!$N$24:$N$38),D495=4,_xlfn.XLOOKUP(E495,[1]装备数值!$K$5:$K$19,[1]装备数值!$R$24:$R$38),D495=6,_xlfn.XLOOKUP(E495,[1]装备数值!$K$5:$K$19,[1]装备数值!$V$24:$V$38)),_xlfn.IFS(D495=1,_xlfn.XLOOKUP(E495,[1]装备数值!$K$5:$K$19,[1]装备数值!$P$5:$P$19),D495=3,_xlfn.XLOOKUP(E495,[1]装备数值!$K$5:$K$19,[1]装备数值!$T$5:$T$19),D495=5,_xlfn.XLOOKUP(E495,[1]装备数值!$K$5:$K$19,[1]装备数值!$X$5:$X$19),D495=2,_xlfn.XLOOKUP(E495,[1]装备数值!$K$5:$K$19,[1]装备数值!$P$24:$P$38),D495=4,_xlfn.XLOOKUP(E495,[1]装备数值!$K$5:$K$19,[1]装备数值!$T$24:$T$38),D495=6,_xlfn.XLOOKUP(E495,[1]装备数值!$K$5:$K$19,[1]装备数值!$X$24:$X$38)))</f>
        <v>26</v>
      </c>
      <c r="I495" s="2" cm="1">
        <f t="array" ref="I495">G495+H495*(_xlfn.SINGLE(_xlfn.XLOOKUP(E495,'equip_quality|装备品质'!$A:$A,'equip_quality|装备品质'!$E:$E-1)))</f>
        <v>4423</v>
      </c>
      <c r="J495" s="3" t="str">
        <f t="shared" si="79"/>
        <v>3;436033|4;436034|5;436035|6;436036</v>
      </c>
      <c r="K495" s="3" t="str">
        <f t="shared" si="72"/>
        <v>436033;436034;436035</v>
      </c>
      <c r="M495" s="2">
        <f>_xlfn.XLOOKUP(ROUNDDOWN(A495/100,0),[1]装备数值!$B:$B,[1]装备数值!$F:$F)</f>
        <v>0</v>
      </c>
      <c r="N495" s="3" t="str">
        <f t="shared" si="75"/>
        <v>equip_603_name</v>
      </c>
      <c r="O495" s="3" t="str">
        <f t="shared" si="76"/>
        <v>icon_equip_603_2</v>
      </c>
      <c r="P495" s="3" t="str">
        <f t="shared" si="77"/>
        <v>equip_603_desc</v>
      </c>
      <c r="Q495" s="3" t="str">
        <f t="shared" si="78"/>
        <v>spine_equip_603_2</v>
      </c>
    </row>
    <row r="496" spans="1:17">
      <c r="A496" s="2">
        <v>60309</v>
      </c>
      <c r="B496" s="3" t="str">
        <f>CONCATENATE(_xlfn.XLOOKUP(ROUNDDOWN(A496/100,0),[1]装备数值!$B:$B,[1]装备数值!$C:$C),"-",_xlfn.XLOOKUP(E496,[1]装备数值!$K$5:$K$19,[1]装备数值!$L$5:$L$19))</f>
        <v>帆布鞋-S阶-2</v>
      </c>
      <c r="C496" s="3">
        <f t="shared" si="74"/>
        <v>603</v>
      </c>
      <c r="D496" s="3">
        <f>_xlfn.XLOOKUP(ROUNDDOWN(A496/100,0),[1]装备数值!$B:$B,[1]装备数值!$E:$E)</f>
        <v>6</v>
      </c>
      <c r="E496" s="2">
        <v>9</v>
      </c>
      <c r="F496" s="2">
        <f>_xlfn.XLOOKUP(ROUNDDOWN(A496/100,0),[1]装备数值!$B:$B,[1]装备数值!$D:$D)</f>
        <v>102010</v>
      </c>
      <c r="G496" s="8">
        <f>IF(M496=0,_xlfn.IFS(D496=1,_xlfn.XLOOKUP(E496,[1]装备数值!$K$5:$K$19,[1]装备数值!$M$5:$M$19),D496=3,_xlfn.XLOOKUP(E496,[1]装备数值!$K$5:$K$19,[1]装备数值!$Q$5:$Q$19),D496=5,_xlfn.XLOOKUP(E496,[1]装备数值!$K$5:$K$19,[1]装备数值!$U$5:$U$19),D496=2,_xlfn.XLOOKUP(E496,[1]装备数值!$K$5:$K$19,[1]装备数值!$M$24:$M$38),D496=4,_xlfn.XLOOKUP(E496,[1]装备数值!$K$5:$K$19,[1]装备数值!$Q$24:$Q$38),D496=6,_xlfn.XLOOKUP(E496,[1]装备数值!$K$5:$K$19,[1]装备数值!$U$24:$U$38)),_xlfn.IFS(D496=1,_xlfn.XLOOKUP(E496,[1]装备数值!$K$5:$K$19,[1]装备数值!$O$5:$O$19),D496=3,_xlfn.XLOOKUP(E496,[1]装备数值!$K$5:$K$19,[1]装备数值!$S$5:$S$19),D496=5,_xlfn.XLOOKUP(E496,[1]装备数值!$K$5:$K$19,[1]装备数值!$W$5:$W$19),D496=2,_xlfn.XLOOKUP(E496,[1]装备数值!$K$5:$K$19,[1]装备数值!$O$24:$O$38),D496=4,_xlfn.XLOOKUP(E496,[1]装备数值!$K$5:$K$19,[1]装备数值!$S$24:$S$38),D496=6,_xlfn.XLOOKUP(E496,[1]装备数值!$K$5:$K$19,[1]装备数值!$W$24:$W$38)))</f>
        <v>330</v>
      </c>
      <c r="H496" s="2">
        <f>IF(M496=0,_xlfn.IFS(D496=1,_xlfn.XLOOKUP(E496,[1]装备数值!$K$5:$K$19,[1]装备数值!$N$5:$N$19),D496=3,_xlfn.XLOOKUP(E496,[1]装备数值!$K$5:$K$19,[1]装备数值!$R$5:$R$19),D496=5,_xlfn.XLOOKUP(E496,[1]装备数值!$K$5:$K$19,[1]装备数值!$V$5:$V$19),D496=2,_xlfn.XLOOKUP(E496,[1]装备数值!$K$5:$K$19,[1]装备数值!$N$24:$N$38),D496=4,_xlfn.XLOOKUP(E496,[1]装备数值!$K$5:$K$19,[1]装备数值!$R$24:$R$38),D496=6,_xlfn.XLOOKUP(E496,[1]装备数值!$K$5:$K$19,[1]装备数值!$V$24:$V$38)),_xlfn.IFS(D496=1,_xlfn.XLOOKUP(E496,[1]装备数值!$K$5:$K$19,[1]装备数值!$P$5:$P$19),D496=3,_xlfn.XLOOKUP(E496,[1]装备数值!$K$5:$K$19,[1]装备数值!$T$5:$T$19),D496=5,_xlfn.XLOOKUP(E496,[1]装备数值!$K$5:$K$19,[1]装备数值!$X$5:$X$19),D496=2,_xlfn.XLOOKUP(E496,[1]装备数值!$K$5:$K$19,[1]装备数值!$P$24:$P$38),D496=4,_xlfn.XLOOKUP(E496,[1]装备数值!$K$5:$K$19,[1]装备数值!$T$24:$T$38),D496=6,_xlfn.XLOOKUP(E496,[1]装备数值!$K$5:$K$19,[1]装备数值!$X$24:$X$38)))</f>
        <v>30</v>
      </c>
      <c r="I496" s="2" cm="1">
        <f t="array" ref="I496">G496+H496*(_xlfn.SINGLE(_xlfn.XLOOKUP(E496,'equip_quality|装备品质'!$A:$A,'equip_quality|装备品质'!$E:$E-1)))</f>
        <v>5100</v>
      </c>
      <c r="J496" s="3" t="str">
        <f t="shared" si="79"/>
        <v>3;436033|4;436034|5;436035|6;436036</v>
      </c>
      <c r="K496" s="3" t="str">
        <f t="shared" si="72"/>
        <v>436033;436034;436035</v>
      </c>
      <c r="M496" s="2">
        <f>_xlfn.XLOOKUP(ROUNDDOWN(A496/100,0),[1]装备数值!$B:$B,[1]装备数值!$F:$F)</f>
        <v>0</v>
      </c>
      <c r="N496" s="3" t="str">
        <f t="shared" si="75"/>
        <v>equip_603_name</v>
      </c>
      <c r="O496" s="3" t="str">
        <f t="shared" si="76"/>
        <v>icon_equip_603_2</v>
      </c>
      <c r="P496" s="3" t="str">
        <f t="shared" si="77"/>
        <v>equip_603_desc</v>
      </c>
      <c r="Q496" s="3" t="str">
        <f t="shared" si="78"/>
        <v>spine_equip_603_2</v>
      </c>
    </row>
    <row r="497" spans="1:17">
      <c r="A497" s="2">
        <v>60310</v>
      </c>
      <c r="B497" s="3" t="str">
        <f>CONCATENATE(_xlfn.XLOOKUP(ROUNDDOWN(A497/100,0),[1]装备数值!$B:$B,[1]装备数值!$C:$C),"-",_xlfn.XLOOKUP(E497,[1]装备数值!$K$5:$K$19,[1]装备数值!$L$5:$L$19))</f>
        <v>帆布鞋-S阶-3</v>
      </c>
      <c r="C497" s="3">
        <f t="shared" si="74"/>
        <v>603</v>
      </c>
      <c r="D497" s="3">
        <f>_xlfn.XLOOKUP(ROUNDDOWN(A497/100,0),[1]装备数值!$B:$B,[1]装备数值!$E:$E)</f>
        <v>6</v>
      </c>
      <c r="E497" s="2">
        <v>10</v>
      </c>
      <c r="F497" s="2">
        <f>_xlfn.XLOOKUP(ROUNDDOWN(A497/100,0),[1]装备数值!$B:$B,[1]装备数值!$D:$D)</f>
        <v>102010</v>
      </c>
      <c r="G497" s="8">
        <f>IF(M497=0,_xlfn.IFS(D497=1,_xlfn.XLOOKUP(E497,[1]装备数值!$K$5:$K$19,[1]装备数值!$M$5:$M$19),D497=3,_xlfn.XLOOKUP(E497,[1]装备数值!$K$5:$K$19,[1]装备数值!$Q$5:$Q$19),D497=5,_xlfn.XLOOKUP(E497,[1]装备数值!$K$5:$K$19,[1]装备数值!$U$5:$U$19),D497=2,_xlfn.XLOOKUP(E497,[1]装备数值!$K$5:$K$19,[1]装备数值!$M$24:$M$38),D497=4,_xlfn.XLOOKUP(E497,[1]装备数值!$K$5:$K$19,[1]装备数值!$Q$24:$Q$38),D497=6,_xlfn.XLOOKUP(E497,[1]装备数值!$K$5:$K$19,[1]装备数值!$U$24:$U$38)),_xlfn.IFS(D497=1,_xlfn.XLOOKUP(E497,[1]装备数值!$K$5:$K$19,[1]装备数值!$O$5:$O$19),D497=3,_xlfn.XLOOKUP(E497,[1]装备数值!$K$5:$K$19,[1]装备数值!$S$5:$S$19),D497=5,_xlfn.XLOOKUP(E497,[1]装备数值!$K$5:$K$19,[1]装备数值!$W$5:$W$19),D497=2,_xlfn.XLOOKUP(E497,[1]装备数值!$K$5:$K$19,[1]装备数值!$O$24:$O$38),D497=4,_xlfn.XLOOKUP(E497,[1]装备数值!$K$5:$K$19,[1]装备数值!$S$24:$S$38),D497=6,_xlfn.XLOOKUP(E497,[1]装备数值!$K$5:$K$19,[1]装备数值!$W$24:$W$38)))</f>
        <v>371</v>
      </c>
      <c r="H497" s="2">
        <f>IF(M497=0,_xlfn.IFS(D497=1,_xlfn.XLOOKUP(E497,[1]装备数值!$K$5:$K$19,[1]装备数值!$N$5:$N$19),D497=3,_xlfn.XLOOKUP(E497,[1]装备数值!$K$5:$K$19,[1]装备数值!$R$5:$R$19),D497=5,_xlfn.XLOOKUP(E497,[1]装备数值!$K$5:$K$19,[1]装备数值!$V$5:$V$19),D497=2,_xlfn.XLOOKUP(E497,[1]装备数值!$K$5:$K$19,[1]装备数值!$N$24:$N$38),D497=4,_xlfn.XLOOKUP(E497,[1]装备数值!$K$5:$K$19,[1]装备数值!$R$24:$R$38),D497=6,_xlfn.XLOOKUP(E497,[1]装备数值!$K$5:$K$19,[1]装备数值!$V$24:$V$38)),_xlfn.IFS(D497=1,_xlfn.XLOOKUP(E497,[1]装备数值!$K$5:$K$19,[1]装备数值!$P$5:$P$19),D497=3,_xlfn.XLOOKUP(E497,[1]装备数值!$K$5:$K$19,[1]装备数值!$T$5:$T$19),D497=5,_xlfn.XLOOKUP(E497,[1]装备数值!$K$5:$K$19,[1]装备数值!$X$5:$X$19),D497=2,_xlfn.XLOOKUP(E497,[1]装备数值!$K$5:$K$19,[1]装备数值!$P$24:$P$38),D497=4,_xlfn.XLOOKUP(E497,[1]装备数值!$K$5:$K$19,[1]装备数值!$T$24:$T$38),D497=6,_xlfn.XLOOKUP(E497,[1]装备数值!$K$5:$K$19,[1]装备数值!$X$24:$X$38)))</f>
        <v>34</v>
      </c>
      <c r="I497" s="2" cm="1">
        <f t="array" ref="I497">G497+H497*(_xlfn.SINGLE(_xlfn.XLOOKUP(E497,'equip_quality|装备品质'!$A:$A,'equip_quality|装备品质'!$E:$E-1)))</f>
        <v>5777</v>
      </c>
      <c r="J497" s="3" t="str">
        <f t="shared" si="79"/>
        <v>3;436033|4;436034|5;436035|6;436036</v>
      </c>
      <c r="K497" s="3" t="str">
        <f t="shared" si="72"/>
        <v>436033;436034;436035</v>
      </c>
      <c r="M497" s="2">
        <f>_xlfn.XLOOKUP(ROUNDDOWN(A497/100,0),[1]装备数值!$B:$B,[1]装备数值!$F:$F)</f>
        <v>0</v>
      </c>
      <c r="N497" s="3" t="str">
        <f t="shared" si="75"/>
        <v>equip_603_name</v>
      </c>
      <c r="O497" s="3" t="str">
        <f t="shared" si="76"/>
        <v>icon_equip_603_2</v>
      </c>
      <c r="P497" s="3" t="str">
        <f t="shared" si="77"/>
        <v>equip_603_desc</v>
      </c>
      <c r="Q497" s="3" t="str">
        <f t="shared" si="78"/>
        <v>spine_equip_603_2</v>
      </c>
    </row>
    <row r="498" spans="1:17">
      <c r="A498" s="2">
        <v>60311</v>
      </c>
      <c r="B498" s="3" t="str">
        <f>CONCATENATE(_xlfn.XLOOKUP(ROUNDDOWN(A498/100,0),[1]装备数值!$B:$B,[1]装备数值!$C:$C),"-",_xlfn.XLOOKUP(E498,[1]装备数值!$K$5:$K$19,[1]装备数值!$L$5:$L$19))</f>
        <v>帆布鞋-SS阶-0</v>
      </c>
      <c r="C498" s="3">
        <f t="shared" si="74"/>
        <v>603</v>
      </c>
      <c r="D498" s="3">
        <f>_xlfn.XLOOKUP(ROUNDDOWN(A498/100,0),[1]装备数值!$B:$B,[1]装备数值!$E:$E)</f>
        <v>6</v>
      </c>
      <c r="E498" s="2">
        <v>11</v>
      </c>
      <c r="F498" s="2">
        <f>_xlfn.XLOOKUP(ROUNDDOWN(A498/100,0),[1]装备数值!$B:$B,[1]装备数值!$D:$D)</f>
        <v>102010</v>
      </c>
      <c r="G498" s="8">
        <f>IF(M498=0,_xlfn.IFS(D498=1,_xlfn.XLOOKUP(E498,[1]装备数值!$K$5:$K$19,[1]装备数值!$M$5:$M$19),D498=3,_xlfn.XLOOKUP(E498,[1]装备数值!$K$5:$K$19,[1]装备数值!$Q$5:$Q$19),D498=5,_xlfn.XLOOKUP(E498,[1]装备数值!$K$5:$K$19,[1]装备数值!$U$5:$U$19),D498=2,_xlfn.XLOOKUP(E498,[1]装备数值!$K$5:$K$19,[1]装备数值!$M$24:$M$38),D498=4,_xlfn.XLOOKUP(E498,[1]装备数值!$K$5:$K$19,[1]装备数值!$Q$24:$Q$38),D498=6,_xlfn.XLOOKUP(E498,[1]装备数值!$K$5:$K$19,[1]装备数值!$U$24:$U$38)),_xlfn.IFS(D498=1,_xlfn.XLOOKUP(E498,[1]装备数值!$K$5:$K$19,[1]装备数值!$O$5:$O$19),D498=3,_xlfn.XLOOKUP(E498,[1]装备数值!$K$5:$K$19,[1]装备数值!$S$5:$S$19),D498=5,_xlfn.XLOOKUP(E498,[1]装备数值!$K$5:$K$19,[1]装备数值!$W$5:$W$19),D498=2,_xlfn.XLOOKUP(E498,[1]装备数值!$K$5:$K$19,[1]装备数值!$O$24:$O$38),D498=4,_xlfn.XLOOKUP(E498,[1]装备数值!$K$5:$K$19,[1]装备数值!$S$24:$S$38),D498=6,_xlfn.XLOOKUP(E498,[1]装备数值!$K$5:$K$19,[1]装备数值!$W$24:$W$38)))</f>
        <v>414</v>
      </c>
      <c r="H498" s="2">
        <f>IF(M498=0,_xlfn.IFS(D498=1,_xlfn.XLOOKUP(E498,[1]装备数值!$K$5:$K$19,[1]装备数值!$N$5:$N$19),D498=3,_xlfn.XLOOKUP(E498,[1]装备数值!$K$5:$K$19,[1]装备数值!$R$5:$R$19),D498=5,_xlfn.XLOOKUP(E498,[1]装备数值!$K$5:$K$19,[1]装备数值!$V$5:$V$19),D498=2,_xlfn.XLOOKUP(E498,[1]装备数值!$K$5:$K$19,[1]装备数值!$N$24:$N$38),D498=4,_xlfn.XLOOKUP(E498,[1]装备数值!$K$5:$K$19,[1]装备数值!$R$24:$R$38),D498=6,_xlfn.XLOOKUP(E498,[1]装备数值!$K$5:$K$19,[1]装备数值!$V$24:$V$38)),_xlfn.IFS(D498=1,_xlfn.XLOOKUP(E498,[1]装备数值!$K$5:$K$19,[1]装备数值!$P$5:$P$19),D498=3,_xlfn.XLOOKUP(E498,[1]装备数值!$K$5:$K$19,[1]装备数值!$T$5:$T$19),D498=5,_xlfn.XLOOKUP(E498,[1]装备数值!$K$5:$K$19,[1]装备数值!$X$5:$X$19),D498=2,_xlfn.XLOOKUP(E498,[1]装备数值!$K$5:$K$19,[1]装备数值!$P$24:$P$38),D498=4,_xlfn.XLOOKUP(E498,[1]装备数值!$K$5:$K$19,[1]装备数值!$T$24:$T$38),D498=6,_xlfn.XLOOKUP(E498,[1]装备数值!$K$5:$K$19,[1]装备数值!$X$24:$X$38)))</f>
        <v>38</v>
      </c>
      <c r="I498" s="2" cm="1">
        <f t="array" ref="I498">G498+H498*(_xlfn.SINGLE(_xlfn.XLOOKUP(E498,'equip_quality|装备品质'!$A:$A,'equip_quality|装备品质'!$E:$E-1)))</f>
        <v>6456</v>
      </c>
      <c r="J498" s="3" t="str">
        <f t="shared" si="79"/>
        <v>3;436033|4;436034|5;436035|6;436036</v>
      </c>
      <c r="K498" s="3" t="str">
        <f t="shared" si="72"/>
        <v>436033;436034;436035;436036</v>
      </c>
      <c r="M498" s="2">
        <f>_xlfn.XLOOKUP(ROUNDDOWN(A498/100,0),[1]装备数值!$B:$B,[1]装备数值!$F:$F)</f>
        <v>0</v>
      </c>
      <c r="N498" s="3" t="str">
        <f t="shared" si="75"/>
        <v>equip_603_name</v>
      </c>
      <c r="O498" s="3" t="str">
        <f t="shared" si="76"/>
        <v>icon_equip_603_2</v>
      </c>
      <c r="P498" s="3" t="str">
        <f t="shared" si="77"/>
        <v>equip_603_desc</v>
      </c>
      <c r="Q498" s="3" t="str">
        <f t="shared" si="78"/>
        <v>spine_equip_603_2</v>
      </c>
    </row>
    <row r="499" spans="1:17">
      <c r="A499" s="2">
        <v>60312</v>
      </c>
      <c r="B499" s="3" t="str">
        <f>CONCATENATE(_xlfn.XLOOKUP(ROUNDDOWN(A499/100,0),[1]装备数值!$B:$B,[1]装备数值!$C:$C),"-",_xlfn.XLOOKUP(E499,[1]装备数值!$K$5:$K$19,[1]装备数值!$L$5:$L$19))</f>
        <v>帆布鞋-SS阶-1</v>
      </c>
      <c r="C499" s="3">
        <f t="shared" si="74"/>
        <v>603</v>
      </c>
      <c r="D499" s="3">
        <f>_xlfn.XLOOKUP(ROUNDDOWN(A499/100,0),[1]装备数值!$B:$B,[1]装备数值!$E:$E)</f>
        <v>6</v>
      </c>
      <c r="E499" s="2">
        <v>12</v>
      </c>
      <c r="F499" s="2">
        <f>_xlfn.XLOOKUP(ROUNDDOWN(A499/100,0),[1]装备数值!$B:$B,[1]装备数值!$D:$D)</f>
        <v>102010</v>
      </c>
      <c r="G499" s="8">
        <f>IF(M499=0,_xlfn.IFS(D499=1,_xlfn.XLOOKUP(E499,[1]装备数值!$K$5:$K$19,[1]装备数值!$M$5:$M$19),D499=3,_xlfn.XLOOKUP(E499,[1]装备数值!$K$5:$K$19,[1]装备数值!$Q$5:$Q$19),D499=5,_xlfn.XLOOKUP(E499,[1]装备数值!$K$5:$K$19,[1]装备数值!$U$5:$U$19),D499=2,_xlfn.XLOOKUP(E499,[1]装备数值!$K$5:$K$19,[1]装备数值!$M$24:$M$38),D499=4,_xlfn.XLOOKUP(E499,[1]装备数值!$K$5:$K$19,[1]装备数值!$Q$24:$Q$38),D499=6,_xlfn.XLOOKUP(E499,[1]装备数值!$K$5:$K$19,[1]装备数值!$U$24:$U$38)),_xlfn.IFS(D499=1,_xlfn.XLOOKUP(E499,[1]装备数值!$K$5:$K$19,[1]装备数值!$O$5:$O$19),D499=3,_xlfn.XLOOKUP(E499,[1]装备数值!$K$5:$K$19,[1]装备数值!$S$5:$S$19),D499=5,_xlfn.XLOOKUP(E499,[1]装备数值!$K$5:$K$19,[1]装备数值!$W$5:$W$19),D499=2,_xlfn.XLOOKUP(E499,[1]装备数值!$K$5:$K$19,[1]装备数值!$O$24:$O$38),D499=4,_xlfn.XLOOKUP(E499,[1]装备数值!$K$5:$K$19,[1]装备数值!$S$24:$S$38),D499=6,_xlfn.XLOOKUP(E499,[1]装备数值!$K$5:$K$19,[1]装备数值!$W$24:$W$38)))</f>
        <v>564</v>
      </c>
      <c r="H499" s="2">
        <f>IF(M499=0,_xlfn.IFS(D499=1,_xlfn.XLOOKUP(E499,[1]装备数值!$K$5:$K$19,[1]装备数值!$N$5:$N$19),D499=3,_xlfn.XLOOKUP(E499,[1]装备数值!$K$5:$K$19,[1]装备数值!$R$5:$R$19),D499=5,_xlfn.XLOOKUP(E499,[1]装备数值!$K$5:$K$19,[1]装备数值!$V$5:$V$19),D499=2,_xlfn.XLOOKUP(E499,[1]装备数值!$K$5:$K$19,[1]装备数值!$N$24:$N$38),D499=4,_xlfn.XLOOKUP(E499,[1]装备数值!$K$5:$K$19,[1]装备数值!$R$24:$R$38),D499=6,_xlfn.XLOOKUP(E499,[1]装备数值!$K$5:$K$19,[1]装备数值!$V$24:$V$38)),_xlfn.IFS(D499=1,_xlfn.XLOOKUP(E499,[1]装备数值!$K$5:$K$19,[1]装备数值!$P$5:$P$19),D499=3,_xlfn.XLOOKUP(E499,[1]装备数值!$K$5:$K$19,[1]装备数值!$T$5:$T$19),D499=5,_xlfn.XLOOKUP(E499,[1]装备数值!$K$5:$K$19,[1]装备数值!$X$5:$X$19),D499=2,_xlfn.XLOOKUP(E499,[1]装备数值!$K$5:$K$19,[1]装备数值!$P$24:$P$38),D499=4,_xlfn.XLOOKUP(E499,[1]装备数值!$K$5:$K$19,[1]装备数值!$T$24:$T$38),D499=6,_xlfn.XLOOKUP(E499,[1]装备数值!$K$5:$K$19,[1]装备数值!$X$24:$X$38)))</f>
        <v>53</v>
      </c>
      <c r="I499" s="2" cm="1">
        <f t="array" ref="I499">G499+H499*(_xlfn.SINGLE(_xlfn.XLOOKUP(E499,'equip_quality|装备品质'!$A:$A,'equip_quality|装备品质'!$E:$E-1)))</f>
        <v>8991</v>
      </c>
      <c r="J499" s="3" t="str">
        <f t="shared" si="79"/>
        <v>3;436033|4;436034|5;436035|6;436036</v>
      </c>
      <c r="K499" s="3" t="str">
        <f t="shared" si="72"/>
        <v>436033;436034;436035;436036</v>
      </c>
      <c r="M499" s="2">
        <f>_xlfn.XLOOKUP(ROUNDDOWN(A499/100,0),[1]装备数值!$B:$B,[1]装备数值!$F:$F)</f>
        <v>0</v>
      </c>
      <c r="N499" s="3" t="str">
        <f t="shared" si="75"/>
        <v>equip_603_name</v>
      </c>
      <c r="O499" s="3" t="str">
        <f t="shared" si="76"/>
        <v>icon_equip_603_2</v>
      </c>
      <c r="P499" s="3" t="str">
        <f t="shared" si="77"/>
        <v>equip_603_desc</v>
      </c>
      <c r="Q499" s="3" t="str">
        <f t="shared" si="78"/>
        <v>spine_equip_603_2</v>
      </c>
    </row>
    <row r="500" spans="1:17">
      <c r="A500" s="2">
        <v>60313</v>
      </c>
      <c r="B500" s="3" t="str">
        <f>CONCATENATE(_xlfn.XLOOKUP(ROUNDDOWN(A500/100,0),[1]装备数值!$B:$B,[1]装备数值!$C:$C),"-",_xlfn.XLOOKUP(E500,[1]装备数值!$K$5:$K$19,[1]装备数值!$L$5:$L$19))</f>
        <v>帆布鞋-SS阶-2</v>
      </c>
      <c r="C500" s="3">
        <f t="shared" si="74"/>
        <v>603</v>
      </c>
      <c r="D500" s="3">
        <f>_xlfn.XLOOKUP(ROUNDDOWN(A500/100,0),[1]装备数值!$B:$B,[1]装备数值!$E:$E)</f>
        <v>6</v>
      </c>
      <c r="E500" s="2">
        <v>13</v>
      </c>
      <c r="F500" s="2">
        <f>_xlfn.XLOOKUP(ROUNDDOWN(A500/100,0),[1]装备数值!$B:$B,[1]装备数值!$D:$D)</f>
        <v>102010</v>
      </c>
      <c r="G500" s="8">
        <f>IF(M500=0,_xlfn.IFS(D500=1,_xlfn.XLOOKUP(E500,[1]装备数值!$K$5:$K$19,[1]装备数值!$M$5:$M$19),D500=3,_xlfn.XLOOKUP(E500,[1]装备数值!$K$5:$K$19,[1]装备数值!$Q$5:$Q$19),D500=5,_xlfn.XLOOKUP(E500,[1]装备数值!$K$5:$K$19,[1]装备数值!$U$5:$U$19),D500=2,_xlfn.XLOOKUP(E500,[1]装备数值!$K$5:$K$19,[1]装备数值!$M$24:$M$38),D500=4,_xlfn.XLOOKUP(E500,[1]装备数值!$K$5:$K$19,[1]装备数值!$Q$24:$Q$38),D500=6,_xlfn.XLOOKUP(E500,[1]装备数值!$K$5:$K$19,[1]装备数值!$U$24:$U$38)),_xlfn.IFS(D500=1,_xlfn.XLOOKUP(E500,[1]装备数值!$K$5:$K$19,[1]装备数值!$O$5:$O$19),D500=3,_xlfn.XLOOKUP(E500,[1]装备数值!$K$5:$K$19,[1]装备数值!$S$5:$S$19),D500=5,_xlfn.XLOOKUP(E500,[1]装备数值!$K$5:$K$19,[1]装备数值!$W$5:$W$19),D500=2,_xlfn.XLOOKUP(E500,[1]装备数值!$K$5:$K$19,[1]装备数值!$O$24:$O$38),D500=4,_xlfn.XLOOKUP(E500,[1]装备数值!$K$5:$K$19,[1]装备数值!$S$24:$S$38),D500=6,_xlfn.XLOOKUP(E500,[1]装备数值!$K$5:$K$19,[1]装备数值!$W$24:$W$38)))</f>
        <v>752</v>
      </c>
      <c r="H500" s="2">
        <f>IF(M500=0,_xlfn.IFS(D500=1,_xlfn.XLOOKUP(E500,[1]装备数值!$K$5:$K$19,[1]装备数值!$N$5:$N$19),D500=3,_xlfn.XLOOKUP(E500,[1]装备数值!$K$5:$K$19,[1]装备数值!$R$5:$R$19),D500=5,_xlfn.XLOOKUP(E500,[1]装备数值!$K$5:$K$19,[1]装备数值!$V$5:$V$19),D500=2,_xlfn.XLOOKUP(E500,[1]装备数值!$K$5:$K$19,[1]装备数值!$N$24:$N$38),D500=4,_xlfn.XLOOKUP(E500,[1]装备数值!$K$5:$K$19,[1]装备数值!$R$24:$R$38),D500=6,_xlfn.XLOOKUP(E500,[1]装备数值!$K$5:$K$19,[1]装备数值!$V$24:$V$38)),_xlfn.IFS(D500=1,_xlfn.XLOOKUP(E500,[1]装备数值!$K$5:$K$19,[1]装备数值!$P$5:$P$19),D500=3,_xlfn.XLOOKUP(E500,[1]装备数值!$K$5:$K$19,[1]装备数值!$T$5:$T$19),D500=5,_xlfn.XLOOKUP(E500,[1]装备数值!$K$5:$K$19,[1]装备数值!$X$5:$X$19),D500=2,_xlfn.XLOOKUP(E500,[1]装备数值!$K$5:$K$19,[1]装备数值!$P$24:$P$38),D500=4,_xlfn.XLOOKUP(E500,[1]装备数值!$K$5:$K$19,[1]装备数值!$T$24:$T$38),D500=6,_xlfn.XLOOKUP(E500,[1]装备数值!$K$5:$K$19,[1]装备数值!$X$24:$X$38)))</f>
        <v>74</v>
      </c>
      <c r="I500" s="2" cm="1">
        <f t="array" ref="I500">G500+H500*(_xlfn.SINGLE(_xlfn.XLOOKUP(E500,'equip_quality|装备品质'!$A:$A,'equip_quality|装备品质'!$E:$E-1)))</f>
        <v>12518</v>
      </c>
      <c r="J500" s="3" t="str">
        <f t="shared" si="79"/>
        <v>3;436033|4;436034|5;436035|6;436036</v>
      </c>
      <c r="K500" s="3" t="str">
        <f t="shared" si="72"/>
        <v>436033;436034;436035;436036</v>
      </c>
      <c r="M500" s="2">
        <f>_xlfn.XLOOKUP(ROUNDDOWN(A500/100,0),[1]装备数值!$B:$B,[1]装备数值!$F:$F)</f>
        <v>0</v>
      </c>
      <c r="N500" s="3" t="str">
        <f t="shared" si="75"/>
        <v>equip_603_name</v>
      </c>
      <c r="O500" s="3" t="str">
        <f t="shared" si="76"/>
        <v>icon_equip_603_2</v>
      </c>
      <c r="P500" s="3" t="str">
        <f t="shared" si="77"/>
        <v>equip_603_desc</v>
      </c>
      <c r="Q500" s="3" t="str">
        <f t="shared" si="78"/>
        <v>spine_equip_603_2</v>
      </c>
    </row>
    <row r="501" spans="1:17">
      <c r="A501" s="2">
        <v>60314</v>
      </c>
      <c r="B501" s="3" t="str">
        <f>CONCATENATE(_xlfn.XLOOKUP(ROUNDDOWN(A501/100,0),[1]装备数值!$B:$B,[1]装备数值!$C:$C),"-",_xlfn.XLOOKUP(E501,[1]装备数值!$K$5:$K$19,[1]装备数值!$L$5:$L$19))</f>
        <v>帆布鞋-SS阶-3</v>
      </c>
      <c r="C501" s="3">
        <f t="shared" si="74"/>
        <v>603</v>
      </c>
      <c r="D501" s="3">
        <f>_xlfn.XLOOKUP(ROUNDDOWN(A501/100,0),[1]装备数值!$B:$B,[1]装备数值!$E:$E)</f>
        <v>6</v>
      </c>
      <c r="E501" s="2">
        <v>14</v>
      </c>
      <c r="F501" s="2">
        <f>_xlfn.XLOOKUP(ROUNDDOWN(A501/100,0),[1]装备数值!$B:$B,[1]装备数值!$D:$D)</f>
        <v>102010</v>
      </c>
      <c r="G501" s="8">
        <f>IF(M501=0,_xlfn.IFS(D501=1,_xlfn.XLOOKUP(E501,[1]装备数值!$K$5:$K$19,[1]装备数值!$M$5:$M$19),D501=3,_xlfn.XLOOKUP(E501,[1]装备数值!$K$5:$K$19,[1]装备数值!$Q$5:$Q$19),D501=5,_xlfn.XLOOKUP(E501,[1]装备数值!$K$5:$K$19,[1]装备数值!$U$5:$U$19),D501=2,_xlfn.XLOOKUP(E501,[1]装备数值!$K$5:$K$19,[1]装备数值!$M$24:$M$38),D501=4,_xlfn.XLOOKUP(E501,[1]装备数值!$K$5:$K$19,[1]装备数值!$Q$24:$Q$38),D501=6,_xlfn.XLOOKUP(E501,[1]装备数值!$K$5:$K$19,[1]装备数值!$U$24:$U$38)),_xlfn.IFS(D501=1,_xlfn.XLOOKUP(E501,[1]装备数值!$K$5:$K$19,[1]装备数值!$O$5:$O$19),D501=3,_xlfn.XLOOKUP(E501,[1]装备数值!$K$5:$K$19,[1]装备数值!$S$5:$S$19),D501=5,_xlfn.XLOOKUP(E501,[1]装备数值!$K$5:$K$19,[1]装备数值!$W$5:$W$19),D501=2,_xlfn.XLOOKUP(E501,[1]装备数值!$K$5:$K$19,[1]装备数值!$O$24:$O$38),D501=4,_xlfn.XLOOKUP(E501,[1]装备数值!$K$5:$K$19,[1]装备数值!$S$24:$S$38),D501=6,_xlfn.XLOOKUP(E501,[1]装备数值!$K$5:$K$19,[1]装备数值!$W$24:$W$38)))</f>
        <v>940</v>
      </c>
      <c r="H501" s="2">
        <f>IF(M501=0,_xlfn.IFS(D501=1,_xlfn.XLOOKUP(E501,[1]装备数值!$K$5:$K$19,[1]装备数值!$N$5:$N$19),D501=3,_xlfn.XLOOKUP(E501,[1]装备数值!$K$5:$K$19,[1]装备数值!$R$5:$R$19),D501=5,_xlfn.XLOOKUP(E501,[1]装备数值!$K$5:$K$19,[1]装备数值!$V$5:$V$19),D501=2,_xlfn.XLOOKUP(E501,[1]装备数值!$K$5:$K$19,[1]装备数值!$N$24:$N$38),D501=4,_xlfn.XLOOKUP(E501,[1]装备数值!$K$5:$K$19,[1]装备数值!$R$24:$R$38),D501=6,_xlfn.XLOOKUP(E501,[1]装备数值!$K$5:$K$19,[1]装备数值!$V$24:$V$38)),_xlfn.IFS(D501=1,_xlfn.XLOOKUP(E501,[1]装备数值!$K$5:$K$19,[1]装备数值!$P$5:$P$19),D501=3,_xlfn.XLOOKUP(E501,[1]装备数值!$K$5:$K$19,[1]装备数值!$T$5:$T$19),D501=5,_xlfn.XLOOKUP(E501,[1]装备数值!$K$5:$K$19,[1]装备数值!$X$5:$X$19),D501=2,_xlfn.XLOOKUP(E501,[1]装备数值!$K$5:$K$19,[1]装备数值!$P$24:$P$38),D501=4,_xlfn.XLOOKUP(E501,[1]装备数值!$K$5:$K$19,[1]装备数值!$T$24:$T$38),D501=6,_xlfn.XLOOKUP(E501,[1]装备数值!$K$5:$K$19,[1]装备数值!$X$24:$X$38)))</f>
        <v>90</v>
      </c>
      <c r="I501" s="2" cm="1">
        <f t="array" ref="I501">G501+H501*(_xlfn.SINGLE(_xlfn.XLOOKUP(E501,'equip_quality|装备品质'!$A:$A,'equip_quality|装备品质'!$E:$E-1)))</f>
        <v>15250</v>
      </c>
      <c r="J501" s="3" t="str">
        <f t="shared" si="79"/>
        <v>3;436033|4;436034|5;436035|6;436036</v>
      </c>
      <c r="K501" s="3" t="str">
        <f t="shared" si="72"/>
        <v>436033;436034;436035;436036</v>
      </c>
      <c r="M501" s="2">
        <f>_xlfn.XLOOKUP(ROUNDDOWN(A501/100,0),[1]装备数值!$B:$B,[1]装备数值!$F:$F)</f>
        <v>0</v>
      </c>
      <c r="N501" s="3" t="str">
        <f t="shared" si="75"/>
        <v>equip_603_name</v>
      </c>
      <c r="O501" s="3" t="str">
        <f t="shared" si="76"/>
        <v>icon_equip_603_2</v>
      </c>
      <c r="P501" s="3" t="str">
        <f t="shared" si="77"/>
        <v>equip_603_desc</v>
      </c>
      <c r="Q501" s="3" t="str">
        <f t="shared" si="78"/>
        <v>spine_equip_603_2</v>
      </c>
    </row>
    <row r="502" spans="1:17">
      <c r="A502" s="2">
        <v>60315</v>
      </c>
      <c r="B502" s="3" t="str">
        <f>CONCATENATE(_xlfn.XLOOKUP(ROUNDDOWN(A502/100,0),[1]装备数值!$B:$B,[1]装备数值!$C:$C),"-",_xlfn.XLOOKUP(E502,[1]装备数值!$K$5:$K$19,[1]装备数值!$L$5:$L$19))</f>
        <v>帆布鞋-SS阶-4</v>
      </c>
      <c r="C502" s="3">
        <f t="shared" si="74"/>
        <v>603</v>
      </c>
      <c r="D502" s="3">
        <f>_xlfn.XLOOKUP(ROUNDDOWN(A502/100,0),[1]装备数值!$B:$B,[1]装备数值!$E:$E)</f>
        <v>6</v>
      </c>
      <c r="E502" s="2">
        <v>15</v>
      </c>
      <c r="F502" s="2">
        <f>_xlfn.XLOOKUP(ROUNDDOWN(A502/100,0),[1]装备数值!$B:$B,[1]装备数值!$D:$D)</f>
        <v>102010</v>
      </c>
      <c r="G502" s="8">
        <f>IF(M502=0,_xlfn.IFS(D502=1,_xlfn.XLOOKUP(E502,[1]装备数值!$K$5:$K$19,[1]装备数值!$M$5:$M$19),D502=3,_xlfn.XLOOKUP(E502,[1]装备数值!$K$5:$K$19,[1]装备数值!$Q$5:$Q$19),D502=5,_xlfn.XLOOKUP(E502,[1]装备数值!$K$5:$K$19,[1]装备数值!$U$5:$U$19),D502=2,_xlfn.XLOOKUP(E502,[1]装备数值!$K$5:$K$19,[1]装备数值!$M$24:$M$38),D502=4,_xlfn.XLOOKUP(E502,[1]装备数值!$K$5:$K$19,[1]装备数值!$Q$24:$Q$38),D502=6,_xlfn.XLOOKUP(E502,[1]装备数值!$K$5:$K$19,[1]装备数值!$U$24:$U$38)),_xlfn.IFS(D502=1,_xlfn.XLOOKUP(E502,[1]装备数值!$K$5:$K$19,[1]装备数值!$O$5:$O$19),D502=3,_xlfn.XLOOKUP(E502,[1]装备数值!$K$5:$K$19,[1]装备数值!$S$5:$S$19),D502=5,_xlfn.XLOOKUP(E502,[1]装备数值!$K$5:$K$19,[1]装备数值!$W$5:$W$19),D502=2,_xlfn.XLOOKUP(E502,[1]装备数值!$K$5:$K$19,[1]装备数值!$O$24:$O$38),D502=4,_xlfn.XLOOKUP(E502,[1]装备数值!$K$5:$K$19,[1]装备数值!$S$24:$S$38),D502=6,_xlfn.XLOOKUP(E502,[1]装备数值!$K$5:$K$19,[1]装备数值!$W$24:$W$38)))</f>
        <v>1126</v>
      </c>
      <c r="H502" s="2">
        <f>IF(M502=0,_xlfn.IFS(D502=1,_xlfn.XLOOKUP(E502,[1]装备数值!$K$5:$K$19,[1]装备数值!$N$5:$N$19),D502=3,_xlfn.XLOOKUP(E502,[1]装备数值!$K$5:$K$19,[1]装备数值!$R$5:$R$19),D502=5,_xlfn.XLOOKUP(E502,[1]装备数值!$K$5:$K$19,[1]装备数值!$V$5:$V$19),D502=2,_xlfn.XLOOKUP(E502,[1]装备数值!$K$5:$K$19,[1]装备数值!$N$24:$N$38),D502=4,_xlfn.XLOOKUP(E502,[1]装备数值!$K$5:$K$19,[1]装备数值!$R$24:$R$38),D502=6,_xlfn.XLOOKUP(E502,[1]装备数值!$K$5:$K$19,[1]装备数值!$V$24:$V$38)),_xlfn.IFS(D502=1,_xlfn.XLOOKUP(E502,[1]装备数值!$K$5:$K$19,[1]装备数值!$P$5:$P$19),D502=3,_xlfn.XLOOKUP(E502,[1]装备数值!$K$5:$K$19,[1]装备数值!$T$5:$T$19),D502=5,_xlfn.XLOOKUP(E502,[1]装备数值!$K$5:$K$19,[1]装备数值!$X$5:$X$19),D502=2,_xlfn.XLOOKUP(E502,[1]装备数值!$K$5:$K$19,[1]装备数值!$P$24:$P$38),D502=4,_xlfn.XLOOKUP(E502,[1]装备数值!$K$5:$K$19,[1]装备数值!$T$24:$T$38),D502=6,_xlfn.XLOOKUP(E502,[1]装备数值!$K$5:$K$19,[1]装备数值!$X$24:$X$38)))</f>
        <v>114</v>
      </c>
      <c r="I502" s="2" cm="1">
        <f t="array" ref="I502">G502+H502*(_xlfn.SINGLE(_xlfn.XLOOKUP(E502,'equip_quality|装备品质'!$A:$A,'equip_quality|装备品质'!$E:$E-1)))</f>
        <v>19252</v>
      </c>
      <c r="J502" s="3" t="str">
        <f t="shared" si="79"/>
        <v>3;436033|4;436034|5;436035|6;436036</v>
      </c>
      <c r="K502" s="3" t="str">
        <f t="shared" si="72"/>
        <v>436033;436034;436035;436036</v>
      </c>
      <c r="M502" s="2">
        <f>_xlfn.XLOOKUP(ROUNDDOWN(A502/100,0),[1]装备数值!$B:$B,[1]装备数值!$F:$F)</f>
        <v>0</v>
      </c>
      <c r="N502" s="3" t="str">
        <f t="shared" si="75"/>
        <v>equip_603_name</v>
      </c>
      <c r="O502" s="3" t="str">
        <f t="shared" si="76"/>
        <v>icon_equip_603_2</v>
      </c>
      <c r="P502" s="3" t="str">
        <f t="shared" si="77"/>
        <v>equip_603_desc</v>
      </c>
      <c r="Q502" s="3" t="str">
        <f t="shared" si="78"/>
        <v>spine_equip_603_2</v>
      </c>
    </row>
    <row r="503" spans="1:17">
      <c r="A503" s="2">
        <v>60401</v>
      </c>
      <c r="B503" s="3" t="str">
        <f>CONCATENATE(_xlfn.XLOOKUP(ROUNDDOWN(A503/100,0),[1]装备数值!$B:$B,[1]装备数值!$C:$C),"-",_xlfn.XLOOKUP(E503,[1]装备数值!$K$5:$K$19,[1]装备数值!$L$5:$L$19))</f>
        <v>皮鞋-D阶</v>
      </c>
      <c r="C503" s="3">
        <f t="shared" si="74"/>
        <v>604</v>
      </c>
      <c r="D503" s="3">
        <f>_xlfn.XLOOKUP(ROUNDDOWN(A503/100,0),[1]装备数值!$B:$B,[1]装备数值!$E:$E)</f>
        <v>6</v>
      </c>
      <c r="E503" s="2">
        <v>1</v>
      </c>
      <c r="F503" s="2">
        <f>_xlfn.XLOOKUP(ROUNDDOWN(A503/100,0),[1]装备数值!$B:$B,[1]装备数值!$D:$D)</f>
        <v>102010</v>
      </c>
      <c r="G503" s="8">
        <f>IF(M503=0,_xlfn.IFS(D503=1,_xlfn.XLOOKUP(E503,[1]装备数值!$K$5:$K$19,[1]装备数值!$M$5:$M$19),D503=3,_xlfn.XLOOKUP(E503,[1]装备数值!$K$5:$K$19,[1]装备数值!$Q$5:$Q$19),D503=5,_xlfn.XLOOKUP(E503,[1]装备数值!$K$5:$K$19,[1]装备数值!$U$5:$U$19),D503=2,_xlfn.XLOOKUP(E503,[1]装备数值!$K$5:$K$19,[1]装备数值!$M$24:$M$38),D503=4,_xlfn.XLOOKUP(E503,[1]装备数值!$K$5:$K$19,[1]装备数值!$Q$24:$Q$38),D503=6,_xlfn.XLOOKUP(E503,[1]装备数值!$K$5:$K$19,[1]装备数值!$U$24:$U$38)),_xlfn.IFS(D503=1,_xlfn.XLOOKUP(E503,[1]装备数值!$K$5:$K$19,[1]装备数值!$O$5:$O$19),D503=3,_xlfn.XLOOKUP(E503,[1]装备数值!$K$5:$K$19,[1]装备数值!$S$5:$S$19),D503=5,_xlfn.XLOOKUP(E503,[1]装备数值!$K$5:$K$19,[1]装备数值!$W$5:$W$19),D503=2,_xlfn.XLOOKUP(E503,[1]装备数值!$K$5:$K$19,[1]装备数值!$O$24:$O$38),D503=4,_xlfn.XLOOKUP(E503,[1]装备数值!$K$5:$K$19,[1]装备数值!$S$24:$S$38),D503=6,_xlfn.XLOOKUP(E503,[1]装备数值!$K$5:$K$19,[1]装备数值!$W$24:$W$38)))</f>
        <v>38</v>
      </c>
      <c r="H503" s="2">
        <f>IF(M503=0,_xlfn.IFS(D503=1,_xlfn.XLOOKUP(E503,[1]装备数值!$K$5:$K$19,[1]装备数值!$N$5:$N$19),D503=3,_xlfn.XLOOKUP(E503,[1]装备数值!$K$5:$K$19,[1]装备数值!$R$5:$R$19),D503=5,_xlfn.XLOOKUP(E503,[1]装备数值!$K$5:$K$19,[1]装备数值!$V$5:$V$19),D503=2,_xlfn.XLOOKUP(E503,[1]装备数值!$K$5:$K$19,[1]装备数值!$N$24:$N$38),D503=4,_xlfn.XLOOKUP(E503,[1]装备数值!$K$5:$K$19,[1]装备数值!$R$24:$R$38),D503=6,_xlfn.XLOOKUP(E503,[1]装备数值!$K$5:$K$19,[1]装备数值!$V$24:$V$38)),_xlfn.IFS(D503=1,_xlfn.XLOOKUP(E503,[1]装备数值!$K$5:$K$19,[1]装备数值!$P$5:$P$19),D503=3,_xlfn.XLOOKUP(E503,[1]装备数值!$K$5:$K$19,[1]装备数值!$T$5:$T$19),D503=5,_xlfn.XLOOKUP(E503,[1]装备数值!$K$5:$K$19,[1]装备数值!$X$5:$X$19),D503=2,_xlfn.XLOOKUP(E503,[1]装备数值!$K$5:$K$19,[1]装备数值!$P$24:$P$38),D503=4,_xlfn.XLOOKUP(E503,[1]装备数值!$K$5:$K$19,[1]装备数值!$T$24:$T$38),D503=6,_xlfn.XLOOKUP(E503,[1]装备数值!$K$5:$K$19,[1]装备数值!$X$24:$X$38)))</f>
        <v>4</v>
      </c>
      <c r="I503" s="2" cm="1">
        <f t="array" ref="I503">G503+H503*(_xlfn.SINGLE(_xlfn.XLOOKUP(E503,'equip_quality|装备品质'!$A:$A,'equip_quality|装备品质'!$E:$E-1)))</f>
        <v>674</v>
      </c>
      <c r="J503" s="3" t="str">
        <f t="shared" si="79"/>
        <v>3;436043|4;436044|5;436045|6;436046</v>
      </c>
      <c r="K503" s="3" t="str">
        <f t="shared" si="72"/>
        <v/>
      </c>
      <c r="M503" s="2">
        <f>_xlfn.XLOOKUP(ROUNDDOWN(A503/100,0),[1]装备数值!$B:$B,[1]装备数值!$F:$F)</f>
        <v>0</v>
      </c>
      <c r="N503" s="3" t="str">
        <f t="shared" si="75"/>
        <v>equip_604_name</v>
      </c>
      <c r="O503" s="3" t="str">
        <f t="shared" si="76"/>
        <v>icon_equip_604_1</v>
      </c>
      <c r="P503" s="3" t="str">
        <f t="shared" si="77"/>
        <v>equip_604_desc</v>
      </c>
      <c r="Q503" s="3" t="str">
        <f t="shared" si="78"/>
        <v>spine_equip_604_1</v>
      </c>
    </row>
    <row r="504" spans="1:17">
      <c r="A504" s="2">
        <v>60402</v>
      </c>
      <c r="B504" s="3" t="str">
        <f>CONCATENATE(_xlfn.XLOOKUP(ROUNDDOWN(A504/100,0),[1]装备数值!$B:$B,[1]装备数值!$C:$C),"-",_xlfn.XLOOKUP(E504,[1]装备数值!$K$5:$K$19,[1]装备数值!$L$5:$L$19))</f>
        <v>皮鞋-C阶</v>
      </c>
      <c r="C504" s="3">
        <f t="shared" si="74"/>
        <v>604</v>
      </c>
      <c r="D504" s="3">
        <f>_xlfn.XLOOKUP(ROUNDDOWN(A504/100,0),[1]装备数值!$B:$B,[1]装备数值!$E:$E)</f>
        <v>6</v>
      </c>
      <c r="E504" s="2">
        <v>2</v>
      </c>
      <c r="F504" s="2">
        <f>_xlfn.XLOOKUP(ROUNDDOWN(A504/100,0),[1]装备数值!$B:$B,[1]装备数值!$D:$D)</f>
        <v>102010</v>
      </c>
      <c r="G504" s="8">
        <f>IF(M504=0,_xlfn.IFS(D504=1,_xlfn.XLOOKUP(E504,[1]装备数值!$K$5:$K$19,[1]装备数值!$M$5:$M$19),D504=3,_xlfn.XLOOKUP(E504,[1]装备数值!$K$5:$K$19,[1]装备数值!$Q$5:$Q$19),D504=5,_xlfn.XLOOKUP(E504,[1]装备数值!$K$5:$K$19,[1]装备数值!$U$5:$U$19),D504=2,_xlfn.XLOOKUP(E504,[1]装备数值!$K$5:$K$19,[1]装备数值!$M$24:$M$38),D504=4,_xlfn.XLOOKUP(E504,[1]装备数值!$K$5:$K$19,[1]装备数值!$Q$24:$Q$38),D504=6,_xlfn.XLOOKUP(E504,[1]装备数值!$K$5:$K$19,[1]装备数值!$U$24:$U$38)),_xlfn.IFS(D504=1,_xlfn.XLOOKUP(E504,[1]装备数值!$K$5:$K$19,[1]装备数值!$O$5:$O$19),D504=3,_xlfn.XLOOKUP(E504,[1]装备数值!$K$5:$K$19,[1]装备数值!$S$5:$S$19),D504=5,_xlfn.XLOOKUP(E504,[1]装备数值!$K$5:$K$19,[1]装备数值!$W$5:$W$19),D504=2,_xlfn.XLOOKUP(E504,[1]装备数值!$K$5:$K$19,[1]装备数值!$O$24:$O$38),D504=4,_xlfn.XLOOKUP(E504,[1]装备数值!$K$5:$K$19,[1]装备数值!$S$24:$S$38),D504=6,_xlfn.XLOOKUP(E504,[1]装备数值!$K$5:$K$19,[1]装备数值!$W$24:$W$38)))</f>
        <v>53</v>
      </c>
      <c r="H504" s="2">
        <f>IF(M504=0,_xlfn.IFS(D504=1,_xlfn.XLOOKUP(E504,[1]装备数值!$K$5:$K$19,[1]装备数值!$N$5:$N$19),D504=3,_xlfn.XLOOKUP(E504,[1]装备数值!$K$5:$K$19,[1]装备数值!$R$5:$R$19),D504=5,_xlfn.XLOOKUP(E504,[1]装备数值!$K$5:$K$19,[1]装备数值!$V$5:$V$19),D504=2,_xlfn.XLOOKUP(E504,[1]装备数值!$K$5:$K$19,[1]装备数值!$N$24:$N$38),D504=4,_xlfn.XLOOKUP(E504,[1]装备数值!$K$5:$K$19,[1]装备数值!$R$24:$R$38),D504=6,_xlfn.XLOOKUP(E504,[1]装备数值!$K$5:$K$19,[1]装备数值!$V$24:$V$38)),_xlfn.IFS(D504=1,_xlfn.XLOOKUP(E504,[1]装备数值!$K$5:$K$19,[1]装备数值!$P$5:$P$19),D504=3,_xlfn.XLOOKUP(E504,[1]装备数值!$K$5:$K$19,[1]装备数值!$T$5:$T$19),D504=5,_xlfn.XLOOKUP(E504,[1]装备数值!$K$5:$K$19,[1]装备数值!$X$5:$X$19),D504=2,_xlfn.XLOOKUP(E504,[1]装备数值!$K$5:$K$19,[1]装备数值!$P$24:$P$38),D504=4,_xlfn.XLOOKUP(E504,[1]装备数值!$K$5:$K$19,[1]装备数值!$T$24:$T$38),D504=6,_xlfn.XLOOKUP(E504,[1]装备数值!$K$5:$K$19,[1]装备数值!$X$24:$X$38)))</f>
        <v>6</v>
      </c>
      <c r="I504" s="2" cm="1">
        <f t="array" ref="I504">G504+H504*(_xlfn.SINGLE(_xlfn.XLOOKUP(E504,'equip_quality|装备品质'!$A:$A,'equip_quality|装备品质'!$E:$E-1)))</f>
        <v>1007</v>
      </c>
      <c r="J504" s="3" t="str">
        <f t="shared" si="79"/>
        <v>3;436043|4;436044|5;436045|6;436046</v>
      </c>
      <c r="K504" s="3" t="str">
        <f t="shared" si="72"/>
        <v/>
      </c>
      <c r="M504" s="2">
        <f>_xlfn.XLOOKUP(ROUNDDOWN(A504/100,0),[1]装备数值!$B:$B,[1]装备数值!$F:$F)</f>
        <v>0</v>
      </c>
      <c r="N504" s="3" t="str">
        <f t="shared" si="75"/>
        <v>equip_604_name</v>
      </c>
      <c r="O504" s="3" t="str">
        <f t="shared" si="76"/>
        <v>icon_equip_604_1</v>
      </c>
      <c r="P504" s="3" t="str">
        <f t="shared" si="77"/>
        <v>equip_604_desc</v>
      </c>
      <c r="Q504" s="3" t="str">
        <f t="shared" si="78"/>
        <v>spine_equip_604_1</v>
      </c>
    </row>
    <row r="505" spans="1:17">
      <c r="A505" s="2">
        <v>60403</v>
      </c>
      <c r="B505" s="3" t="str">
        <f>CONCATENATE(_xlfn.XLOOKUP(ROUNDDOWN(A505/100,0),[1]装备数值!$B:$B,[1]装备数值!$C:$C),"-",_xlfn.XLOOKUP(E505,[1]装备数值!$K$5:$K$19,[1]装备数值!$L$5:$L$19))</f>
        <v>皮鞋-B阶</v>
      </c>
      <c r="C505" s="3">
        <f t="shared" si="74"/>
        <v>604</v>
      </c>
      <c r="D505" s="3">
        <f>_xlfn.XLOOKUP(ROUNDDOWN(A505/100,0),[1]装备数值!$B:$B,[1]装备数值!$E:$E)</f>
        <v>6</v>
      </c>
      <c r="E505" s="2">
        <v>3</v>
      </c>
      <c r="F505" s="2">
        <f>_xlfn.XLOOKUP(ROUNDDOWN(A505/100,0),[1]装备数值!$B:$B,[1]装备数值!$D:$D)</f>
        <v>102010</v>
      </c>
      <c r="G505" s="8">
        <f>IF(M505=0,_xlfn.IFS(D505=1,_xlfn.XLOOKUP(E505,[1]装备数值!$K$5:$K$19,[1]装备数值!$M$5:$M$19),D505=3,_xlfn.XLOOKUP(E505,[1]装备数值!$K$5:$K$19,[1]装备数值!$Q$5:$Q$19),D505=5,_xlfn.XLOOKUP(E505,[1]装备数值!$K$5:$K$19,[1]装备数值!$U$5:$U$19),D505=2,_xlfn.XLOOKUP(E505,[1]装备数值!$K$5:$K$19,[1]装备数值!$M$24:$M$38),D505=4,_xlfn.XLOOKUP(E505,[1]装备数值!$K$5:$K$19,[1]装备数值!$Q$24:$Q$38),D505=6,_xlfn.XLOOKUP(E505,[1]装备数值!$K$5:$K$19,[1]装备数值!$U$24:$U$38)),_xlfn.IFS(D505=1,_xlfn.XLOOKUP(E505,[1]装备数值!$K$5:$K$19,[1]装备数值!$O$5:$O$19),D505=3,_xlfn.XLOOKUP(E505,[1]装备数值!$K$5:$K$19,[1]装备数值!$S$5:$S$19),D505=5,_xlfn.XLOOKUP(E505,[1]装备数值!$K$5:$K$19,[1]装备数值!$W$5:$W$19),D505=2,_xlfn.XLOOKUP(E505,[1]装备数值!$K$5:$K$19,[1]装备数值!$O$24:$O$38),D505=4,_xlfn.XLOOKUP(E505,[1]装备数值!$K$5:$K$19,[1]装备数值!$S$24:$S$38),D505=6,_xlfn.XLOOKUP(E505,[1]装备数值!$K$5:$K$19,[1]装备数值!$W$24:$W$38)))</f>
        <v>75</v>
      </c>
      <c r="H505" s="2">
        <f>IF(M505=0,_xlfn.IFS(D505=1,_xlfn.XLOOKUP(E505,[1]装备数值!$K$5:$K$19,[1]装备数值!$N$5:$N$19),D505=3,_xlfn.XLOOKUP(E505,[1]装备数值!$K$5:$K$19,[1]装备数值!$R$5:$R$19),D505=5,_xlfn.XLOOKUP(E505,[1]装备数值!$K$5:$K$19,[1]装备数值!$V$5:$V$19),D505=2,_xlfn.XLOOKUP(E505,[1]装备数值!$K$5:$K$19,[1]装备数值!$N$24:$N$38),D505=4,_xlfn.XLOOKUP(E505,[1]装备数值!$K$5:$K$19,[1]装备数值!$R$24:$R$38),D505=6,_xlfn.XLOOKUP(E505,[1]装备数值!$K$5:$K$19,[1]装备数值!$V$24:$V$38)),_xlfn.IFS(D505=1,_xlfn.XLOOKUP(E505,[1]装备数值!$K$5:$K$19,[1]装备数值!$P$5:$P$19),D505=3,_xlfn.XLOOKUP(E505,[1]装备数值!$K$5:$K$19,[1]装备数值!$T$5:$T$19),D505=5,_xlfn.XLOOKUP(E505,[1]装备数值!$K$5:$K$19,[1]装备数值!$X$5:$X$19),D505=2,_xlfn.XLOOKUP(E505,[1]装备数值!$K$5:$K$19,[1]装备数值!$P$24:$P$38),D505=4,_xlfn.XLOOKUP(E505,[1]装备数值!$K$5:$K$19,[1]装备数值!$T$24:$T$38),D505=6,_xlfn.XLOOKUP(E505,[1]装备数值!$K$5:$K$19,[1]装备数值!$X$24:$X$38)))</f>
        <v>8</v>
      </c>
      <c r="I505" s="2" cm="1">
        <f t="array" ref="I505">G505+H505*(_xlfn.SINGLE(_xlfn.XLOOKUP(E505,'equip_quality|装备品质'!$A:$A,'equip_quality|装备品质'!$E:$E-1)))</f>
        <v>1347</v>
      </c>
      <c r="J505" s="3" t="str">
        <f t="shared" si="79"/>
        <v>3;436043|4;436044|5;436045|6;436046</v>
      </c>
      <c r="K505" s="3" t="str">
        <f t="shared" si="72"/>
        <v>436043</v>
      </c>
      <c r="M505" s="2">
        <f>_xlfn.XLOOKUP(ROUNDDOWN(A505/100,0),[1]装备数值!$B:$B,[1]装备数值!$F:$F)</f>
        <v>0</v>
      </c>
      <c r="N505" s="3" t="str">
        <f t="shared" si="75"/>
        <v>equip_604_name</v>
      </c>
      <c r="O505" s="3" t="str">
        <f t="shared" si="76"/>
        <v>icon_equip_604_1</v>
      </c>
      <c r="P505" s="3" t="str">
        <f t="shared" si="77"/>
        <v>equip_604_desc</v>
      </c>
      <c r="Q505" s="3" t="str">
        <f t="shared" si="78"/>
        <v>spine_equip_604_1</v>
      </c>
    </row>
    <row r="506" spans="1:17">
      <c r="A506" s="2">
        <v>60404</v>
      </c>
      <c r="B506" s="3" t="str">
        <f>CONCATENATE(_xlfn.XLOOKUP(ROUNDDOWN(A506/100,0),[1]装备数值!$B:$B,[1]装备数值!$C:$C),"-",_xlfn.XLOOKUP(E506,[1]装备数值!$K$5:$K$19,[1]装备数值!$L$5:$L$19))</f>
        <v>皮鞋-A阶-0</v>
      </c>
      <c r="C506" s="3">
        <f t="shared" si="74"/>
        <v>604</v>
      </c>
      <c r="D506" s="3">
        <f>_xlfn.XLOOKUP(ROUNDDOWN(A506/100,0),[1]装备数值!$B:$B,[1]装备数值!$E:$E)</f>
        <v>6</v>
      </c>
      <c r="E506" s="2">
        <v>4</v>
      </c>
      <c r="F506" s="2">
        <f>_xlfn.XLOOKUP(ROUNDDOWN(A506/100,0),[1]装备数值!$B:$B,[1]装备数值!$D:$D)</f>
        <v>102010</v>
      </c>
      <c r="G506" s="8">
        <f>IF(M506=0,_xlfn.IFS(D506=1,_xlfn.XLOOKUP(E506,[1]装备数值!$K$5:$K$19,[1]装备数值!$M$5:$M$19),D506=3,_xlfn.XLOOKUP(E506,[1]装备数值!$K$5:$K$19,[1]装备数值!$Q$5:$Q$19),D506=5,_xlfn.XLOOKUP(E506,[1]装备数值!$K$5:$K$19,[1]装备数值!$U$5:$U$19),D506=2,_xlfn.XLOOKUP(E506,[1]装备数值!$K$5:$K$19,[1]装备数值!$M$24:$M$38),D506=4,_xlfn.XLOOKUP(E506,[1]装备数值!$K$5:$K$19,[1]装备数值!$Q$24:$Q$38),D506=6,_xlfn.XLOOKUP(E506,[1]装备数值!$K$5:$K$19,[1]装备数值!$U$24:$U$38)),_xlfn.IFS(D506=1,_xlfn.XLOOKUP(E506,[1]装备数值!$K$5:$K$19,[1]装备数值!$O$5:$O$19),D506=3,_xlfn.XLOOKUP(E506,[1]装备数值!$K$5:$K$19,[1]装备数值!$S$5:$S$19),D506=5,_xlfn.XLOOKUP(E506,[1]装备数值!$K$5:$K$19,[1]装备数值!$W$5:$W$19),D506=2,_xlfn.XLOOKUP(E506,[1]装备数值!$K$5:$K$19,[1]装备数值!$O$24:$O$38),D506=4,_xlfn.XLOOKUP(E506,[1]装备数值!$K$5:$K$19,[1]装备数值!$S$24:$S$38),D506=6,_xlfn.XLOOKUP(E506,[1]装备数值!$K$5:$K$19,[1]装备数值!$W$24:$W$38)))</f>
        <v>150</v>
      </c>
      <c r="H506" s="2">
        <f>IF(M506=0,_xlfn.IFS(D506=1,_xlfn.XLOOKUP(E506,[1]装备数值!$K$5:$K$19,[1]装备数值!$N$5:$N$19),D506=3,_xlfn.XLOOKUP(E506,[1]装备数值!$K$5:$K$19,[1]装备数值!$R$5:$R$19),D506=5,_xlfn.XLOOKUP(E506,[1]装备数值!$K$5:$K$19,[1]装备数值!$V$5:$V$19),D506=2,_xlfn.XLOOKUP(E506,[1]装备数值!$K$5:$K$19,[1]装备数值!$N$24:$N$38),D506=4,_xlfn.XLOOKUP(E506,[1]装备数值!$K$5:$K$19,[1]装备数值!$R$24:$R$38),D506=6,_xlfn.XLOOKUP(E506,[1]装备数值!$K$5:$K$19,[1]装备数值!$V$24:$V$38)),_xlfn.IFS(D506=1,_xlfn.XLOOKUP(E506,[1]装备数值!$K$5:$K$19,[1]装备数值!$P$5:$P$19),D506=3,_xlfn.XLOOKUP(E506,[1]装备数值!$K$5:$K$19,[1]装备数值!$T$5:$T$19),D506=5,_xlfn.XLOOKUP(E506,[1]装备数值!$K$5:$K$19,[1]装备数值!$X$5:$X$19),D506=2,_xlfn.XLOOKUP(E506,[1]装备数值!$K$5:$K$19,[1]装备数值!$P$24:$P$38),D506=4,_xlfn.XLOOKUP(E506,[1]装备数值!$K$5:$K$19,[1]装备数值!$T$24:$T$38),D506=6,_xlfn.XLOOKUP(E506,[1]装备数值!$K$5:$K$19,[1]装备数值!$X$24:$X$38)))</f>
        <v>11</v>
      </c>
      <c r="I506" s="2" cm="1">
        <f t="array" ref="I506">G506+H506*(_xlfn.SINGLE(_xlfn.XLOOKUP(E506,'equip_quality|装备品质'!$A:$A,'equip_quality|装备品质'!$E:$E-1)))</f>
        <v>1899</v>
      </c>
      <c r="J506" s="3" t="str">
        <f t="shared" si="79"/>
        <v>3;436043|4;436044|5;436045|6;436046</v>
      </c>
      <c r="K506" s="3" t="str">
        <f t="shared" si="72"/>
        <v>436043;436044</v>
      </c>
      <c r="M506" s="2">
        <f>_xlfn.XLOOKUP(ROUNDDOWN(A506/100,0),[1]装备数值!$B:$B,[1]装备数值!$F:$F)</f>
        <v>0</v>
      </c>
      <c r="N506" s="3" t="str">
        <f t="shared" si="75"/>
        <v>equip_604_name</v>
      </c>
      <c r="O506" s="3" t="str">
        <f t="shared" si="76"/>
        <v>icon_equip_604_2</v>
      </c>
      <c r="P506" s="3" t="str">
        <f t="shared" si="77"/>
        <v>equip_604_desc</v>
      </c>
      <c r="Q506" s="3" t="str">
        <f t="shared" si="78"/>
        <v>spine_equip_604_2</v>
      </c>
    </row>
    <row r="507" spans="1:17">
      <c r="A507" s="2">
        <v>60405</v>
      </c>
      <c r="B507" s="3" t="str">
        <f>CONCATENATE(_xlfn.XLOOKUP(ROUNDDOWN(A507/100,0),[1]装备数值!$B:$B,[1]装备数值!$C:$C),"-",_xlfn.XLOOKUP(E507,[1]装备数值!$K$5:$K$19,[1]装备数值!$L$5:$L$19))</f>
        <v>皮鞋-A阶-1</v>
      </c>
      <c r="C507" s="3">
        <f t="shared" si="74"/>
        <v>604</v>
      </c>
      <c r="D507" s="3">
        <f>_xlfn.XLOOKUP(ROUNDDOWN(A507/100,0),[1]装备数值!$B:$B,[1]装备数值!$E:$E)</f>
        <v>6</v>
      </c>
      <c r="E507" s="2">
        <v>5</v>
      </c>
      <c r="F507" s="2">
        <f>_xlfn.XLOOKUP(ROUNDDOWN(A507/100,0),[1]装备数值!$B:$B,[1]装备数值!$D:$D)</f>
        <v>102010</v>
      </c>
      <c r="G507" s="8">
        <f>IF(M507=0,_xlfn.IFS(D507=1,_xlfn.XLOOKUP(E507,[1]装备数值!$K$5:$K$19,[1]装备数值!$M$5:$M$19),D507=3,_xlfn.XLOOKUP(E507,[1]装备数值!$K$5:$K$19,[1]装备数值!$Q$5:$Q$19),D507=5,_xlfn.XLOOKUP(E507,[1]装备数值!$K$5:$K$19,[1]装备数值!$U$5:$U$19),D507=2,_xlfn.XLOOKUP(E507,[1]装备数值!$K$5:$K$19,[1]装备数值!$M$24:$M$38),D507=4,_xlfn.XLOOKUP(E507,[1]装备数值!$K$5:$K$19,[1]装备数值!$Q$24:$Q$38),D507=6,_xlfn.XLOOKUP(E507,[1]装备数值!$K$5:$K$19,[1]装备数值!$U$24:$U$38)),_xlfn.IFS(D507=1,_xlfn.XLOOKUP(E507,[1]装备数值!$K$5:$K$19,[1]装备数值!$O$5:$O$19),D507=3,_xlfn.XLOOKUP(E507,[1]装备数值!$K$5:$K$19,[1]装备数值!$S$5:$S$19),D507=5,_xlfn.XLOOKUP(E507,[1]装备数值!$K$5:$K$19,[1]装备数值!$W$5:$W$19),D507=2,_xlfn.XLOOKUP(E507,[1]装备数值!$K$5:$K$19,[1]装备数值!$O$24:$O$38),D507=4,_xlfn.XLOOKUP(E507,[1]装备数值!$K$5:$K$19,[1]装备数值!$S$24:$S$38),D507=6,_xlfn.XLOOKUP(E507,[1]装备数值!$K$5:$K$19,[1]装备数值!$W$24:$W$38)))</f>
        <v>165</v>
      </c>
      <c r="H507" s="2">
        <f>IF(M507=0,_xlfn.IFS(D507=1,_xlfn.XLOOKUP(E507,[1]装备数值!$K$5:$K$19,[1]装备数值!$N$5:$N$19),D507=3,_xlfn.XLOOKUP(E507,[1]装备数值!$K$5:$K$19,[1]装备数值!$R$5:$R$19),D507=5,_xlfn.XLOOKUP(E507,[1]装备数值!$K$5:$K$19,[1]装备数值!$V$5:$V$19),D507=2,_xlfn.XLOOKUP(E507,[1]装备数值!$K$5:$K$19,[1]装备数值!$N$24:$N$38),D507=4,_xlfn.XLOOKUP(E507,[1]装备数值!$K$5:$K$19,[1]装备数值!$R$24:$R$38),D507=6,_xlfn.XLOOKUP(E507,[1]装备数值!$K$5:$K$19,[1]装备数值!$V$24:$V$38)),_xlfn.IFS(D507=1,_xlfn.XLOOKUP(E507,[1]装备数值!$K$5:$K$19,[1]装备数值!$P$5:$P$19),D507=3,_xlfn.XLOOKUP(E507,[1]装备数值!$K$5:$K$19,[1]装备数值!$T$5:$T$19),D507=5,_xlfn.XLOOKUP(E507,[1]装备数值!$K$5:$K$19,[1]装备数值!$X$5:$X$19),D507=2,_xlfn.XLOOKUP(E507,[1]装备数值!$K$5:$K$19,[1]装备数值!$P$24:$P$38),D507=4,_xlfn.XLOOKUP(E507,[1]装备数值!$K$5:$K$19,[1]装备数值!$T$24:$T$38),D507=6,_xlfn.XLOOKUP(E507,[1]装备数值!$K$5:$K$19,[1]装备数值!$X$24:$X$38)))</f>
        <v>15</v>
      </c>
      <c r="I507" s="2" cm="1">
        <f t="array" ref="I507">G507+H507*(_xlfn.SINGLE(_xlfn.XLOOKUP(E507,'equip_quality|装备品质'!$A:$A,'equip_quality|装备品质'!$E:$E-1)))</f>
        <v>2550</v>
      </c>
      <c r="J507" s="3" t="str">
        <f t="shared" si="79"/>
        <v>3;436043|4;436044|5;436045|6;436046</v>
      </c>
      <c r="K507" s="3" t="str">
        <f t="shared" si="72"/>
        <v>436043;436044</v>
      </c>
      <c r="M507" s="2">
        <f>_xlfn.XLOOKUP(ROUNDDOWN(A507/100,0),[1]装备数值!$B:$B,[1]装备数值!$F:$F)</f>
        <v>0</v>
      </c>
      <c r="N507" s="3" t="str">
        <f t="shared" si="75"/>
        <v>equip_604_name</v>
      </c>
      <c r="O507" s="3" t="str">
        <f t="shared" si="76"/>
        <v>icon_equip_604_2</v>
      </c>
      <c r="P507" s="3" t="str">
        <f t="shared" si="77"/>
        <v>equip_604_desc</v>
      </c>
      <c r="Q507" s="3" t="str">
        <f t="shared" si="78"/>
        <v>spine_equip_604_2</v>
      </c>
    </row>
    <row r="508" spans="1:17">
      <c r="A508" s="2">
        <v>60406</v>
      </c>
      <c r="B508" s="3" t="str">
        <f>CONCATENATE(_xlfn.XLOOKUP(ROUNDDOWN(A508/100,0),[1]装备数值!$B:$B,[1]装备数值!$C:$C),"-",_xlfn.XLOOKUP(E508,[1]装备数值!$K$5:$K$19,[1]装备数值!$L$5:$L$19))</f>
        <v>皮鞋-A阶-2</v>
      </c>
      <c r="C508" s="3">
        <f t="shared" si="74"/>
        <v>604</v>
      </c>
      <c r="D508" s="3">
        <f>_xlfn.XLOOKUP(ROUNDDOWN(A508/100,0),[1]装备数值!$B:$B,[1]装备数值!$E:$E)</f>
        <v>6</v>
      </c>
      <c r="E508" s="2">
        <v>6</v>
      </c>
      <c r="F508" s="2">
        <f>_xlfn.XLOOKUP(ROUNDDOWN(A508/100,0),[1]装备数值!$B:$B,[1]装备数值!$D:$D)</f>
        <v>102010</v>
      </c>
      <c r="G508" s="8">
        <f>IF(M508=0,_xlfn.IFS(D508=1,_xlfn.XLOOKUP(E508,[1]装备数值!$K$5:$K$19,[1]装备数值!$M$5:$M$19),D508=3,_xlfn.XLOOKUP(E508,[1]装备数值!$K$5:$K$19,[1]装备数值!$Q$5:$Q$19),D508=5,_xlfn.XLOOKUP(E508,[1]装备数值!$K$5:$K$19,[1]装备数值!$U$5:$U$19),D508=2,_xlfn.XLOOKUP(E508,[1]装备数值!$K$5:$K$19,[1]装备数值!$M$24:$M$38),D508=4,_xlfn.XLOOKUP(E508,[1]装备数值!$K$5:$K$19,[1]装备数值!$Q$24:$Q$38),D508=6,_xlfn.XLOOKUP(E508,[1]装备数值!$K$5:$K$19,[1]装备数值!$U$24:$U$38)),_xlfn.IFS(D508=1,_xlfn.XLOOKUP(E508,[1]装备数值!$K$5:$K$19,[1]装备数值!$O$5:$O$19),D508=3,_xlfn.XLOOKUP(E508,[1]装备数值!$K$5:$K$19,[1]装备数值!$S$5:$S$19),D508=5,_xlfn.XLOOKUP(E508,[1]装备数值!$K$5:$K$19,[1]装备数值!$W$5:$W$19),D508=2,_xlfn.XLOOKUP(E508,[1]装备数值!$K$5:$K$19,[1]装备数值!$O$24:$O$38),D508=4,_xlfn.XLOOKUP(E508,[1]装备数值!$K$5:$K$19,[1]装备数值!$S$24:$S$38),D508=6,_xlfn.XLOOKUP(E508,[1]装备数值!$K$5:$K$19,[1]装备数值!$W$24:$W$38)))</f>
        <v>206</v>
      </c>
      <c r="H508" s="2">
        <f>IF(M508=0,_xlfn.IFS(D508=1,_xlfn.XLOOKUP(E508,[1]装备数值!$K$5:$K$19,[1]装备数值!$N$5:$N$19),D508=3,_xlfn.XLOOKUP(E508,[1]装备数值!$K$5:$K$19,[1]装备数值!$R$5:$R$19),D508=5,_xlfn.XLOOKUP(E508,[1]装备数值!$K$5:$K$19,[1]装备数值!$V$5:$V$19),D508=2,_xlfn.XLOOKUP(E508,[1]装备数值!$K$5:$K$19,[1]装备数值!$N$24:$N$38),D508=4,_xlfn.XLOOKUP(E508,[1]装备数值!$K$5:$K$19,[1]装备数值!$R$24:$R$38),D508=6,_xlfn.XLOOKUP(E508,[1]装备数值!$K$5:$K$19,[1]装备数值!$V$24:$V$38)),_xlfn.IFS(D508=1,_xlfn.XLOOKUP(E508,[1]装备数值!$K$5:$K$19,[1]装备数值!$P$5:$P$19),D508=3,_xlfn.XLOOKUP(E508,[1]装备数值!$K$5:$K$19,[1]装备数值!$T$5:$T$19),D508=5,_xlfn.XLOOKUP(E508,[1]装备数值!$K$5:$K$19,[1]装备数值!$X$5:$X$19),D508=2,_xlfn.XLOOKUP(E508,[1]装备数值!$K$5:$K$19,[1]装备数值!$P$24:$P$38),D508=4,_xlfn.XLOOKUP(E508,[1]装备数值!$K$5:$K$19,[1]装备数值!$T$24:$T$38),D508=6,_xlfn.XLOOKUP(E508,[1]装备数值!$K$5:$K$19,[1]装备数值!$X$24:$X$38)))</f>
        <v>19</v>
      </c>
      <c r="I508" s="2" cm="1">
        <f t="array" ref="I508">G508+H508*(_xlfn.SINGLE(_xlfn.XLOOKUP(E508,'equip_quality|装备品质'!$A:$A,'equip_quality|装备品质'!$E:$E-1)))</f>
        <v>3227</v>
      </c>
      <c r="J508" s="3" t="str">
        <f t="shared" si="79"/>
        <v>3;436043|4;436044|5;436045|6;436046</v>
      </c>
      <c r="K508" s="3" t="str">
        <f t="shared" si="72"/>
        <v>436043;436044</v>
      </c>
      <c r="M508" s="2">
        <f>_xlfn.XLOOKUP(ROUNDDOWN(A508/100,0),[1]装备数值!$B:$B,[1]装备数值!$F:$F)</f>
        <v>0</v>
      </c>
      <c r="N508" s="3" t="str">
        <f t="shared" si="75"/>
        <v>equip_604_name</v>
      </c>
      <c r="O508" s="3" t="str">
        <f t="shared" si="76"/>
        <v>icon_equip_604_2</v>
      </c>
      <c r="P508" s="3" t="str">
        <f t="shared" si="77"/>
        <v>equip_604_desc</v>
      </c>
      <c r="Q508" s="3" t="str">
        <f t="shared" si="78"/>
        <v>spine_equip_604_2</v>
      </c>
    </row>
    <row r="509" spans="1:17">
      <c r="A509" s="2">
        <v>60407</v>
      </c>
      <c r="B509" s="3" t="str">
        <f>CONCATENATE(_xlfn.XLOOKUP(ROUNDDOWN(A509/100,0),[1]装备数值!$B:$B,[1]装备数值!$C:$C),"-",_xlfn.XLOOKUP(E509,[1]装备数值!$K$5:$K$19,[1]装备数值!$L$5:$L$19))</f>
        <v>皮鞋-S阶-0</v>
      </c>
      <c r="C509" s="3">
        <f t="shared" si="74"/>
        <v>604</v>
      </c>
      <c r="D509" s="3">
        <f>_xlfn.XLOOKUP(ROUNDDOWN(A509/100,0),[1]装备数值!$B:$B,[1]装备数值!$E:$E)</f>
        <v>6</v>
      </c>
      <c r="E509" s="2">
        <v>7</v>
      </c>
      <c r="F509" s="2">
        <f>_xlfn.XLOOKUP(ROUNDDOWN(A509/100,0),[1]装备数值!$B:$B,[1]装备数值!$D:$D)</f>
        <v>102010</v>
      </c>
      <c r="G509" s="8">
        <f>IF(M509=0,_xlfn.IFS(D509=1,_xlfn.XLOOKUP(E509,[1]装备数值!$K$5:$K$19,[1]装备数值!$M$5:$M$19),D509=3,_xlfn.XLOOKUP(E509,[1]装备数值!$K$5:$K$19,[1]装备数值!$Q$5:$Q$19),D509=5,_xlfn.XLOOKUP(E509,[1]装备数值!$K$5:$K$19,[1]装备数值!$U$5:$U$19),D509=2,_xlfn.XLOOKUP(E509,[1]装备数值!$K$5:$K$19,[1]装备数值!$M$24:$M$38),D509=4,_xlfn.XLOOKUP(E509,[1]装备数值!$K$5:$K$19,[1]装备数值!$Q$24:$Q$38),D509=6,_xlfn.XLOOKUP(E509,[1]装备数值!$K$5:$K$19,[1]装备数值!$U$24:$U$38)),_xlfn.IFS(D509=1,_xlfn.XLOOKUP(E509,[1]装备数值!$K$5:$K$19,[1]装备数值!$O$5:$O$19),D509=3,_xlfn.XLOOKUP(E509,[1]装备数值!$K$5:$K$19,[1]装备数值!$S$5:$S$19),D509=5,_xlfn.XLOOKUP(E509,[1]装备数值!$K$5:$K$19,[1]装备数值!$W$5:$W$19),D509=2,_xlfn.XLOOKUP(E509,[1]装备数值!$K$5:$K$19,[1]装备数值!$O$24:$O$38),D509=4,_xlfn.XLOOKUP(E509,[1]装备数值!$K$5:$K$19,[1]装备数值!$S$24:$S$38),D509=6,_xlfn.XLOOKUP(E509,[1]装备数值!$K$5:$K$19,[1]装备数值!$W$24:$W$38)))</f>
        <v>248</v>
      </c>
      <c r="H509" s="2">
        <f>IF(M509=0,_xlfn.IFS(D509=1,_xlfn.XLOOKUP(E509,[1]装备数值!$K$5:$K$19,[1]装备数值!$N$5:$N$19),D509=3,_xlfn.XLOOKUP(E509,[1]装备数值!$K$5:$K$19,[1]装备数值!$R$5:$R$19),D509=5,_xlfn.XLOOKUP(E509,[1]装备数值!$K$5:$K$19,[1]装备数值!$V$5:$V$19),D509=2,_xlfn.XLOOKUP(E509,[1]装备数值!$K$5:$K$19,[1]装备数值!$N$24:$N$38),D509=4,_xlfn.XLOOKUP(E509,[1]装备数值!$K$5:$K$19,[1]装备数值!$R$24:$R$38),D509=6,_xlfn.XLOOKUP(E509,[1]装备数值!$K$5:$K$19,[1]装备数值!$V$24:$V$38)),_xlfn.IFS(D509=1,_xlfn.XLOOKUP(E509,[1]装备数值!$K$5:$K$19,[1]装备数值!$P$5:$P$19),D509=3,_xlfn.XLOOKUP(E509,[1]装备数值!$K$5:$K$19,[1]装备数值!$T$5:$T$19),D509=5,_xlfn.XLOOKUP(E509,[1]装备数值!$K$5:$K$19,[1]装备数值!$X$5:$X$19),D509=2,_xlfn.XLOOKUP(E509,[1]装备数值!$K$5:$K$19,[1]装备数值!$P$24:$P$38),D509=4,_xlfn.XLOOKUP(E509,[1]装备数值!$K$5:$K$19,[1]装备数值!$T$24:$T$38),D509=6,_xlfn.XLOOKUP(E509,[1]装备数值!$K$5:$K$19,[1]装备数值!$X$24:$X$38)))</f>
        <v>24</v>
      </c>
      <c r="I509" s="2" cm="1">
        <f t="array" ref="I509">G509+H509*(_xlfn.SINGLE(_xlfn.XLOOKUP(E509,'equip_quality|装备品质'!$A:$A,'equip_quality|装备品质'!$E:$E-1)))</f>
        <v>4064</v>
      </c>
      <c r="J509" s="3" t="str">
        <f t="shared" si="79"/>
        <v>3;436043|4;436044|5;436045|6;436046</v>
      </c>
      <c r="K509" s="3" t="str">
        <f t="shared" si="72"/>
        <v>436043;436044;436045</v>
      </c>
      <c r="M509" s="2">
        <f>_xlfn.XLOOKUP(ROUNDDOWN(A509/100,0),[1]装备数值!$B:$B,[1]装备数值!$F:$F)</f>
        <v>0</v>
      </c>
      <c r="N509" s="3" t="str">
        <f t="shared" si="75"/>
        <v>equip_604_name</v>
      </c>
      <c r="O509" s="3" t="str">
        <f t="shared" si="76"/>
        <v>icon_equip_604_2</v>
      </c>
      <c r="P509" s="3" t="str">
        <f t="shared" si="77"/>
        <v>equip_604_desc</v>
      </c>
      <c r="Q509" s="3" t="str">
        <f t="shared" si="78"/>
        <v>spine_equip_604_2</v>
      </c>
    </row>
    <row r="510" spans="1:17">
      <c r="A510" s="2">
        <v>60408</v>
      </c>
      <c r="B510" s="3" t="str">
        <f>CONCATENATE(_xlfn.XLOOKUP(ROUNDDOWN(A510/100,0),[1]装备数值!$B:$B,[1]装备数值!$C:$C),"-",_xlfn.XLOOKUP(E510,[1]装备数值!$K$5:$K$19,[1]装备数值!$L$5:$L$19))</f>
        <v>皮鞋-S阶-1</v>
      </c>
      <c r="C510" s="3">
        <f t="shared" si="74"/>
        <v>604</v>
      </c>
      <c r="D510" s="3">
        <f>_xlfn.XLOOKUP(ROUNDDOWN(A510/100,0),[1]装备数值!$B:$B,[1]装备数值!$E:$E)</f>
        <v>6</v>
      </c>
      <c r="E510" s="2">
        <v>8</v>
      </c>
      <c r="F510" s="2">
        <f>_xlfn.XLOOKUP(ROUNDDOWN(A510/100,0),[1]装备数值!$B:$B,[1]装备数值!$D:$D)</f>
        <v>102010</v>
      </c>
      <c r="G510" s="8">
        <f>IF(M510=0,_xlfn.IFS(D510=1,_xlfn.XLOOKUP(E510,[1]装备数值!$K$5:$K$19,[1]装备数值!$M$5:$M$19),D510=3,_xlfn.XLOOKUP(E510,[1]装备数值!$K$5:$K$19,[1]装备数值!$Q$5:$Q$19),D510=5,_xlfn.XLOOKUP(E510,[1]装备数值!$K$5:$K$19,[1]装备数值!$U$5:$U$19),D510=2,_xlfn.XLOOKUP(E510,[1]装备数值!$K$5:$K$19,[1]装备数值!$M$24:$M$38),D510=4,_xlfn.XLOOKUP(E510,[1]装备数值!$K$5:$K$19,[1]装备数值!$Q$24:$Q$38),D510=6,_xlfn.XLOOKUP(E510,[1]装备数值!$K$5:$K$19,[1]装备数值!$U$24:$U$38)),_xlfn.IFS(D510=1,_xlfn.XLOOKUP(E510,[1]装备数值!$K$5:$K$19,[1]装备数值!$O$5:$O$19),D510=3,_xlfn.XLOOKUP(E510,[1]装备数值!$K$5:$K$19,[1]装备数值!$S$5:$S$19),D510=5,_xlfn.XLOOKUP(E510,[1]装备数值!$K$5:$K$19,[1]装备数值!$W$5:$W$19),D510=2,_xlfn.XLOOKUP(E510,[1]装备数值!$K$5:$K$19,[1]装备数值!$O$24:$O$38),D510=4,_xlfn.XLOOKUP(E510,[1]装备数值!$K$5:$K$19,[1]装备数值!$S$24:$S$38),D510=6,_xlfn.XLOOKUP(E510,[1]装备数值!$K$5:$K$19,[1]装备数值!$W$24:$W$38)))</f>
        <v>289</v>
      </c>
      <c r="H510" s="2">
        <f>IF(M510=0,_xlfn.IFS(D510=1,_xlfn.XLOOKUP(E510,[1]装备数值!$K$5:$K$19,[1]装备数值!$N$5:$N$19),D510=3,_xlfn.XLOOKUP(E510,[1]装备数值!$K$5:$K$19,[1]装备数值!$R$5:$R$19),D510=5,_xlfn.XLOOKUP(E510,[1]装备数值!$K$5:$K$19,[1]装备数值!$V$5:$V$19),D510=2,_xlfn.XLOOKUP(E510,[1]装备数值!$K$5:$K$19,[1]装备数值!$N$24:$N$38),D510=4,_xlfn.XLOOKUP(E510,[1]装备数值!$K$5:$K$19,[1]装备数值!$R$24:$R$38),D510=6,_xlfn.XLOOKUP(E510,[1]装备数值!$K$5:$K$19,[1]装备数值!$V$24:$V$38)),_xlfn.IFS(D510=1,_xlfn.XLOOKUP(E510,[1]装备数值!$K$5:$K$19,[1]装备数值!$P$5:$P$19),D510=3,_xlfn.XLOOKUP(E510,[1]装备数值!$K$5:$K$19,[1]装备数值!$T$5:$T$19),D510=5,_xlfn.XLOOKUP(E510,[1]装备数值!$K$5:$K$19,[1]装备数值!$X$5:$X$19),D510=2,_xlfn.XLOOKUP(E510,[1]装备数值!$K$5:$K$19,[1]装备数值!$P$24:$P$38),D510=4,_xlfn.XLOOKUP(E510,[1]装备数值!$K$5:$K$19,[1]装备数值!$T$24:$T$38),D510=6,_xlfn.XLOOKUP(E510,[1]装备数值!$K$5:$K$19,[1]装备数值!$X$24:$X$38)))</f>
        <v>26</v>
      </c>
      <c r="I510" s="2" cm="1">
        <f t="array" ref="I510">G510+H510*(_xlfn.SINGLE(_xlfn.XLOOKUP(E510,'equip_quality|装备品质'!$A:$A,'equip_quality|装备品质'!$E:$E-1)))</f>
        <v>4423</v>
      </c>
      <c r="J510" s="3" t="str">
        <f t="shared" si="79"/>
        <v>3;436043|4;436044|5;436045|6;436046</v>
      </c>
      <c r="K510" s="3" t="str">
        <f t="shared" si="72"/>
        <v>436043;436044;436045</v>
      </c>
      <c r="M510" s="2">
        <f>_xlfn.XLOOKUP(ROUNDDOWN(A510/100,0),[1]装备数值!$B:$B,[1]装备数值!$F:$F)</f>
        <v>0</v>
      </c>
      <c r="N510" s="3" t="str">
        <f t="shared" si="75"/>
        <v>equip_604_name</v>
      </c>
      <c r="O510" s="3" t="str">
        <f t="shared" si="76"/>
        <v>icon_equip_604_2</v>
      </c>
      <c r="P510" s="3" t="str">
        <f t="shared" si="77"/>
        <v>equip_604_desc</v>
      </c>
      <c r="Q510" s="3" t="str">
        <f t="shared" si="78"/>
        <v>spine_equip_604_2</v>
      </c>
    </row>
    <row r="511" spans="1:17">
      <c r="A511" s="2">
        <v>60409</v>
      </c>
      <c r="B511" s="3" t="str">
        <f>CONCATENATE(_xlfn.XLOOKUP(ROUNDDOWN(A511/100,0),[1]装备数值!$B:$B,[1]装备数值!$C:$C),"-",_xlfn.XLOOKUP(E511,[1]装备数值!$K$5:$K$19,[1]装备数值!$L$5:$L$19))</f>
        <v>皮鞋-S阶-2</v>
      </c>
      <c r="C511" s="3">
        <f t="shared" si="74"/>
        <v>604</v>
      </c>
      <c r="D511" s="3">
        <f>_xlfn.XLOOKUP(ROUNDDOWN(A511/100,0),[1]装备数值!$B:$B,[1]装备数值!$E:$E)</f>
        <v>6</v>
      </c>
      <c r="E511" s="2">
        <v>9</v>
      </c>
      <c r="F511" s="2">
        <f>_xlfn.XLOOKUP(ROUNDDOWN(A511/100,0),[1]装备数值!$B:$B,[1]装备数值!$D:$D)</f>
        <v>102010</v>
      </c>
      <c r="G511" s="8">
        <f>IF(M511=0,_xlfn.IFS(D511=1,_xlfn.XLOOKUP(E511,[1]装备数值!$K$5:$K$19,[1]装备数值!$M$5:$M$19),D511=3,_xlfn.XLOOKUP(E511,[1]装备数值!$K$5:$K$19,[1]装备数值!$Q$5:$Q$19),D511=5,_xlfn.XLOOKUP(E511,[1]装备数值!$K$5:$K$19,[1]装备数值!$U$5:$U$19),D511=2,_xlfn.XLOOKUP(E511,[1]装备数值!$K$5:$K$19,[1]装备数值!$M$24:$M$38),D511=4,_xlfn.XLOOKUP(E511,[1]装备数值!$K$5:$K$19,[1]装备数值!$Q$24:$Q$38),D511=6,_xlfn.XLOOKUP(E511,[1]装备数值!$K$5:$K$19,[1]装备数值!$U$24:$U$38)),_xlfn.IFS(D511=1,_xlfn.XLOOKUP(E511,[1]装备数值!$K$5:$K$19,[1]装备数值!$O$5:$O$19),D511=3,_xlfn.XLOOKUP(E511,[1]装备数值!$K$5:$K$19,[1]装备数值!$S$5:$S$19),D511=5,_xlfn.XLOOKUP(E511,[1]装备数值!$K$5:$K$19,[1]装备数值!$W$5:$W$19),D511=2,_xlfn.XLOOKUP(E511,[1]装备数值!$K$5:$K$19,[1]装备数值!$O$24:$O$38),D511=4,_xlfn.XLOOKUP(E511,[1]装备数值!$K$5:$K$19,[1]装备数值!$S$24:$S$38),D511=6,_xlfn.XLOOKUP(E511,[1]装备数值!$K$5:$K$19,[1]装备数值!$W$24:$W$38)))</f>
        <v>330</v>
      </c>
      <c r="H511" s="2">
        <f>IF(M511=0,_xlfn.IFS(D511=1,_xlfn.XLOOKUP(E511,[1]装备数值!$K$5:$K$19,[1]装备数值!$N$5:$N$19),D511=3,_xlfn.XLOOKUP(E511,[1]装备数值!$K$5:$K$19,[1]装备数值!$R$5:$R$19),D511=5,_xlfn.XLOOKUP(E511,[1]装备数值!$K$5:$K$19,[1]装备数值!$V$5:$V$19),D511=2,_xlfn.XLOOKUP(E511,[1]装备数值!$K$5:$K$19,[1]装备数值!$N$24:$N$38),D511=4,_xlfn.XLOOKUP(E511,[1]装备数值!$K$5:$K$19,[1]装备数值!$R$24:$R$38),D511=6,_xlfn.XLOOKUP(E511,[1]装备数值!$K$5:$K$19,[1]装备数值!$V$24:$V$38)),_xlfn.IFS(D511=1,_xlfn.XLOOKUP(E511,[1]装备数值!$K$5:$K$19,[1]装备数值!$P$5:$P$19),D511=3,_xlfn.XLOOKUP(E511,[1]装备数值!$K$5:$K$19,[1]装备数值!$T$5:$T$19),D511=5,_xlfn.XLOOKUP(E511,[1]装备数值!$K$5:$K$19,[1]装备数值!$X$5:$X$19),D511=2,_xlfn.XLOOKUP(E511,[1]装备数值!$K$5:$K$19,[1]装备数值!$P$24:$P$38),D511=4,_xlfn.XLOOKUP(E511,[1]装备数值!$K$5:$K$19,[1]装备数值!$T$24:$T$38),D511=6,_xlfn.XLOOKUP(E511,[1]装备数值!$K$5:$K$19,[1]装备数值!$X$24:$X$38)))</f>
        <v>30</v>
      </c>
      <c r="I511" s="2" cm="1">
        <f t="array" ref="I511">G511+H511*(_xlfn.SINGLE(_xlfn.XLOOKUP(E511,'equip_quality|装备品质'!$A:$A,'equip_quality|装备品质'!$E:$E-1)))</f>
        <v>5100</v>
      </c>
      <c r="J511" s="3" t="str">
        <f t="shared" si="79"/>
        <v>3;436043|4;436044|5;436045|6;436046</v>
      </c>
      <c r="K511" s="3" t="str">
        <f t="shared" si="72"/>
        <v>436043;436044;436045</v>
      </c>
      <c r="M511" s="2">
        <f>_xlfn.XLOOKUP(ROUNDDOWN(A511/100,0),[1]装备数值!$B:$B,[1]装备数值!$F:$F)</f>
        <v>0</v>
      </c>
      <c r="N511" s="3" t="str">
        <f t="shared" si="75"/>
        <v>equip_604_name</v>
      </c>
      <c r="O511" s="3" t="str">
        <f t="shared" si="76"/>
        <v>icon_equip_604_2</v>
      </c>
      <c r="P511" s="3" t="str">
        <f t="shared" si="77"/>
        <v>equip_604_desc</v>
      </c>
      <c r="Q511" s="3" t="str">
        <f t="shared" si="78"/>
        <v>spine_equip_604_2</v>
      </c>
    </row>
    <row r="512" spans="1:17">
      <c r="A512" s="2">
        <v>60410</v>
      </c>
      <c r="B512" s="3" t="str">
        <f>CONCATENATE(_xlfn.XLOOKUP(ROUNDDOWN(A512/100,0),[1]装备数值!$B:$B,[1]装备数值!$C:$C),"-",_xlfn.XLOOKUP(E512,[1]装备数值!$K$5:$K$19,[1]装备数值!$L$5:$L$19))</f>
        <v>皮鞋-S阶-3</v>
      </c>
      <c r="C512" s="3">
        <f t="shared" si="74"/>
        <v>604</v>
      </c>
      <c r="D512" s="3">
        <f>_xlfn.XLOOKUP(ROUNDDOWN(A512/100,0),[1]装备数值!$B:$B,[1]装备数值!$E:$E)</f>
        <v>6</v>
      </c>
      <c r="E512" s="2">
        <v>10</v>
      </c>
      <c r="F512" s="2">
        <f>_xlfn.XLOOKUP(ROUNDDOWN(A512/100,0),[1]装备数值!$B:$B,[1]装备数值!$D:$D)</f>
        <v>102010</v>
      </c>
      <c r="G512" s="8">
        <f>IF(M512=0,_xlfn.IFS(D512=1,_xlfn.XLOOKUP(E512,[1]装备数值!$K$5:$K$19,[1]装备数值!$M$5:$M$19),D512=3,_xlfn.XLOOKUP(E512,[1]装备数值!$K$5:$K$19,[1]装备数值!$Q$5:$Q$19),D512=5,_xlfn.XLOOKUP(E512,[1]装备数值!$K$5:$K$19,[1]装备数值!$U$5:$U$19),D512=2,_xlfn.XLOOKUP(E512,[1]装备数值!$K$5:$K$19,[1]装备数值!$M$24:$M$38),D512=4,_xlfn.XLOOKUP(E512,[1]装备数值!$K$5:$K$19,[1]装备数值!$Q$24:$Q$38),D512=6,_xlfn.XLOOKUP(E512,[1]装备数值!$K$5:$K$19,[1]装备数值!$U$24:$U$38)),_xlfn.IFS(D512=1,_xlfn.XLOOKUP(E512,[1]装备数值!$K$5:$K$19,[1]装备数值!$O$5:$O$19),D512=3,_xlfn.XLOOKUP(E512,[1]装备数值!$K$5:$K$19,[1]装备数值!$S$5:$S$19),D512=5,_xlfn.XLOOKUP(E512,[1]装备数值!$K$5:$K$19,[1]装备数值!$W$5:$W$19),D512=2,_xlfn.XLOOKUP(E512,[1]装备数值!$K$5:$K$19,[1]装备数值!$O$24:$O$38),D512=4,_xlfn.XLOOKUP(E512,[1]装备数值!$K$5:$K$19,[1]装备数值!$S$24:$S$38),D512=6,_xlfn.XLOOKUP(E512,[1]装备数值!$K$5:$K$19,[1]装备数值!$W$24:$W$38)))</f>
        <v>371</v>
      </c>
      <c r="H512" s="2">
        <f>IF(M512=0,_xlfn.IFS(D512=1,_xlfn.XLOOKUP(E512,[1]装备数值!$K$5:$K$19,[1]装备数值!$N$5:$N$19),D512=3,_xlfn.XLOOKUP(E512,[1]装备数值!$K$5:$K$19,[1]装备数值!$R$5:$R$19),D512=5,_xlfn.XLOOKUP(E512,[1]装备数值!$K$5:$K$19,[1]装备数值!$V$5:$V$19),D512=2,_xlfn.XLOOKUP(E512,[1]装备数值!$K$5:$K$19,[1]装备数值!$N$24:$N$38),D512=4,_xlfn.XLOOKUP(E512,[1]装备数值!$K$5:$K$19,[1]装备数值!$R$24:$R$38),D512=6,_xlfn.XLOOKUP(E512,[1]装备数值!$K$5:$K$19,[1]装备数值!$V$24:$V$38)),_xlfn.IFS(D512=1,_xlfn.XLOOKUP(E512,[1]装备数值!$K$5:$K$19,[1]装备数值!$P$5:$P$19),D512=3,_xlfn.XLOOKUP(E512,[1]装备数值!$K$5:$K$19,[1]装备数值!$T$5:$T$19),D512=5,_xlfn.XLOOKUP(E512,[1]装备数值!$K$5:$K$19,[1]装备数值!$X$5:$X$19),D512=2,_xlfn.XLOOKUP(E512,[1]装备数值!$K$5:$K$19,[1]装备数值!$P$24:$P$38),D512=4,_xlfn.XLOOKUP(E512,[1]装备数值!$K$5:$K$19,[1]装备数值!$T$24:$T$38),D512=6,_xlfn.XLOOKUP(E512,[1]装备数值!$K$5:$K$19,[1]装备数值!$X$24:$X$38)))</f>
        <v>34</v>
      </c>
      <c r="I512" s="2" cm="1">
        <f t="array" ref="I512">G512+H512*(_xlfn.SINGLE(_xlfn.XLOOKUP(E512,'equip_quality|装备品质'!$A:$A,'equip_quality|装备品质'!$E:$E-1)))</f>
        <v>5777</v>
      </c>
      <c r="J512" s="3" t="str">
        <f t="shared" si="79"/>
        <v>3;436043|4;436044|5;436045|6;436046</v>
      </c>
      <c r="K512" s="3" t="str">
        <f t="shared" si="72"/>
        <v>436043;436044;436045</v>
      </c>
      <c r="M512" s="2">
        <f>_xlfn.XLOOKUP(ROUNDDOWN(A512/100,0),[1]装备数值!$B:$B,[1]装备数值!$F:$F)</f>
        <v>0</v>
      </c>
      <c r="N512" s="3" t="str">
        <f t="shared" si="75"/>
        <v>equip_604_name</v>
      </c>
      <c r="O512" s="3" t="str">
        <f t="shared" si="76"/>
        <v>icon_equip_604_2</v>
      </c>
      <c r="P512" s="3" t="str">
        <f t="shared" si="77"/>
        <v>equip_604_desc</v>
      </c>
      <c r="Q512" s="3" t="str">
        <f t="shared" si="78"/>
        <v>spine_equip_604_2</v>
      </c>
    </row>
    <row r="513" spans="1:17">
      <c r="A513" s="2">
        <v>60411</v>
      </c>
      <c r="B513" s="3" t="str">
        <f>CONCATENATE(_xlfn.XLOOKUP(ROUNDDOWN(A513/100,0),[1]装备数值!$B:$B,[1]装备数值!$C:$C),"-",_xlfn.XLOOKUP(E513,[1]装备数值!$K$5:$K$19,[1]装备数值!$L$5:$L$19))</f>
        <v>皮鞋-SS阶-0</v>
      </c>
      <c r="C513" s="3">
        <f t="shared" si="74"/>
        <v>604</v>
      </c>
      <c r="D513" s="3">
        <f>_xlfn.XLOOKUP(ROUNDDOWN(A513/100,0),[1]装备数值!$B:$B,[1]装备数值!$E:$E)</f>
        <v>6</v>
      </c>
      <c r="E513" s="2">
        <v>11</v>
      </c>
      <c r="F513" s="2">
        <f>_xlfn.XLOOKUP(ROUNDDOWN(A513/100,0),[1]装备数值!$B:$B,[1]装备数值!$D:$D)</f>
        <v>102010</v>
      </c>
      <c r="G513" s="8">
        <f>IF(M513=0,_xlfn.IFS(D513=1,_xlfn.XLOOKUP(E513,[1]装备数值!$K$5:$K$19,[1]装备数值!$M$5:$M$19),D513=3,_xlfn.XLOOKUP(E513,[1]装备数值!$K$5:$K$19,[1]装备数值!$Q$5:$Q$19),D513=5,_xlfn.XLOOKUP(E513,[1]装备数值!$K$5:$K$19,[1]装备数值!$U$5:$U$19),D513=2,_xlfn.XLOOKUP(E513,[1]装备数值!$K$5:$K$19,[1]装备数值!$M$24:$M$38),D513=4,_xlfn.XLOOKUP(E513,[1]装备数值!$K$5:$K$19,[1]装备数值!$Q$24:$Q$38),D513=6,_xlfn.XLOOKUP(E513,[1]装备数值!$K$5:$K$19,[1]装备数值!$U$24:$U$38)),_xlfn.IFS(D513=1,_xlfn.XLOOKUP(E513,[1]装备数值!$K$5:$K$19,[1]装备数值!$O$5:$O$19),D513=3,_xlfn.XLOOKUP(E513,[1]装备数值!$K$5:$K$19,[1]装备数值!$S$5:$S$19),D513=5,_xlfn.XLOOKUP(E513,[1]装备数值!$K$5:$K$19,[1]装备数值!$W$5:$W$19),D513=2,_xlfn.XLOOKUP(E513,[1]装备数值!$K$5:$K$19,[1]装备数值!$O$24:$O$38),D513=4,_xlfn.XLOOKUP(E513,[1]装备数值!$K$5:$K$19,[1]装备数值!$S$24:$S$38),D513=6,_xlfn.XLOOKUP(E513,[1]装备数值!$K$5:$K$19,[1]装备数值!$W$24:$W$38)))</f>
        <v>414</v>
      </c>
      <c r="H513" s="2">
        <f>IF(M513=0,_xlfn.IFS(D513=1,_xlfn.XLOOKUP(E513,[1]装备数值!$K$5:$K$19,[1]装备数值!$N$5:$N$19),D513=3,_xlfn.XLOOKUP(E513,[1]装备数值!$K$5:$K$19,[1]装备数值!$R$5:$R$19),D513=5,_xlfn.XLOOKUP(E513,[1]装备数值!$K$5:$K$19,[1]装备数值!$V$5:$V$19),D513=2,_xlfn.XLOOKUP(E513,[1]装备数值!$K$5:$K$19,[1]装备数值!$N$24:$N$38),D513=4,_xlfn.XLOOKUP(E513,[1]装备数值!$K$5:$K$19,[1]装备数值!$R$24:$R$38),D513=6,_xlfn.XLOOKUP(E513,[1]装备数值!$K$5:$K$19,[1]装备数值!$V$24:$V$38)),_xlfn.IFS(D513=1,_xlfn.XLOOKUP(E513,[1]装备数值!$K$5:$K$19,[1]装备数值!$P$5:$P$19),D513=3,_xlfn.XLOOKUP(E513,[1]装备数值!$K$5:$K$19,[1]装备数值!$T$5:$T$19),D513=5,_xlfn.XLOOKUP(E513,[1]装备数值!$K$5:$K$19,[1]装备数值!$X$5:$X$19),D513=2,_xlfn.XLOOKUP(E513,[1]装备数值!$K$5:$K$19,[1]装备数值!$P$24:$P$38),D513=4,_xlfn.XLOOKUP(E513,[1]装备数值!$K$5:$K$19,[1]装备数值!$T$24:$T$38),D513=6,_xlfn.XLOOKUP(E513,[1]装备数值!$K$5:$K$19,[1]装备数值!$X$24:$X$38)))</f>
        <v>38</v>
      </c>
      <c r="I513" s="2" cm="1">
        <f t="array" ref="I513">G513+H513*(_xlfn.SINGLE(_xlfn.XLOOKUP(E513,'equip_quality|装备品质'!$A:$A,'equip_quality|装备品质'!$E:$E-1)))</f>
        <v>6456</v>
      </c>
      <c r="J513" s="3" t="str">
        <f t="shared" si="79"/>
        <v>3;436043|4;436044|5;436045|6;436046</v>
      </c>
      <c r="K513" s="3" t="str">
        <f t="shared" si="72"/>
        <v>436043;436044;436045;436046</v>
      </c>
      <c r="M513" s="2">
        <f>_xlfn.XLOOKUP(ROUNDDOWN(A513/100,0),[1]装备数值!$B:$B,[1]装备数值!$F:$F)</f>
        <v>0</v>
      </c>
      <c r="N513" s="3" t="str">
        <f t="shared" si="75"/>
        <v>equip_604_name</v>
      </c>
      <c r="O513" s="3" t="str">
        <f t="shared" si="76"/>
        <v>icon_equip_604_2</v>
      </c>
      <c r="P513" s="3" t="str">
        <f t="shared" si="77"/>
        <v>equip_604_desc</v>
      </c>
      <c r="Q513" s="3" t="str">
        <f t="shared" si="78"/>
        <v>spine_equip_604_2</v>
      </c>
    </row>
    <row r="514" spans="1:17">
      <c r="A514" s="2">
        <v>60412</v>
      </c>
      <c r="B514" s="3" t="str">
        <f>CONCATENATE(_xlfn.XLOOKUP(ROUNDDOWN(A514/100,0),[1]装备数值!$B:$B,[1]装备数值!$C:$C),"-",_xlfn.XLOOKUP(E514,[1]装备数值!$K$5:$K$19,[1]装备数值!$L$5:$L$19))</f>
        <v>皮鞋-SS阶-1</v>
      </c>
      <c r="C514" s="3">
        <f t="shared" si="74"/>
        <v>604</v>
      </c>
      <c r="D514" s="3">
        <f>_xlfn.XLOOKUP(ROUNDDOWN(A514/100,0),[1]装备数值!$B:$B,[1]装备数值!$E:$E)</f>
        <v>6</v>
      </c>
      <c r="E514" s="2">
        <v>12</v>
      </c>
      <c r="F514" s="2">
        <f>_xlfn.XLOOKUP(ROUNDDOWN(A514/100,0),[1]装备数值!$B:$B,[1]装备数值!$D:$D)</f>
        <v>102010</v>
      </c>
      <c r="G514" s="8">
        <f>IF(M514=0,_xlfn.IFS(D514=1,_xlfn.XLOOKUP(E514,[1]装备数值!$K$5:$K$19,[1]装备数值!$M$5:$M$19),D514=3,_xlfn.XLOOKUP(E514,[1]装备数值!$K$5:$K$19,[1]装备数值!$Q$5:$Q$19),D514=5,_xlfn.XLOOKUP(E514,[1]装备数值!$K$5:$K$19,[1]装备数值!$U$5:$U$19),D514=2,_xlfn.XLOOKUP(E514,[1]装备数值!$K$5:$K$19,[1]装备数值!$M$24:$M$38),D514=4,_xlfn.XLOOKUP(E514,[1]装备数值!$K$5:$K$19,[1]装备数值!$Q$24:$Q$38),D514=6,_xlfn.XLOOKUP(E514,[1]装备数值!$K$5:$K$19,[1]装备数值!$U$24:$U$38)),_xlfn.IFS(D514=1,_xlfn.XLOOKUP(E514,[1]装备数值!$K$5:$K$19,[1]装备数值!$O$5:$O$19),D514=3,_xlfn.XLOOKUP(E514,[1]装备数值!$K$5:$K$19,[1]装备数值!$S$5:$S$19),D514=5,_xlfn.XLOOKUP(E514,[1]装备数值!$K$5:$K$19,[1]装备数值!$W$5:$W$19),D514=2,_xlfn.XLOOKUP(E514,[1]装备数值!$K$5:$K$19,[1]装备数值!$O$24:$O$38),D514=4,_xlfn.XLOOKUP(E514,[1]装备数值!$K$5:$K$19,[1]装备数值!$S$24:$S$38),D514=6,_xlfn.XLOOKUP(E514,[1]装备数值!$K$5:$K$19,[1]装备数值!$W$24:$W$38)))</f>
        <v>564</v>
      </c>
      <c r="H514" s="2">
        <f>IF(M514=0,_xlfn.IFS(D514=1,_xlfn.XLOOKUP(E514,[1]装备数值!$K$5:$K$19,[1]装备数值!$N$5:$N$19),D514=3,_xlfn.XLOOKUP(E514,[1]装备数值!$K$5:$K$19,[1]装备数值!$R$5:$R$19),D514=5,_xlfn.XLOOKUP(E514,[1]装备数值!$K$5:$K$19,[1]装备数值!$V$5:$V$19),D514=2,_xlfn.XLOOKUP(E514,[1]装备数值!$K$5:$K$19,[1]装备数值!$N$24:$N$38),D514=4,_xlfn.XLOOKUP(E514,[1]装备数值!$K$5:$K$19,[1]装备数值!$R$24:$R$38),D514=6,_xlfn.XLOOKUP(E514,[1]装备数值!$K$5:$K$19,[1]装备数值!$V$24:$V$38)),_xlfn.IFS(D514=1,_xlfn.XLOOKUP(E514,[1]装备数值!$K$5:$K$19,[1]装备数值!$P$5:$P$19),D514=3,_xlfn.XLOOKUP(E514,[1]装备数值!$K$5:$K$19,[1]装备数值!$T$5:$T$19),D514=5,_xlfn.XLOOKUP(E514,[1]装备数值!$K$5:$K$19,[1]装备数值!$X$5:$X$19),D514=2,_xlfn.XLOOKUP(E514,[1]装备数值!$K$5:$K$19,[1]装备数值!$P$24:$P$38),D514=4,_xlfn.XLOOKUP(E514,[1]装备数值!$K$5:$K$19,[1]装备数值!$T$24:$T$38),D514=6,_xlfn.XLOOKUP(E514,[1]装备数值!$K$5:$K$19,[1]装备数值!$X$24:$X$38)))</f>
        <v>53</v>
      </c>
      <c r="I514" s="2" cm="1">
        <f t="array" ref="I514">G514+H514*(_xlfn.SINGLE(_xlfn.XLOOKUP(E514,'equip_quality|装备品质'!$A:$A,'equip_quality|装备品质'!$E:$E-1)))</f>
        <v>8991</v>
      </c>
      <c r="J514" s="3" t="str">
        <f t="shared" si="79"/>
        <v>3;436043|4;436044|5;436045|6;436046</v>
      </c>
      <c r="K514" s="3" t="str">
        <f t="shared" si="72"/>
        <v>436043;436044;436045;436046</v>
      </c>
      <c r="M514" s="2">
        <f>_xlfn.XLOOKUP(ROUNDDOWN(A514/100,0),[1]装备数值!$B:$B,[1]装备数值!$F:$F)</f>
        <v>0</v>
      </c>
      <c r="N514" s="3" t="str">
        <f t="shared" si="75"/>
        <v>equip_604_name</v>
      </c>
      <c r="O514" s="3" t="str">
        <f t="shared" si="76"/>
        <v>icon_equip_604_2</v>
      </c>
      <c r="P514" s="3" t="str">
        <f t="shared" si="77"/>
        <v>equip_604_desc</v>
      </c>
      <c r="Q514" s="3" t="str">
        <f t="shared" si="78"/>
        <v>spine_equip_604_2</v>
      </c>
    </row>
    <row r="515" spans="1:17">
      <c r="A515" s="2">
        <v>60413</v>
      </c>
      <c r="B515" s="3" t="str">
        <f>CONCATENATE(_xlfn.XLOOKUP(ROUNDDOWN(A515/100,0),[1]装备数值!$B:$B,[1]装备数值!$C:$C),"-",_xlfn.XLOOKUP(E515,[1]装备数值!$K$5:$K$19,[1]装备数值!$L$5:$L$19))</f>
        <v>皮鞋-SS阶-2</v>
      </c>
      <c r="C515" s="3">
        <f t="shared" si="74"/>
        <v>604</v>
      </c>
      <c r="D515" s="3">
        <f>_xlfn.XLOOKUP(ROUNDDOWN(A515/100,0),[1]装备数值!$B:$B,[1]装备数值!$E:$E)</f>
        <v>6</v>
      </c>
      <c r="E515" s="2">
        <v>13</v>
      </c>
      <c r="F515" s="2">
        <f>_xlfn.XLOOKUP(ROUNDDOWN(A515/100,0),[1]装备数值!$B:$B,[1]装备数值!$D:$D)</f>
        <v>102010</v>
      </c>
      <c r="G515" s="8">
        <f>IF(M515=0,_xlfn.IFS(D515=1,_xlfn.XLOOKUP(E515,[1]装备数值!$K$5:$K$19,[1]装备数值!$M$5:$M$19),D515=3,_xlfn.XLOOKUP(E515,[1]装备数值!$K$5:$K$19,[1]装备数值!$Q$5:$Q$19),D515=5,_xlfn.XLOOKUP(E515,[1]装备数值!$K$5:$K$19,[1]装备数值!$U$5:$U$19),D515=2,_xlfn.XLOOKUP(E515,[1]装备数值!$K$5:$K$19,[1]装备数值!$M$24:$M$38),D515=4,_xlfn.XLOOKUP(E515,[1]装备数值!$K$5:$K$19,[1]装备数值!$Q$24:$Q$38),D515=6,_xlfn.XLOOKUP(E515,[1]装备数值!$K$5:$K$19,[1]装备数值!$U$24:$U$38)),_xlfn.IFS(D515=1,_xlfn.XLOOKUP(E515,[1]装备数值!$K$5:$K$19,[1]装备数值!$O$5:$O$19),D515=3,_xlfn.XLOOKUP(E515,[1]装备数值!$K$5:$K$19,[1]装备数值!$S$5:$S$19),D515=5,_xlfn.XLOOKUP(E515,[1]装备数值!$K$5:$K$19,[1]装备数值!$W$5:$W$19),D515=2,_xlfn.XLOOKUP(E515,[1]装备数值!$K$5:$K$19,[1]装备数值!$O$24:$O$38),D515=4,_xlfn.XLOOKUP(E515,[1]装备数值!$K$5:$K$19,[1]装备数值!$S$24:$S$38),D515=6,_xlfn.XLOOKUP(E515,[1]装备数值!$K$5:$K$19,[1]装备数值!$W$24:$W$38)))</f>
        <v>752</v>
      </c>
      <c r="H515" s="2">
        <f>IF(M515=0,_xlfn.IFS(D515=1,_xlfn.XLOOKUP(E515,[1]装备数值!$K$5:$K$19,[1]装备数值!$N$5:$N$19),D515=3,_xlfn.XLOOKUP(E515,[1]装备数值!$K$5:$K$19,[1]装备数值!$R$5:$R$19),D515=5,_xlfn.XLOOKUP(E515,[1]装备数值!$K$5:$K$19,[1]装备数值!$V$5:$V$19),D515=2,_xlfn.XLOOKUP(E515,[1]装备数值!$K$5:$K$19,[1]装备数值!$N$24:$N$38),D515=4,_xlfn.XLOOKUP(E515,[1]装备数值!$K$5:$K$19,[1]装备数值!$R$24:$R$38),D515=6,_xlfn.XLOOKUP(E515,[1]装备数值!$K$5:$K$19,[1]装备数值!$V$24:$V$38)),_xlfn.IFS(D515=1,_xlfn.XLOOKUP(E515,[1]装备数值!$K$5:$K$19,[1]装备数值!$P$5:$P$19),D515=3,_xlfn.XLOOKUP(E515,[1]装备数值!$K$5:$K$19,[1]装备数值!$T$5:$T$19),D515=5,_xlfn.XLOOKUP(E515,[1]装备数值!$K$5:$K$19,[1]装备数值!$X$5:$X$19),D515=2,_xlfn.XLOOKUP(E515,[1]装备数值!$K$5:$K$19,[1]装备数值!$P$24:$P$38),D515=4,_xlfn.XLOOKUP(E515,[1]装备数值!$K$5:$K$19,[1]装备数值!$T$24:$T$38),D515=6,_xlfn.XLOOKUP(E515,[1]装备数值!$K$5:$K$19,[1]装备数值!$X$24:$X$38)))</f>
        <v>74</v>
      </c>
      <c r="I515" s="2" cm="1">
        <f t="array" ref="I515">G515+H515*(_xlfn.SINGLE(_xlfn.XLOOKUP(E515,'equip_quality|装备品质'!$A:$A,'equip_quality|装备品质'!$E:$E-1)))</f>
        <v>12518</v>
      </c>
      <c r="J515" s="3" t="str">
        <f t="shared" si="79"/>
        <v>3;436043|4;436044|5;436045|6;436046</v>
      </c>
      <c r="K515" s="3" t="str">
        <f t="shared" si="72"/>
        <v>436043;436044;436045;436046</v>
      </c>
      <c r="M515" s="2">
        <f>_xlfn.XLOOKUP(ROUNDDOWN(A515/100,0),[1]装备数值!$B:$B,[1]装备数值!$F:$F)</f>
        <v>0</v>
      </c>
      <c r="N515" s="3" t="str">
        <f t="shared" si="75"/>
        <v>equip_604_name</v>
      </c>
      <c r="O515" s="3" t="str">
        <f t="shared" si="76"/>
        <v>icon_equip_604_2</v>
      </c>
      <c r="P515" s="3" t="str">
        <f t="shared" si="77"/>
        <v>equip_604_desc</v>
      </c>
      <c r="Q515" s="3" t="str">
        <f t="shared" si="78"/>
        <v>spine_equip_604_2</v>
      </c>
    </row>
    <row r="516" spans="1:17">
      <c r="A516" s="2">
        <v>60414</v>
      </c>
      <c r="B516" s="3" t="str">
        <f>CONCATENATE(_xlfn.XLOOKUP(ROUNDDOWN(A516/100,0),[1]装备数值!$B:$B,[1]装备数值!$C:$C),"-",_xlfn.XLOOKUP(E516,[1]装备数值!$K$5:$K$19,[1]装备数值!$L$5:$L$19))</f>
        <v>皮鞋-SS阶-3</v>
      </c>
      <c r="C516" s="3">
        <f t="shared" si="74"/>
        <v>604</v>
      </c>
      <c r="D516" s="3">
        <f>_xlfn.XLOOKUP(ROUNDDOWN(A516/100,0),[1]装备数值!$B:$B,[1]装备数值!$E:$E)</f>
        <v>6</v>
      </c>
      <c r="E516" s="2">
        <v>14</v>
      </c>
      <c r="F516" s="2">
        <f>_xlfn.XLOOKUP(ROUNDDOWN(A516/100,0),[1]装备数值!$B:$B,[1]装备数值!$D:$D)</f>
        <v>102010</v>
      </c>
      <c r="G516" s="8">
        <f>IF(M516=0,_xlfn.IFS(D516=1,_xlfn.XLOOKUP(E516,[1]装备数值!$K$5:$K$19,[1]装备数值!$M$5:$M$19),D516=3,_xlfn.XLOOKUP(E516,[1]装备数值!$K$5:$K$19,[1]装备数值!$Q$5:$Q$19),D516=5,_xlfn.XLOOKUP(E516,[1]装备数值!$K$5:$K$19,[1]装备数值!$U$5:$U$19),D516=2,_xlfn.XLOOKUP(E516,[1]装备数值!$K$5:$K$19,[1]装备数值!$M$24:$M$38),D516=4,_xlfn.XLOOKUP(E516,[1]装备数值!$K$5:$K$19,[1]装备数值!$Q$24:$Q$38),D516=6,_xlfn.XLOOKUP(E516,[1]装备数值!$K$5:$K$19,[1]装备数值!$U$24:$U$38)),_xlfn.IFS(D516=1,_xlfn.XLOOKUP(E516,[1]装备数值!$K$5:$K$19,[1]装备数值!$O$5:$O$19),D516=3,_xlfn.XLOOKUP(E516,[1]装备数值!$K$5:$K$19,[1]装备数值!$S$5:$S$19),D516=5,_xlfn.XLOOKUP(E516,[1]装备数值!$K$5:$K$19,[1]装备数值!$W$5:$W$19),D516=2,_xlfn.XLOOKUP(E516,[1]装备数值!$K$5:$K$19,[1]装备数值!$O$24:$O$38),D516=4,_xlfn.XLOOKUP(E516,[1]装备数值!$K$5:$K$19,[1]装备数值!$S$24:$S$38),D516=6,_xlfn.XLOOKUP(E516,[1]装备数值!$K$5:$K$19,[1]装备数值!$W$24:$W$38)))</f>
        <v>940</v>
      </c>
      <c r="H516" s="2">
        <f>IF(M516=0,_xlfn.IFS(D516=1,_xlfn.XLOOKUP(E516,[1]装备数值!$K$5:$K$19,[1]装备数值!$N$5:$N$19),D516=3,_xlfn.XLOOKUP(E516,[1]装备数值!$K$5:$K$19,[1]装备数值!$R$5:$R$19),D516=5,_xlfn.XLOOKUP(E516,[1]装备数值!$K$5:$K$19,[1]装备数值!$V$5:$V$19),D516=2,_xlfn.XLOOKUP(E516,[1]装备数值!$K$5:$K$19,[1]装备数值!$N$24:$N$38),D516=4,_xlfn.XLOOKUP(E516,[1]装备数值!$K$5:$K$19,[1]装备数值!$R$24:$R$38),D516=6,_xlfn.XLOOKUP(E516,[1]装备数值!$K$5:$K$19,[1]装备数值!$V$24:$V$38)),_xlfn.IFS(D516=1,_xlfn.XLOOKUP(E516,[1]装备数值!$K$5:$K$19,[1]装备数值!$P$5:$P$19),D516=3,_xlfn.XLOOKUP(E516,[1]装备数值!$K$5:$K$19,[1]装备数值!$T$5:$T$19),D516=5,_xlfn.XLOOKUP(E516,[1]装备数值!$K$5:$K$19,[1]装备数值!$X$5:$X$19),D516=2,_xlfn.XLOOKUP(E516,[1]装备数值!$K$5:$K$19,[1]装备数值!$P$24:$P$38),D516=4,_xlfn.XLOOKUP(E516,[1]装备数值!$K$5:$K$19,[1]装备数值!$T$24:$T$38),D516=6,_xlfn.XLOOKUP(E516,[1]装备数值!$K$5:$K$19,[1]装备数值!$X$24:$X$38)))</f>
        <v>90</v>
      </c>
      <c r="I516" s="2" cm="1">
        <f t="array" ref="I516">G516+H516*(_xlfn.SINGLE(_xlfn.XLOOKUP(E516,'equip_quality|装备品质'!$A:$A,'equip_quality|装备品质'!$E:$E-1)))</f>
        <v>15250</v>
      </c>
      <c r="J516" s="3" t="str">
        <f t="shared" si="79"/>
        <v>3;436043|4;436044|5;436045|6;436046</v>
      </c>
      <c r="K516" s="3" t="str">
        <f t="shared" si="72"/>
        <v>436043;436044;436045;436046</v>
      </c>
      <c r="M516" s="2">
        <f>_xlfn.XLOOKUP(ROUNDDOWN(A516/100,0),[1]装备数值!$B:$B,[1]装备数值!$F:$F)</f>
        <v>0</v>
      </c>
      <c r="N516" s="3" t="str">
        <f t="shared" si="75"/>
        <v>equip_604_name</v>
      </c>
      <c r="O516" s="3" t="str">
        <f t="shared" si="76"/>
        <v>icon_equip_604_2</v>
      </c>
      <c r="P516" s="3" t="str">
        <f t="shared" si="77"/>
        <v>equip_604_desc</v>
      </c>
      <c r="Q516" s="3" t="str">
        <f t="shared" si="78"/>
        <v>spine_equip_604_2</v>
      </c>
    </row>
    <row r="517" spans="1:17">
      <c r="A517" s="2">
        <v>60415</v>
      </c>
      <c r="B517" s="3" t="str">
        <f>CONCATENATE(_xlfn.XLOOKUP(ROUNDDOWN(A517/100,0),[1]装备数值!$B:$B,[1]装备数值!$C:$C),"-",_xlfn.XLOOKUP(E517,[1]装备数值!$K$5:$K$19,[1]装备数值!$L$5:$L$19))</f>
        <v>皮鞋-SS阶-4</v>
      </c>
      <c r="C517" s="3">
        <f t="shared" si="74"/>
        <v>604</v>
      </c>
      <c r="D517" s="3">
        <f>_xlfn.XLOOKUP(ROUNDDOWN(A517/100,0),[1]装备数值!$B:$B,[1]装备数值!$E:$E)</f>
        <v>6</v>
      </c>
      <c r="E517" s="2">
        <v>15</v>
      </c>
      <c r="F517" s="2">
        <f>_xlfn.XLOOKUP(ROUNDDOWN(A517/100,0),[1]装备数值!$B:$B,[1]装备数值!$D:$D)</f>
        <v>102010</v>
      </c>
      <c r="G517" s="8">
        <f>IF(M517=0,_xlfn.IFS(D517=1,_xlfn.XLOOKUP(E517,[1]装备数值!$K$5:$K$19,[1]装备数值!$M$5:$M$19),D517=3,_xlfn.XLOOKUP(E517,[1]装备数值!$K$5:$K$19,[1]装备数值!$Q$5:$Q$19),D517=5,_xlfn.XLOOKUP(E517,[1]装备数值!$K$5:$K$19,[1]装备数值!$U$5:$U$19),D517=2,_xlfn.XLOOKUP(E517,[1]装备数值!$K$5:$K$19,[1]装备数值!$M$24:$M$38),D517=4,_xlfn.XLOOKUP(E517,[1]装备数值!$K$5:$K$19,[1]装备数值!$Q$24:$Q$38),D517=6,_xlfn.XLOOKUP(E517,[1]装备数值!$K$5:$K$19,[1]装备数值!$U$24:$U$38)),_xlfn.IFS(D517=1,_xlfn.XLOOKUP(E517,[1]装备数值!$K$5:$K$19,[1]装备数值!$O$5:$O$19),D517=3,_xlfn.XLOOKUP(E517,[1]装备数值!$K$5:$K$19,[1]装备数值!$S$5:$S$19),D517=5,_xlfn.XLOOKUP(E517,[1]装备数值!$K$5:$K$19,[1]装备数值!$W$5:$W$19),D517=2,_xlfn.XLOOKUP(E517,[1]装备数值!$K$5:$K$19,[1]装备数值!$O$24:$O$38),D517=4,_xlfn.XLOOKUP(E517,[1]装备数值!$K$5:$K$19,[1]装备数值!$S$24:$S$38),D517=6,_xlfn.XLOOKUP(E517,[1]装备数值!$K$5:$K$19,[1]装备数值!$W$24:$W$38)))</f>
        <v>1126</v>
      </c>
      <c r="H517" s="2">
        <f>IF(M517=0,_xlfn.IFS(D517=1,_xlfn.XLOOKUP(E517,[1]装备数值!$K$5:$K$19,[1]装备数值!$N$5:$N$19),D517=3,_xlfn.XLOOKUP(E517,[1]装备数值!$K$5:$K$19,[1]装备数值!$R$5:$R$19),D517=5,_xlfn.XLOOKUP(E517,[1]装备数值!$K$5:$K$19,[1]装备数值!$V$5:$V$19),D517=2,_xlfn.XLOOKUP(E517,[1]装备数值!$K$5:$K$19,[1]装备数值!$N$24:$N$38),D517=4,_xlfn.XLOOKUP(E517,[1]装备数值!$K$5:$K$19,[1]装备数值!$R$24:$R$38),D517=6,_xlfn.XLOOKUP(E517,[1]装备数值!$K$5:$K$19,[1]装备数值!$V$24:$V$38)),_xlfn.IFS(D517=1,_xlfn.XLOOKUP(E517,[1]装备数值!$K$5:$K$19,[1]装备数值!$P$5:$P$19),D517=3,_xlfn.XLOOKUP(E517,[1]装备数值!$K$5:$K$19,[1]装备数值!$T$5:$T$19),D517=5,_xlfn.XLOOKUP(E517,[1]装备数值!$K$5:$K$19,[1]装备数值!$X$5:$X$19),D517=2,_xlfn.XLOOKUP(E517,[1]装备数值!$K$5:$K$19,[1]装备数值!$P$24:$P$38),D517=4,_xlfn.XLOOKUP(E517,[1]装备数值!$K$5:$K$19,[1]装备数值!$T$24:$T$38),D517=6,_xlfn.XLOOKUP(E517,[1]装备数值!$K$5:$K$19,[1]装备数值!$X$24:$X$38)))</f>
        <v>114</v>
      </c>
      <c r="I517" s="2" cm="1">
        <f t="array" ref="I517">G517+H517*(_xlfn.SINGLE(_xlfn.XLOOKUP(E517,'equip_quality|装备品质'!$A:$A,'equip_quality|装备品质'!$E:$E-1)))</f>
        <v>19252</v>
      </c>
      <c r="J517" s="3" t="str">
        <f t="shared" si="79"/>
        <v>3;436043|4;436044|5;436045|6;436046</v>
      </c>
      <c r="K517" s="3" t="str">
        <f t="shared" si="72"/>
        <v>436043;436044;436045;436046</v>
      </c>
      <c r="M517" s="2">
        <f>_xlfn.XLOOKUP(ROUNDDOWN(A517/100,0),[1]装备数值!$B:$B,[1]装备数值!$F:$F)</f>
        <v>0</v>
      </c>
      <c r="N517" s="3" t="str">
        <f t="shared" si="75"/>
        <v>equip_604_name</v>
      </c>
      <c r="O517" s="3" t="str">
        <f t="shared" si="76"/>
        <v>icon_equip_604_2</v>
      </c>
      <c r="P517" s="3" t="str">
        <f t="shared" si="77"/>
        <v>equip_604_desc</v>
      </c>
      <c r="Q517" s="3" t="str">
        <f t="shared" si="78"/>
        <v>spine_equip_604_2</v>
      </c>
    </row>
    <row r="518" spans="1:17">
      <c r="A518" s="2">
        <v>60501</v>
      </c>
      <c r="B518" s="3" t="str">
        <f>CONCATENATE(_xlfn.XLOOKUP(ROUNDDOWN(A518/100,0),[1]装备数值!$B:$B,[1]装备数值!$C:$C),"-",_xlfn.XLOOKUP(E518,[1]装备数值!$K$5:$K$19,[1]装备数值!$L$5:$L$19))</f>
        <v>防滑鞋-D阶</v>
      </c>
      <c r="C518" s="3">
        <f t="shared" si="74"/>
        <v>605</v>
      </c>
      <c r="D518" s="3">
        <f>_xlfn.XLOOKUP(ROUNDDOWN(A518/100,0),[1]装备数值!$B:$B,[1]装备数值!$E:$E)</f>
        <v>6</v>
      </c>
      <c r="E518" s="2">
        <v>1</v>
      </c>
      <c r="F518" s="2">
        <f>_xlfn.XLOOKUP(ROUNDDOWN(A518/100,0),[1]装备数值!$B:$B,[1]装备数值!$D:$D)</f>
        <v>102010</v>
      </c>
      <c r="G518" s="8">
        <f>IF(M518=0,_xlfn.IFS(D518=1,_xlfn.XLOOKUP(E518,[1]装备数值!$K$5:$K$19,[1]装备数值!$M$5:$M$19),D518=3,_xlfn.XLOOKUP(E518,[1]装备数值!$K$5:$K$19,[1]装备数值!$Q$5:$Q$19),D518=5,_xlfn.XLOOKUP(E518,[1]装备数值!$K$5:$K$19,[1]装备数值!$U$5:$U$19),D518=2,_xlfn.XLOOKUP(E518,[1]装备数值!$K$5:$K$19,[1]装备数值!$M$24:$M$38),D518=4,_xlfn.XLOOKUP(E518,[1]装备数值!$K$5:$K$19,[1]装备数值!$Q$24:$Q$38),D518=6,_xlfn.XLOOKUP(E518,[1]装备数值!$K$5:$K$19,[1]装备数值!$U$24:$U$38)),_xlfn.IFS(D518=1,_xlfn.XLOOKUP(E518,[1]装备数值!$K$5:$K$19,[1]装备数值!$O$5:$O$19),D518=3,_xlfn.XLOOKUP(E518,[1]装备数值!$K$5:$K$19,[1]装备数值!$S$5:$S$19),D518=5,_xlfn.XLOOKUP(E518,[1]装备数值!$K$5:$K$19,[1]装备数值!$W$5:$W$19),D518=2,_xlfn.XLOOKUP(E518,[1]装备数值!$K$5:$K$19,[1]装备数值!$O$24:$O$38),D518=4,_xlfn.XLOOKUP(E518,[1]装备数值!$K$5:$K$19,[1]装备数值!$S$24:$S$38),D518=6,_xlfn.XLOOKUP(E518,[1]装备数值!$K$5:$K$19,[1]装备数值!$W$24:$W$38)))</f>
        <v>38</v>
      </c>
      <c r="H518" s="2">
        <f>IF(M518=0,_xlfn.IFS(D518=1,_xlfn.XLOOKUP(E518,[1]装备数值!$K$5:$K$19,[1]装备数值!$N$5:$N$19),D518=3,_xlfn.XLOOKUP(E518,[1]装备数值!$K$5:$K$19,[1]装备数值!$R$5:$R$19),D518=5,_xlfn.XLOOKUP(E518,[1]装备数值!$K$5:$K$19,[1]装备数值!$V$5:$V$19),D518=2,_xlfn.XLOOKUP(E518,[1]装备数值!$K$5:$K$19,[1]装备数值!$N$24:$N$38),D518=4,_xlfn.XLOOKUP(E518,[1]装备数值!$K$5:$K$19,[1]装备数值!$R$24:$R$38),D518=6,_xlfn.XLOOKUP(E518,[1]装备数值!$K$5:$K$19,[1]装备数值!$V$24:$V$38)),_xlfn.IFS(D518=1,_xlfn.XLOOKUP(E518,[1]装备数值!$K$5:$K$19,[1]装备数值!$P$5:$P$19),D518=3,_xlfn.XLOOKUP(E518,[1]装备数值!$K$5:$K$19,[1]装备数值!$T$5:$T$19),D518=5,_xlfn.XLOOKUP(E518,[1]装备数值!$K$5:$K$19,[1]装备数值!$X$5:$X$19),D518=2,_xlfn.XLOOKUP(E518,[1]装备数值!$K$5:$K$19,[1]装备数值!$P$24:$P$38),D518=4,_xlfn.XLOOKUP(E518,[1]装备数值!$K$5:$K$19,[1]装备数值!$T$24:$T$38),D518=6,_xlfn.XLOOKUP(E518,[1]装备数值!$K$5:$K$19,[1]装备数值!$X$24:$X$38)))</f>
        <v>4</v>
      </c>
      <c r="I518" s="2" cm="1">
        <f t="array" ref="I518">G518+H518*(_xlfn.SINGLE(_xlfn.XLOOKUP(E518,'equip_quality|装备品质'!$A:$A,'equip_quality|装备品质'!$E:$E-1)))</f>
        <v>674</v>
      </c>
      <c r="J518" s="3" t="str">
        <f t="shared" si="79"/>
        <v>3;436053|4;436054|5;436055|6;436056</v>
      </c>
      <c r="K518" s="3" t="str">
        <f t="shared" si="72"/>
        <v/>
      </c>
      <c r="M518" s="2">
        <f>_xlfn.XLOOKUP(ROUNDDOWN(A518/100,0),[1]装备数值!$B:$B,[1]装备数值!$F:$F)</f>
        <v>0</v>
      </c>
      <c r="N518" s="3" t="str">
        <f t="shared" si="75"/>
        <v>equip_605_name</v>
      </c>
      <c r="O518" s="3" t="str">
        <f t="shared" si="76"/>
        <v>icon_equip_605_1</v>
      </c>
      <c r="P518" s="3" t="str">
        <f t="shared" si="77"/>
        <v>equip_605_desc</v>
      </c>
      <c r="Q518" s="3" t="str">
        <f t="shared" si="78"/>
        <v>spine_equip_605_1</v>
      </c>
    </row>
    <row r="519" spans="1:17">
      <c r="A519" s="2">
        <v>60502</v>
      </c>
      <c r="B519" s="3" t="str">
        <f>CONCATENATE(_xlfn.XLOOKUP(ROUNDDOWN(A519/100,0),[1]装备数值!$B:$B,[1]装备数值!$C:$C),"-",_xlfn.XLOOKUP(E519,[1]装备数值!$K$5:$K$19,[1]装备数值!$L$5:$L$19))</f>
        <v>防滑鞋-C阶</v>
      </c>
      <c r="C519" s="3">
        <f t="shared" si="74"/>
        <v>605</v>
      </c>
      <c r="D519" s="3">
        <f>_xlfn.XLOOKUP(ROUNDDOWN(A519/100,0),[1]装备数值!$B:$B,[1]装备数值!$E:$E)</f>
        <v>6</v>
      </c>
      <c r="E519" s="2">
        <v>2</v>
      </c>
      <c r="F519" s="2">
        <f>_xlfn.XLOOKUP(ROUNDDOWN(A519/100,0),[1]装备数值!$B:$B,[1]装备数值!$D:$D)</f>
        <v>102010</v>
      </c>
      <c r="G519" s="8">
        <f>IF(M519=0,_xlfn.IFS(D519=1,_xlfn.XLOOKUP(E519,[1]装备数值!$K$5:$K$19,[1]装备数值!$M$5:$M$19),D519=3,_xlfn.XLOOKUP(E519,[1]装备数值!$K$5:$K$19,[1]装备数值!$Q$5:$Q$19),D519=5,_xlfn.XLOOKUP(E519,[1]装备数值!$K$5:$K$19,[1]装备数值!$U$5:$U$19),D519=2,_xlfn.XLOOKUP(E519,[1]装备数值!$K$5:$K$19,[1]装备数值!$M$24:$M$38),D519=4,_xlfn.XLOOKUP(E519,[1]装备数值!$K$5:$K$19,[1]装备数值!$Q$24:$Q$38),D519=6,_xlfn.XLOOKUP(E519,[1]装备数值!$K$5:$K$19,[1]装备数值!$U$24:$U$38)),_xlfn.IFS(D519=1,_xlfn.XLOOKUP(E519,[1]装备数值!$K$5:$K$19,[1]装备数值!$O$5:$O$19),D519=3,_xlfn.XLOOKUP(E519,[1]装备数值!$K$5:$K$19,[1]装备数值!$S$5:$S$19),D519=5,_xlfn.XLOOKUP(E519,[1]装备数值!$K$5:$K$19,[1]装备数值!$W$5:$W$19),D519=2,_xlfn.XLOOKUP(E519,[1]装备数值!$K$5:$K$19,[1]装备数值!$O$24:$O$38),D519=4,_xlfn.XLOOKUP(E519,[1]装备数值!$K$5:$K$19,[1]装备数值!$S$24:$S$38),D519=6,_xlfn.XLOOKUP(E519,[1]装备数值!$K$5:$K$19,[1]装备数值!$W$24:$W$38)))</f>
        <v>53</v>
      </c>
      <c r="H519" s="2">
        <f>IF(M519=0,_xlfn.IFS(D519=1,_xlfn.XLOOKUP(E519,[1]装备数值!$K$5:$K$19,[1]装备数值!$N$5:$N$19),D519=3,_xlfn.XLOOKUP(E519,[1]装备数值!$K$5:$K$19,[1]装备数值!$R$5:$R$19),D519=5,_xlfn.XLOOKUP(E519,[1]装备数值!$K$5:$K$19,[1]装备数值!$V$5:$V$19),D519=2,_xlfn.XLOOKUP(E519,[1]装备数值!$K$5:$K$19,[1]装备数值!$N$24:$N$38),D519=4,_xlfn.XLOOKUP(E519,[1]装备数值!$K$5:$K$19,[1]装备数值!$R$24:$R$38),D519=6,_xlfn.XLOOKUP(E519,[1]装备数值!$K$5:$K$19,[1]装备数值!$V$24:$V$38)),_xlfn.IFS(D519=1,_xlfn.XLOOKUP(E519,[1]装备数值!$K$5:$K$19,[1]装备数值!$P$5:$P$19),D519=3,_xlfn.XLOOKUP(E519,[1]装备数值!$K$5:$K$19,[1]装备数值!$T$5:$T$19),D519=5,_xlfn.XLOOKUP(E519,[1]装备数值!$K$5:$K$19,[1]装备数值!$X$5:$X$19),D519=2,_xlfn.XLOOKUP(E519,[1]装备数值!$K$5:$K$19,[1]装备数值!$P$24:$P$38),D519=4,_xlfn.XLOOKUP(E519,[1]装备数值!$K$5:$K$19,[1]装备数值!$T$24:$T$38),D519=6,_xlfn.XLOOKUP(E519,[1]装备数值!$K$5:$K$19,[1]装备数值!$X$24:$X$38)))</f>
        <v>6</v>
      </c>
      <c r="I519" s="2" cm="1">
        <f t="array" ref="I519">G519+H519*(_xlfn.SINGLE(_xlfn.XLOOKUP(E519,'equip_quality|装备品质'!$A:$A,'equip_quality|装备品质'!$E:$E-1)))</f>
        <v>1007</v>
      </c>
      <c r="J519" s="3" t="str">
        <f t="shared" si="79"/>
        <v>3;436053|4;436054|5;436055|6;436056</v>
      </c>
      <c r="K519" s="3" t="str">
        <f t="shared" si="72"/>
        <v/>
      </c>
      <c r="M519" s="2">
        <f>_xlfn.XLOOKUP(ROUNDDOWN(A519/100,0),[1]装备数值!$B:$B,[1]装备数值!$F:$F)</f>
        <v>0</v>
      </c>
      <c r="N519" s="3" t="str">
        <f t="shared" si="75"/>
        <v>equip_605_name</v>
      </c>
      <c r="O519" s="3" t="str">
        <f t="shared" si="76"/>
        <v>icon_equip_605_1</v>
      </c>
      <c r="P519" s="3" t="str">
        <f t="shared" si="77"/>
        <v>equip_605_desc</v>
      </c>
      <c r="Q519" s="3" t="str">
        <f t="shared" si="78"/>
        <v>spine_equip_605_1</v>
      </c>
    </row>
    <row r="520" spans="1:17">
      <c r="A520" s="2">
        <v>60503</v>
      </c>
      <c r="B520" s="3" t="str">
        <f>CONCATENATE(_xlfn.XLOOKUP(ROUNDDOWN(A520/100,0),[1]装备数值!$B:$B,[1]装备数值!$C:$C),"-",_xlfn.XLOOKUP(E520,[1]装备数值!$K$5:$K$19,[1]装备数值!$L$5:$L$19))</f>
        <v>防滑鞋-B阶</v>
      </c>
      <c r="C520" s="3">
        <f t="shared" si="74"/>
        <v>605</v>
      </c>
      <c r="D520" s="3">
        <f>_xlfn.XLOOKUP(ROUNDDOWN(A520/100,0),[1]装备数值!$B:$B,[1]装备数值!$E:$E)</f>
        <v>6</v>
      </c>
      <c r="E520" s="2">
        <v>3</v>
      </c>
      <c r="F520" s="2">
        <f>_xlfn.XLOOKUP(ROUNDDOWN(A520/100,0),[1]装备数值!$B:$B,[1]装备数值!$D:$D)</f>
        <v>102010</v>
      </c>
      <c r="G520" s="8">
        <f>IF(M520=0,_xlfn.IFS(D520=1,_xlfn.XLOOKUP(E520,[1]装备数值!$K$5:$K$19,[1]装备数值!$M$5:$M$19),D520=3,_xlfn.XLOOKUP(E520,[1]装备数值!$K$5:$K$19,[1]装备数值!$Q$5:$Q$19),D520=5,_xlfn.XLOOKUP(E520,[1]装备数值!$K$5:$K$19,[1]装备数值!$U$5:$U$19),D520=2,_xlfn.XLOOKUP(E520,[1]装备数值!$K$5:$K$19,[1]装备数值!$M$24:$M$38),D520=4,_xlfn.XLOOKUP(E520,[1]装备数值!$K$5:$K$19,[1]装备数值!$Q$24:$Q$38),D520=6,_xlfn.XLOOKUP(E520,[1]装备数值!$K$5:$K$19,[1]装备数值!$U$24:$U$38)),_xlfn.IFS(D520=1,_xlfn.XLOOKUP(E520,[1]装备数值!$K$5:$K$19,[1]装备数值!$O$5:$O$19),D520=3,_xlfn.XLOOKUP(E520,[1]装备数值!$K$5:$K$19,[1]装备数值!$S$5:$S$19),D520=5,_xlfn.XLOOKUP(E520,[1]装备数值!$K$5:$K$19,[1]装备数值!$W$5:$W$19),D520=2,_xlfn.XLOOKUP(E520,[1]装备数值!$K$5:$K$19,[1]装备数值!$O$24:$O$38),D520=4,_xlfn.XLOOKUP(E520,[1]装备数值!$K$5:$K$19,[1]装备数值!$S$24:$S$38),D520=6,_xlfn.XLOOKUP(E520,[1]装备数值!$K$5:$K$19,[1]装备数值!$W$24:$W$38)))</f>
        <v>75</v>
      </c>
      <c r="H520" s="2">
        <f>IF(M520=0,_xlfn.IFS(D520=1,_xlfn.XLOOKUP(E520,[1]装备数值!$K$5:$K$19,[1]装备数值!$N$5:$N$19),D520=3,_xlfn.XLOOKUP(E520,[1]装备数值!$K$5:$K$19,[1]装备数值!$R$5:$R$19),D520=5,_xlfn.XLOOKUP(E520,[1]装备数值!$K$5:$K$19,[1]装备数值!$V$5:$V$19),D520=2,_xlfn.XLOOKUP(E520,[1]装备数值!$K$5:$K$19,[1]装备数值!$N$24:$N$38),D520=4,_xlfn.XLOOKUP(E520,[1]装备数值!$K$5:$K$19,[1]装备数值!$R$24:$R$38),D520=6,_xlfn.XLOOKUP(E520,[1]装备数值!$K$5:$K$19,[1]装备数值!$V$24:$V$38)),_xlfn.IFS(D520=1,_xlfn.XLOOKUP(E520,[1]装备数值!$K$5:$K$19,[1]装备数值!$P$5:$P$19),D520=3,_xlfn.XLOOKUP(E520,[1]装备数值!$K$5:$K$19,[1]装备数值!$T$5:$T$19),D520=5,_xlfn.XLOOKUP(E520,[1]装备数值!$K$5:$K$19,[1]装备数值!$X$5:$X$19),D520=2,_xlfn.XLOOKUP(E520,[1]装备数值!$K$5:$K$19,[1]装备数值!$P$24:$P$38),D520=4,_xlfn.XLOOKUP(E520,[1]装备数值!$K$5:$K$19,[1]装备数值!$T$24:$T$38),D520=6,_xlfn.XLOOKUP(E520,[1]装备数值!$K$5:$K$19,[1]装备数值!$X$24:$X$38)))</f>
        <v>8</v>
      </c>
      <c r="I520" s="2" cm="1">
        <f t="array" ref="I520">G520+H520*(_xlfn.SINGLE(_xlfn.XLOOKUP(E520,'equip_quality|装备品质'!$A:$A,'equip_quality|装备品质'!$E:$E-1)))</f>
        <v>1347</v>
      </c>
      <c r="J520" s="3" t="str">
        <f t="shared" si="79"/>
        <v>3;436053|4;436054|5;436055|6;436056</v>
      </c>
      <c r="K520" s="3" t="str">
        <f t="shared" si="72"/>
        <v>436053</v>
      </c>
      <c r="M520" s="2">
        <f>_xlfn.XLOOKUP(ROUNDDOWN(A520/100,0),[1]装备数值!$B:$B,[1]装备数值!$F:$F)</f>
        <v>0</v>
      </c>
      <c r="N520" s="3" t="str">
        <f t="shared" si="75"/>
        <v>equip_605_name</v>
      </c>
      <c r="O520" s="3" t="str">
        <f t="shared" si="76"/>
        <v>icon_equip_605_1</v>
      </c>
      <c r="P520" s="3" t="str">
        <f t="shared" si="77"/>
        <v>equip_605_desc</v>
      </c>
      <c r="Q520" s="3" t="str">
        <f t="shared" si="78"/>
        <v>spine_equip_605_1</v>
      </c>
    </row>
    <row r="521" spans="1:17">
      <c r="A521" s="2">
        <v>60504</v>
      </c>
      <c r="B521" s="3" t="str">
        <f>CONCATENATE(_xlfn.XLOOKUP(ROUNDDOWN(A521/100,0),[1]装备数值!$B:$B,[1]装备数值!$C:$C),"-",_xlfn.XLOOKUP(E521,[1]装备数值!$K$5:$K$19,[1]装备数值!$L$5:$L$19))</f>
        <v>防滑鞋-A阶-0</v>
      </c>
      <c r="C521" s="3">
        <f t="shared" si="74"/>
        <v>605</v>
      </c>
      <c r="D521" s="3">
        <f>_xlfn.XLOOKUP(ROUNDDOWN(A521/100,0),[1]装备数值!$B:$B,[1]装备数值!$E:$E)</f>
        <v>6</v>
      </c>
      <c r="E521" s="2">
        <v>4</v>
      </c>
      <c r="F521" s="2">
        <f>_xlfn.XLOOKUP(ROUNDDOWN(A521/100,0),[1]装备数值!$B:$B,[1]装备数值!$D:$D)</f>
        <v>102010</v>
      </c>
      <c r="G521" s="8">
        <f>IF(M521=0,_xlfn.IFS(D521=1,_xlfn.XLOOKUP(E521,[1]装备数值!$K$5:$K$19,[1]装备数值!$M$5:$M$19),D521=3,_xlfn.XLOOKUP(E521,[1]装备数值!$K$5:$K$19,[1]装备数值!$Q$5:$Q$19),D521=5,_xlfn.XLOOKUP(E521,[1]装备数值!$K$5:$K$19,[1]装备数值!$U$5:$U$19),D521=2,_xlfn.XLOOKUP(E521,[1]装备数值!$K$5:$K$19,[1]装备数值!$M$24:$M$38),D521=4,_xlfn.XLOOKUP(E521,[1]装备数值!$K$5:$K$19,[1]装备数值!$Q$24:$Q$38),D521=6,_xlfn.XLOOKUP(E521,[1]装备数值!$K$5:$K$19,[1]装备数值!$U$24:$U$38)),_xlfn.IFS(D521=1,_xlfn.XLOOKUP(E521,[1]装备数值!$K$5:$K$19,[1]装备数值!$O$5:$O$19),D521=3,_xlfn.XLOOKUP(E521,[1]装备数值!$K$5:$K$19,[1]装备数值!$S$5:$S$19),D521=5,_xlfn.XLOOKUP(E521,[1]装备数值!$K$5:$K$19,[1]装备数值!$W$5:$W$19),D521=2,_xlfn.XLOOKUP(E521,[1]装备数值!$K$5:$K$19,[1]装备数值!$O$24:$O$38),D521=4,_xlfn.XLOOKUP(E521,[1]装备数值!$K$5:$K$19,[1]装备数值!$S$24:$S$38),D521=6,_xlfn.XLOOKUP(E521,[1]装备数值!$K$5:$K$19,[1]装备数值!$W$24:$W$38)))</f>
        <v>150</v>
      </c>
      <c r="H521" s="2">
        <f>IF(M521=0,_xlfn.IFS(D521=1,_xlfn.XLOOKUP(E521,[1]装备数值!$K$5:$K$19,[1]装备数值!$N$5:$N$19),D521=3,_xlfn.XLOOKUP(E521,[1]装备数值!$K$5:$K$19,[1]装备数值!$R$5:$R$19),D521=5,_xlfn.XLOOKUP(E521,[1]装备数值!$K$5:$K$19,[1]装备数值!$V$5:$V$19),D521=2,_xlfn.XLOOKUP(E521,[1]装备数值!$K$5:$K$19,[1]装备数值!$N$24:$N$38),D521=4,_xlfn.XLOOKUP(E521,[1]装备数值!$K$5:$K$19,[1]装备数值!$R$24:$R$38),D521=6,_xlfn.XLOOKUP(E521,[1]装备数值!$K$5:$K$19,[1]装备数值!$V$24:$V$38)),_xlfn.IFS(D521=1,_xlfn.XLOOKUP(E521,[1]装备数值!$K$5:$K$19,[1]装备数值!$P$5:$P$19),D521=3,_xlfn.XLOOKUP(E521,[1]装备数值!$K$5:$K$19,[1]装备数值!$T$5:$T$19),D521=5,_xlfn.XLOOKUP(E521,[1]装备数值!$K$5:$K$19,[1]装备数值!$X$5:$X$19),D521=2,_xlfn.XLOOKUP(E521,[1]装备数值!$K$5:$K$19,[1]装备数值!$P$24:$P$38),D521=4,_xlfn.XLOOKUP(E521,[1]装备数值!$K$5:$K$19,[1]装备数值!$T$24:$T$38),D521=6,_xlfn.XLOOKUP(E521,[1]装备数值!$K$5:$K$19,[1]装备数值!$X$24:$X$38)))</f>
        <v>11</v>
      </c>
      <c r="I521" s="2" cm="1">
        <f t="array" ref="I521">G521+H521*(_xlfn.SINGLE(_xlfn.XLOOKUP(E521,'equip_quality|装备品质'!$A:$A,'equip_quality|装备品质'!$E:$E-1)))</f>
        <v>1899</v>
      </c>
      <c r="J521" s="3" t="str">
        <f t="shared" si="79"/>
        <v>3;436053|4;436054|5;436055|6;436056</v>
      </c>
      <c r="K521" s="3" t="str">
        <f t="shared" si="72"/>
        <v>436053;436054</v>
      </c>
      <c r="M521" s="2">
        <f>_xlfn.XLOOKUP(ROUNDDOWN(A521/100,0),[1]装备数值!$B:$B,[1]装备数值!$F:$F)</f>
        <v>0</v>
      </c>
      <c r="N521" s="3" t="str">
        <f t="shared" si="75"/>
        <v>equip_605_name</v>
      </c>
      <c r="O521" s="3" t="str">
        <f t="shared" si="76"/>
        <v>icon_equip_605_2</v>
      </c>
      <c r="P521" s="3" t="str">
        <f t="shared" si="77"/>
        <v>equip_605_desc</v>
      </c>
      <c r="Q521" s="3" t="str">
        <f t="shared" si="78"/>
        <v>spine_equip_605_2</v>
      </c>
    </row>
    <row r="522" spans="1:17">
      <c r="A522" s="2">
        <v>60505</v>
      </c>
      <c r="B522" s="3" t="str">
        <f>CONCATENATE(_xlfn.XLOOKUP(ROUNDDOWN(A522/100,0),[1]装备数值!$B:$B,[1]装备数值!$C:$C),"-",_xlfn.XLOOKUP(E522,[1]装备数值!$K$5:$K$19,[1]装备数值!$L$5:$L$19))</f>
        <v>防滑鞋-A阶-1</v>
      </c>
      <c r="C522" s="3">
        <f t="shared" si="74"/>
        <v>605</v>
      </c>
      <c r="D522" s="3">
        <f>_xlfn.XLOOKUP(ROUNDDOWN(A522/100,0),[1]装备数值!$B:$B,[1]装备数值!$E:$E)</f>
        <v>6</v>
      </c>
      <c r="E522" s="2">
        <v>5</v>
      </c>
      <c r="F522" s="2">
        <f>_xlfn.XLOOKUP(ROUNDDOWN(A522/100,0),[1]装备数值!$B:$B,[1]装备数值!$D:$D)</f>
        <v>102010</v>
      </c>
      <c r="G522" s="8">
        <f>IF(M522=0,_xlfn.IFS(D522=1,_xlfn.XLOOKUP(E522,[1]装备数值!$K$5:$K$19,[1]装备数值!$M$5:$M$19),D522=3,_xlfn.XLOOKUP(E522,[1]装备数值!$K$5:$K$19,[1]装备数值!$Q$5:$Q$19),D522=5,_xlfn.XLOOKUP(E522,[1]装备数值!$K$5:$K$19,[1]装备数值!$U$5:$U$19),D522=2,_xlfn.XLOOKUP(E522,[1]装备数值!$K$5:$K$19,[1]装备数值!$M$24:$M$38),D522=4,_xlfn.XLOOKUP(E522,[1]装备数值!$K$5:$K$19,[1]装备数值!$Q$24:$Q$38),D522=6,_xlfn.XLOOKUP(E522,[1]装备数值!$K$5:$K$19,[1]装备数值!$U$24:$U$38)),_xlfn.IFS(D522=1,_xlfn.XLOOKUP(E522,[1]装备数值!$K$5:$K$19,[1]装备数值!$O$5:$O$19),D522=3,_xlfn.XLOOKUP(E522,[1]装备数值!$K$5:$K$19,[1]装备数值!$S$5:$S$19),D522=5,_xlfn.XLOOKUP(E522,[1]装备数值!$K$5:$K$19,[1]装备数值!$W$5:$W$19),D522=2,_xlfn.XLOOKUP(E522,[1]装备数值!$K$5:$K$19,[1]装备数值!$O$24:$O$38),D522=4,_xlfn.XLOOKUP(E522,[1]装备数值!$K$5:$K$19,[1]装备数值!$S$24:$S$38),D522=6,_xlfn.XLOOKUP(E522,[1]装备数值!$K$5:$K$19,[1]装备数值!$W$24:$W$38)))</f>
        <v>165</v>
      </c>
      <c r="H522" s="2">
        <f>IF(M522=0,_xlfn.IFS(D522=1,_xlfn.XLOOKUP(E522,[1]装备数值!$K$5:$K$19,[1]装备数值!$N$5:$N$19),D522=3,_xlfn.XLOOKUP(E522,[1]装备数值!$K$5:$K$19,[1]装备数值!$R$5:$R$19),D522=5,_xlfn.XLOOKUP(E522,[1]装备数值!$K$5:$K$19,[1]装备数值!$V$5:$V$19),D522=2,_xlfn.XLOOKUP(E522,[1]装备数值!$K$5:$K$19,[1]装备数值!$N$24:$N$38),D522=4,_xlfn.XLOOKUP(E522,[1]装备数值!$K$5:$K$19,[1]装备数值!$R$24:$R$38),D522=6,_xlfn.XLOOKUP(E522,[1]装备数值!$K$5:$K$19,[1]装备数值!$V$24:$V$38)),_xlfn.IFS(D522=1,_xlfn.XLOOKUP(E522,[1]装备数值!$K$5:$K$19,[1]装备数值!$P$5:$P$19),D522=3,_xlfn.XLOOKUP(E522,[1]装备数值!$K$5:$K$19,[1]装备数值!$T$5:$T$19),D522=5,_xlfn.XLOOKUP(E522,[1]装备数值!$K$5:$K$19,[1]装备数值!$X$5:$X$19),D522=2,_xlfn.XLOOKUP(E522,[1]装备数值!$K$5:$K$19,[1]装备数值!$P$24:$P$38),D522=4,_xlfn.XLOOKUP(E522,[1]装备数值!$K$5:$K$19,[1]装备数值!$T$24:$T$38),D522=6,_xlfn.XLOOKUP(E522,[1]装备数值!$K$5:$K$19,[1]装备数值!$X$24:$X$38)))</f>
        <v>15</v>
      </c>
      <c r="I522" s="2" cm="1">
        <f t="array" ref="I522">G522+H522*(_xlfn.SINGLE(_xlfn.XLOOKUP(E522,'equip_quality|装备品质'!$A:$A,'equip_quality|装备品质'!$E:$E-1)))</f>
        <v>2550</v>
      </c>
      <c r="J522" s="3" t="str">
        <f t="shared" si="79"/>
        <v>3;436053|4;436054|5;436055|6;436056</v>
      </c>
      <c r="K522" s="3" t="str">
        <f t="shared" ref="K522:K532" si="80">CONCATENATE(IF(L522,CONCATENATE(L522,";"),""),IF(E522&gt;=3,CONCATENATE("",$C522*10+430003),""),IF(E522&gt;=4,CONCATENATE(";",$C522*10+430004),""),IF(E522&gt;=7,CONCATENATE(";",$C522*10+430005),""),IF(E522&gt;=11,CONCATENATE(";",$C522*10+430006),""))</f>
        <v>436053;436054</v>
      </c>
      <c r="M522" s="2">
        <f>_xlfn.XLOOKUP(ROUNDDOWN(A522/100,0),[1]装备数值!$B:$B,[1]装备数值!$F:$F)</f>
        <v>0</v>
      </c>
      <c r="N522" s="3" t="str">
        <f t="shared" si="75"/>
        <v>equip_605_name</v>
      </c>
      <c r="O522" s="3" t="str">
        <f t="shared" si="76"/>
        <v>icon_equip_605_2</v>
      </c>
      <c r="P522" s="3" t="str">
        <f t="shared" si="77"/>
        <v>equip_605_desc</v>
      </c>
      <c r="Q522" s="3" t="str">
        <f t="shared" si="78"/>
        <v>spine_equip_605_2</v>
      </c>
    </row>
    <row r="523" spans="1:17">
      <c r="A523" s="2">
        <v>60506</v>
      </c>
      <c r="B523" s="3" t="str">
        <f>CONCATENATE(_xlfn.XLOOKUP(ROUNDDOWN(A523/100,0),[1]装备数值!$B:$B,[1]装备数值!$C:$C),"-",_xlfn.XLOOKUP(E523,[1]装备数值!$K$5:$K$19,[1]装备数值!$L$5:$L$19))</f>
        <v>防滑鞋-A阶-2</v>
      </c>
      <c r="C523" s="3">
        <f t="shared" si="74"/>
        <v>605</v>
      </c>
      <c r="D523" s="3">
        <f>_xlfn.XLOOKUP(ROUNDDOWN(A523/100,0),[1]装备数值!$B:$B,[1]装备数值!$E:$E)</f>
        <v>6</v>
      </c>
      <c r="E523" s="2">
        <v>6</v>
      </c>
      <c r="F523" s="2">
        <f>_xlfn.XLOOKUP(ROUNDDOWN(A523/100,0),[1]装备数值!$B:$B,[1]装备数值!$D:$D)</f>
        <v>102010</v>
      </c>
      <c r="G523" s="8">
        <f>IF(M523=0,_xlfn.IFS(D523=1,_xlfn.XLOOKUP(E523,[1]装备数值!$K$5:$K$19,[1]装备数值!$M$5:$M$19),D523=3,_xlfn.XLOOKUP(E523,[1]装备数值!$K$5:$K$19,[1]装备数值!$Q$5:$Q$19),D523=5,_xlfn.XLOOKUP(E523,[1]装备数值!$K$5:$K$19,[1]装备数值!$U$5:$U$19),D523=2,_xlfn.XLOOKUP(E523,[1]装备数值!$K$5:$K$19,[1]装备数值!$M$24:$M$38),D523=4,_xlfn.XLOOKUP(E523,[1]装备数值!$K$5:$K$19,[1]装备数值!$Q$24:$Q$38),D523=6,_xlfn.XLOOKUP(E523,[1]装备数值!$K$5:$K$19,[1]装备数值!$U$24:$U$38)),_xlfn.IFS(D523=1,_xlfn.XLOOKUP(E523,[1]装备数值!$K$5:$K$19,[1]装备数值!$O$5:$O$19),D523=3,_xlfn.XLOOKUP(E523,[1]装备数值!$K$5:$K$19,[1]装备数值!$S$5:$S$19),D523=5,_xlfn.XLOOKUP(E523,[1]装备数值!$K$5:$K$19,[1]装备数值!$W$5:$W$19),D523=2,_xlfn.XLOOKUP(E523,[1]装备数值!$K$5:$K$19,[1]装备数值!$O$24:$O$38),D523=4,_xlfn.XLOOKUP(E523,[1]装备数值!$K$5:$K$19,[1]装备数值!$S$24:$S$38),D523=6,_xlfn.XLOOKUP(E523,[1]装备数值!$K$5:$K$19,[1]装备数值!$W$24:$W$38)))</f>
        <v>206</v>
      </c>
      <c r="H523" s="2">
        <f>IF(M523=0,_xlfn.IFS(D523=1,_xlfn.XLOOKUP(E523,[1]装备数值!$K$5:$K$19,[1]装备数值!$N$5:$N$19),D523=3,_xlfn.XLOOKUP(E523,[1]装备数值!$K$5:$K$19,[1]装备数值!$R$5:$R$19),D523=5,_xlfn.XLOOKUP(E523,[1]装备数值!$K$5:$K$19,[1]装备数值!$V$5:$V$19),D523=2,_xlfn.XLOOKUP(E523,[1]装备数值!$K$5:$K$19,[1]装备数值!$N$24:$N$38),D523=4,_xlfn.XLOOKUP(E523,[1]装备数值!$K$5:$K$19,[1]装备数值!$R$24:$R$38),D523=6,_xlfn.XLOOKUP(E523,[1]装备数值!$K$5:$K$19,[1]装备数值!$V$24:$V$38)),_xlfn.IFS(D523=1,_xlfn.XLOOKUP(E523,[1]装备数值!$K$5:$K$19,[1]装备数值!$P$5:$P$19),D523=3,_xlfn.XLOOKUP(E523,[1]装备数值!$K$5:$K$19,[1]装备数值!$T$5:$T$19),D523=5,_xlfn.XLOOKUP(E523,[1]装备数值!$K$5:$K$19,[1]装备数值!$X$5:$X$19),D523=2,_xlfn.XLOOKUP(E523,[1]装备数值!$K$5:$K$19,[1]装备数值!$P$24:$P$38),D523=4,_xlfn.XLOOKUP(E523,[1]装备数值!$K$5:$K$19,[1]装备数值!$T$24:$T$38),D523=6,_xlfn.XLOOKUP(E523,[1]装备数值!$K$5:$K$19,[1]装备数值!$X$24:$X$38)))</f>
        <v>19</v>
      </c>
      <c r="I523" s="2" cm="1">
        <f t="array" ref="I523">G523+H523*(_xlfn.SINGLE(_xlfn.XLOOKUP(E523,'equip_quality|装备品质'!$A:$A,'equip_quality|装备品质'!$E:$E-1)))</f>
        <v>3227</v>
      </c>
      <c r="J523" s="3" t="str">
        <f t="shared" si="79"/>
        <v>3;436053|4;436054|5;436055|6;436056</v>
      </c>
      <c r="K523" s="3" t="str">
        <f t="shared" si="80"/>
        <v>436053;436054</v>
      </c>
      <c r="M523" s="2">
        <f>_xlfn.XLOOKUP(ROUNDDOWN(A523/100,0),[1]装备数值!$B:$B,[1]装备数值!$F:$F)</f>
        <v>0</v>
      </c>
      <c r="N523" s="3" t="str">
        <f t="shared" si="75"/>
        <v>equip_605_name</v>
      </c>
      <c r="O523" s="3" t="str">
        <f t="shared" si="76"/>
        <v>icon_equip_605_2</v>
      </c>
      <c r="P523" s="3" t="str">
        <f t="shared" si="77"/>
        <v>equip_605_desc</v>
      </c>
      <c r="Q523" s="3" t="str">
        <f t="shared" si="78"/>
        <v>spine_equip_605_2</v>
      </c>
    </row>
    <row r="524" spans="1:17">
      <c r="A524" s="2">
        <v>60507</v>
      </c>
      <c r="B524" s="3" t="str">
        <f>CONCATENATE(_xlfn.XLOOKUP(ROUNDDOWN(A524/100,0),[1]装备数值!$B:$B,[1]装备数值!$C:$C),"-",_xlfn.XLOOKUP(E524,[1]装备数值!$K$5:$K$19,[1]装备数值!$L$5:$L$19))</f>
        <v>防滑鞋-S阶-0</v>
      </c>
      <c r="C524" s="3">
        <f t="shared" si="74"/>
        <v>605</v>
      </c>
      <c r="D524" s="3">
        <f>_xlfn.XLOOKUP(ROUNDDOWN(A524/100,0),[1]装备数值!$B:$B,[1]装备数值!$E:$E)</f>
        <v>6</v>
      </c>
      <c r="E524" s="2">
        <v>7</v>
      </c>
      <c r="F524" s="2">
        <f>_xlfn.XLOOKUP(ROUNDDOWN(A524/100,0),[1]装备数值!$B:$B,[1]装备数值!$D:$D)</f>
        <v>102010</v>
      </c>
      <c r="G524" s="8">
        <f>IF(M524=0,_xlfn.IFS(D524=1,_xlfn.XLOOKUP(E524,[1]装备数值!$K$5:$K$19,[1]装备数值!$M$5:$M$19),D524=3,_xlfn.XLOOKUP(E524,[1]装备数值!$K$5:$K$19,[1]装备数值!$Q$5:$Q$19),D524=5,_xlfn.XLOOKUP(E524,[1]装备数值!$K$5:$K$19,[1]装备数值!$U$5:$U$19),D524=2,_xlfn.XLOOKUP(E524,[1]装备数值!$K$5:$K$19,[1]装备数值!$M$24:$M$38),D524=4,_xlfn.XLOOKUP(E524,[1]装备数值!$K$5:$K$19,[1]装备数值!$Q$24:$Q$38),D524=6,_xlfn.XLOOKUP(E524,[1]装备数值!$K$5:$K$19,[1]装备数值!$U$24:$U$38)),_xlfn.IFS(D524=1,_xlfn.XLOOKUP(E524,[1]装备数值!$K$5:$K$19,[1]装备数值!$O$5:$O$19),D524=3,_xlfn.XLOOKUP(E524,[1]装备数值!$K$5:$K$19,[1]装备数值!$S$5:$S$19),D524=5,_xlfn.XLOOKUP(E524,[1]装备数值!$K$5:$K$19,[1]装备数值!$W$5:$W$19),D524=2,_xlfn.XLOOKUP(E524,[1]装备数值!$K$5:$K$19,[1]装备数值!$O$24:$O$38),D524=4,_xlfn.XLOOKUP(E524,[1]装备数值!$K$5:$K$19,[1]装备数值!$S$24:$S$38),D524=6,_xlfn.XLOOKUP(E524,[1]装备数值!$K$5:$K$19,[1]装备数值!$W$24:$W$38)))</f>
        <v>248</v>
      </c>
      <c r="H524" s="2">
        <f>IF(M524=0,_xlfn.IFS(D524=1,_xlfn.XLOOKUP(E524,[1]装备数值!$K$5:$K$19,[1]装备数值!$N$5:$N$19),D524=3,_xlfn.XLOOKUP(E524,[1]装备数值!$K$5:$K$19,[1]装备数值!$R$5:$R$19),D524=5,_xlfn.XLOOKUP(E524,[1]装备数值!$K$5:$K$19,[1]装备数值!$V$5:$V$19),D524=2,_xlfn.XLOOKUP(E524,[1]装备数值!$K$5:$K$19,[1]装备数值!$N$24:$N$38),D524=4,_xlfn.XLOOKUP(E524,[1]装备数值!$K$5:$K$19,[1]装备数值!$R$24:$R$38),D524=6,_xlfn.XLOOKUP(E524,[1]装备数值!$K$5:$K$19,[1]装备数值!$V$24:$V$38)),_xlfn.IFS(D524=1,_xlfn.XLOOKUP(E524,[1]装备数值!$K$5:$K$19,[1]装备数值!$P$5:$P$19),D524=3,_xlfn.XLOOKUP(E524,[1]装备数值!$K$5:$K$19,[1]装备数值!$T$5:$T$19),D524=5,_xlfn.XLOOKUP(E524,[1]装备数值!$K$5:$K$19,[1]装备数值!$X$5:$X$19),D524=2,_xlfn.XLOOKUP(E524,[1]装备数值!$K$5:$K$19,[1]装备数值!$P$24:$P$38),D524=4,_xlfn.XLOOKUP(E524,[1]装备数值!$K$5:$K$19,[1]装备数值!$T$24:$T$38),D524=6,_xlfn.XLOOKUP(E524,[1]装备数值!$K$5:$K$19,[1]装备数值!$X$24:$X$38)))</f>
        <v>24</v>
      </c>
      <c r="I524" s="2" cm="1">
        <f t="array" ref="I524">G524+H524*(_xlfn.SINGLE(_xlfn.XLOOKUP(E524,'equip_quality|装备品质'!$A:$A,'equip_quality|装备品质'!$E:$E-1)))</f>
        <v>4064</v>
      </c>
      <c r="J524" s="3" t="str">
        <f t="shared" si="79"/>
        <v>3;436053|4;436054|5;436055|6;436056</v>
      </c>
      <c r="K524" s="3" t="str">
        <f t="shared" si="80"/>
        <v>436053;436054;436055</v>
      </c>
      <c r="M524" s="2">
        <f>_xlfn.XLOOKUP(ROUNDDOWN(A524/100,0),[1]装备数值!$B:$B,[1]装备数值!$F:$F)</f>
        <v>0</v>
      </c>
      <c r="N524" s="3" t="str">
        <f t="shared" si="75"/>
        <v>equip_605_name</v>
      </c>
      <c r="O524" s="3" t="str">
        <f t="shared" si="76"/>
        <v>icon_equip_605_2</v>
      </c>
      <c r="P524" s="3" t="str">
        <f t="shared" si="77"/>
        <v>equip_605_desc</v>
      </c>
      <c r="Q524" s="3" t="str">
        <f t="shared" si="78"/>
        <v>spine_equip_605_2</v>
      </c>
    </row>
    <row r="525" spans="1:17">
      <c r="A525" s="2">
        <v>60508</v>
      </c>
      <c r="B525" s="3" t="str">
        <f>CONCATENATE(_xlfn.XLOOKUP(ROUNDDOWN(A525/100,0),[1]装备数值!$B:$B,[1]装备数值!$C:$C),"-",_xlfn.XLOOKUP(E525,[1]装备数值!$K$5:$K$19,[1]装备数值!$L$5:$L$19))</f>
        <v>防滑鞋-S阶-1</v>
      </c>
      <c r="C525" s="3">
        <f t="shared" si="74"/>
        <v>605</v>
      </c>
      <c r="D525" s="3">
        <f>_xlfn.XLOOKUP(ROUNDDOWN(A525/100,0),[1]装备数值!$B:$B,[1]装备数值!$E:$E)</f>
        <v>6</v>
      </c>
      <c r="E525" s="2">
        <v>8</v>
      </c>
      <c r="F525" s="2">
        <f>_xlfn.XLOOKUP(ROUNDDOWN(A525/100,0),[1]装备数值!$B:$B,[1]装备数值!$D:$D)</f>
        <v>102010</v>
      </c>
      <c r="G525" s="8">
        <f>IF(M525=0,_xlfn.IFS(D525=1,_xlfn.XLOOKUP(E525,[1]装备数值!$K$5:$K$19,[1]装备数值!$M$5:$M$19),D525=3,_xlfn.XLOOKUP(E525,[1]装备数值!$K$5:$K$19,[1]装备数值!$Q$5:$Q$19),D525=5,_xlfn.XLOOKUP(E525,[1]装备数值!$K$5:$K$19,[1]装备数值!$U$5:$U$19),D525=2,_xlfn.XLOOKUP(E525,[1]装备数值!$K$5:$K$19,[1]装备数值!$M$24:$M$38),D525=4,_xlfn.XLOOKUP(E525,[1]装备数值!$K$5:$K$19,[1]装备数值!$Q$24:$Q$38),D525=6,_xlfn.XLOOKUP(E525,[1]装备数值!$K$5:$K$19,[1]装备数值!$U$24:$U$38)),_xlfn.IFS(D525=1,_xlfn.XLOOKUP(E525,[1]装备数值!$K$5:$K$19,[1]装备数值!$O$5:$O$19),D525=3,_xlfn.XLOOKUP(E525,[1]装备数值!$K$5:$K$19,[1]装备数值!$S$5:$S$19),D525=5,_xlfn.XLOOKUP(E525,[1]装备数值!$K$5:$K$19,[1]装备数值!$W$5:$W$19),D525=2,_xlfn.XLOOKUP(E525,[1]装备数值!$K$5:$K$19,[1]装备数值!$O$24:$O$38),D525=4,_xlfn.XLOOKUP(E525,[1]装备数值!$K$5:$K$19,[1]装备数值!$S$24:$S$38),D525=6,_xlfn.XLOOKUP(E525,[1]装备数值!$K$5:$K$19,[1]装备数值!$W$24:$W$38)))</f>
        <v>289</v>
      </c>
      <c r="H525" s="2">
        <f>IF(M525=0,_xlfn.IFS(D525=1,_xlfn.XLOOKUP(E525,[1]装备数值!$K$5:$K$19,[1]装备数值!$N$5:$N$19),D525=3,_xlfn.XLOOKUP(E525,[1]装备数值!$K$5:$K$19,[1]装备数值!$R$5:$R$19),D525=5,_xlfn.XLOOKUP(E525,[1]装备数值!$K$5:$K$19,[1]装备数值!$V$5:$V$19),D525=2,_xlfn.XLOOKUP(E525,[1]装备数值!$K$5:$K$19,[1]装备数值!$N$24:$N$38),D525=4,_xlfn.XLOOKUP(E525,[1]装备数值!$K$5:$K$19,[1]装备数值!$R$24:$R$38),D525=6,_xlfn.XLOOKUP(E525,[1]装备数值!$K$5:$K$19,[1]装备数值!$V$24:$V$38)),_xlfn.IFS(D525=1,_xlfn.XLOOKUP(E525,[1]装备数值!$K$5:$K$19,[1]装备数值!$P$5:$P$19),D525=3,_xlfn.XLOOKUP(E525,[1]装备数值!$K$5:$K$19,[1]装备数值!$T$5:$T$19),D525=5,_xlfn.XLOOKUP(E525,[1]装备数值!$K$5:$K$19,[1]装备数值!$X$5:$X$19),D525=2,_xlfn.XLOOKUP(E525,[1]装备数值!$K$5:$K$19,[1]装备数值!$P$24:$P$38),D525=4,_xlfn.XLOOKUP(E525,[1]装备数值!$K$5:$K$19,[1]装备数值!$T$24:$T$38),D525=6,_xlfn.XLOOKUP(E525,[1]装备数值!$K$5:$K$19,[1]装备数值!$X$24:$X$38)))</f>
        <v>26</v>
      </c>
      <c r="I525" s="2" cm="1">
        <f t="array" ref="I525">G525+H525*(_xlfn.SINGLE(_xlfn.XLOOKUP(E525,'equip_quality|装备品质'!$A:$A,'equip_quality|装备品质'!$E:$E-1)))</f>
        <v>4423</v>
      </c>
      <c r="J525" s="3" t="str">
        <f t="shared" si="79"/>
        <v>3;436053|4;436054|5;436055|6;436056</v>
      </c>
      <c r="K525" s="3" t="str">
        <f t="shared" si="80"/>
        <v>436053;436054;436055</v>
      </c>
      <c r="M525" s="2">
        <f>_xlfn.XLOOKUP(ROUNDDOWN(A525/100,0),[1]装备数值!$B:$B,[1]装备数值!$F:$F)</f>
        <v>0</v>
      </c>
      <c r="N525" s="3" t="str">
        <f t="shared" si="75"/>
        <v>equip_605_name</v>
      </c>
      <c r="O525" s="3" t="str">
        <f t="shared" si="76"/>
        <v>icon_equip_605_2</v>
      </c>
      <c r="P525" s="3" t="str">
        <f t="shared" si="77"/>
        <v>equip_605_desc</v>
      </c>
      <c r="Q525" s="3" t="str">
        <f t="shared" si="78"/>
        <v>spine_equip_605_2</v>
      </c>
    </row>
    <row r="526" spans="1:17">
      <c r="A526" s="2">
        <v>60509</v>
      </c>
      <c r="B526" s="3" t="str">
        <f>CONCATENATE(_xlfn.XLOOKUP(ROUNDDOWN(A526/100,0),[1]装备数值!$B:$B,[1]装备数值!$C:$C),"-",_xlfn.XLOOKUP(E526,[1]装备数值!$K$5:$K$19,[1]装备数值!$L$5:$L$19))</f>
        <v>防滑鞋-S阶-2</v>
      </c>
      <c r="C526" s="3">
        <f t="shared" si="74"/>
        <v>605</v>
      </c>
      <c r="D526" s="3">
        <f>_xlfn.XLOOKUP(ROUNDDOWN(A526/100,0),[1]装备数值!$B:$B,[1]装备数值!$E:$E)</f>
        <v>6</v>
      </c>
      <c r="E526" s="2">
        <v>9</v>
      </c>
      <c r="F526" s="2">
        <f>_xlfn.XLOOKUP(ROUNDDOWN(A526/100,0),[1]装备数值!$B:$B,[1]装备数值!$D:$D)</f>
        <v>102010</v>
      </c>
      <c r="G526" s="8">
        <f>IF(M526=0,_xlfn.IFS(D526=1,_xlfn.XLOOKUP(E526,[1]装备数值!$K$5:$K$19,[1]装备数值!$M$5:$M$19),D526=3,_xlfn.XLOOKUP(E526,[1]装备数值!$K$5:$K$19,[1]装备数值!$Q$5:$Q$19),D526=5,_xlfn.XLOOKUP(E526,[1]装备数值!$K$5:$K$19,[1]装备数值!$U$5:$U$19),D526=2,_xlfn.XLOOKUP(E526,[1]装备数值!$K$5:$K$19,[1]装备数值!$M$24:$M$38),D526=4,_xlfn.XLOOKUP(E526,[1]装备数值!$K$5:$K$19,[1]装备数值!$Q$24:$Q$38),D526=6,_xlfn.XLOOKUP(E526,[1]装备数值!$K$5:$K$19,[1]装备数值!$U$24:$U$38)),_xlfn.IFS(D526=1,_xlfn.XLOOKUP(E526,[1]装备数值!$K$5:$K$19,[1]装备数值!$O$5:$O$19),D526=3,_xlfn.XLOOKUP(E526,[1]装备数值!$K$5:$K$19,[1]装备数值!$S$5:$S$19),D526=5,_xlfn.XLOOKUP(E526,[1]装备数值!$K$5:$K$19,[1]装备数值!$W$5:$W$19),D526=2,_xlfn.XLOOKUP(E526,[1]装备数值!$K$5:$K$19,[1]装备数值!$O$24:$O$38),D526=4,_xlfn.XLOOKUP(E526,[1]装备数值!$K$5:$K$19,[1]装备数值!$S$24:$S$38),D526=6,_xlfn.XLOOKUP(E526,[1]装备数值!$K$5:$K$19,[1]装备数值!$W$24:$W$38)))</f>
        <v>330</v>
      </c>
      <c r="H526" s="2">
        <f>IF(M526=0,_xlfn.IFS(D526=1,_xlfn.XLOOKUP(E526,[1]装备数值!$K$5:$K$19,[1]装备数值!$N$5:$N$19),D526=3,_xlfn.XLOOKUP(E526,[1]装备数值!$K$5:$K$19,[1]装备数值!$R$5:$R$19),D526=5,_xlfn.XLOOKUP(E526,[1]装备数值!$K$5:$K$19,[1]装备数值!$V$5:$V$19),D526=2,_xlfn.XLOOKUP(E526,[1]装备数值!$K$5:$K$19,[1]装备数值!$N$24:$N$38),D526=4,_xlfn.XLOOKUP(E526,[1]装备数值!$K$5:$K$19,[1]装备数值!$R$24:$R$38),D526=6,_xlfn.XLOOKUP(E526,[1]装备数值!$K$5:$K$19,[1]装备数值!$V$24:$V$38)),_xlfn.IFS(D526=1,_xlfn.XLOOKUP(E526,[1]装备数值!$K$5:$K$19,[1]装备数值!$P$5:$P$19),D526=3,_xlfn.XLOOKUP(E526,[1]装备数值!$K$5:$K$19,[1]装备数值!$T$5:$T$19),D526=5,_xlfn.XLOOKUP(E526,[1]装备数值!$K$5:$K$19,[1]装备数值!$X$5:$X$19),D526=2,_xlfn.XLOOKUP(E526,[1]装备数值!$K$5:$K$19,[1]装备数值!$P$24:$P$38),D526=4,_xlfn.XLOOKUP(E526,[1]装备数值!$K$5:$K$19,[1]装备数值!$T$24:$T$38),D526=6,_xlfn.XLOOKUP(E526,[1]装备数值!$K$5:$K$19,[1]装备数值!$X$24:$X$38)))</f>
        <v>30</v>
      </c>
      <c r="I526" s="2" cm="1">
        <f t="array" ref="I526">G526+H526*(_xlfn.SINGLE(_xlfn.XLOOKUP(E526,'equip_quality|装备品质'!$A:$A,'equip_quality|装备品质'!$E:$E-1)))</f>
        <v>5100</v>
      </c>
      <c r="J526" s="3" t="str">
        <f t="shared" si="79"/>
        <v>3;436053|4;436054|5;436055|6;436056</v>
      </c>
      <c r="K526" s="3" t="str">
        <f t="shared" si="80"/>
        <v>436053;436054;436055</v>
      </c>
      <c r="M526" s="2">
        <f>_xlfn.XLOOKUP(ROUNDDOWN(A526/100,0),[1]装备数值!$B:$B,[1]装备数值!$F:$F)</f>
        <v>0</v>
      </c>
      <c r="N526" s="3" t="str">
        <f t="shared" si="75"/>
        <v>equip_605_name</v>
      </c>
      <c r="O526" s="3" t="str">
        <f t="shared" si="76"/>
        <v>icon_equip_605_2</v>
      </c>
      <c r="P526" s="3" t="str">
        <f t="shared" si="77"/>
        <v>equip_605_desc</v>
      </c>
      <c r="Q526" s="3" t="str">
        <f t="shared" si="78"/>
        <v>spine_equip_605_2</v>
      </c>
    </row>
    <row r="527" spans="1:17">
      <c r="A527" s="2">
        <v>60510</v>
      </c>
      <c r="B527" s="3" t="str">
        <f>CONCATENATE(_xlfn.XLOOKUP(ROUNDDOWN(A527/100,0),[1]装备数值!$B:$B,[1]装备数值!$C:$C),"-",_xlfn.XLOOKUP(E527,[1]装备数值!$K$5:$K$19,[1]装备数值!$L$5:$L$19))</f>
        <v>防滑鞋-S阶-3</v>
      </c>
      <c r="C527" s="3">
        <f t="shared" si="74"/>
        <v>605</v>
      </c>
      <c r="D527" s="3">
        <f>_xlfn.XLOOKUP(ROUNDDOWN(A527/100,0),[1]装备数值!$B:$B,[1]装备数值!$E:$E)</f>
        <v>6</v>
      </c>
      <c r="E527" s="2">
        <v>10</v>
      </c>
      <c r="F527" s="2">
        <f>_xlfn.XLOOKUP(ROUNDDOWN(A527/100,0),[1]装备数值!$B:$B,[1]装备数值!$D:$D)</f>
        <v>102010</v>
      </c>
      <c r="G527" s="8">
        <f>IF(M527=0,_xlfn.IFS(D527=1,_xlfn.XLOOKUP(E527,[1]装备数值!$K$5:$K$19,[1]装备数值!$M$5:$M$19),D527=3,_xlfn.XLOOKUP(E527,[1]装备数值!$K$5:$K$19,[1]装备数值!$Q$5:$Q$19),D527=5,_xlfn.XLOOKUP(E527,[1]装备数值!$K$5:$K$19,[1]装备数值!$U$5:$U$19),D527=2,_xlfn.XLOOKUP(E527,[1]装备数值!$K$5:$K$19,[1]装备数值!$M$24:$M$38),D527=4,_xlfn.XLOOKUP(E527,[1]装备数值!$K$5:$K$19,[1]装备数值!$Q$24:$Q$38),D527=6,_xlfn.XLOOKUP(E527,[1]装备数值!$K$5:$K$19,[1]装备数值!$U$24:$U$38)),_xlfn.IFS(D527=1,_xlfn.XLOOKUP(E527,[1]装备数值!$K$5:$K$19,[1]装备数值!$O$5:$O$19),D527=3,_xlfn.XLOOKUP(E527,[1]装备数值!$K$5:$K$19,[1]装备数值!$S$5:$S$19),D527=5,_xlfn.XLOOKUP(E527,[1]装备数值!$K$5:$K$19,[1]装备数值!$W$5:$W$19),D527=2,_xlfn.XLOOKUP(E527,[1]装备数值!$K$5:$K$19,[1]装备数值!$O$24:$O$38),D527=4,_xlfn.XLOOKUP(E527,[1]装备数值!$K$5:$K$19,[1]装备数值!$S$24:$S$38),D527=6,_xlfn.XLOOKUP(E527,[1]装备数值!$K$5:$K$19,[1]装备数值!$W$24:$W$38)))</f>
        <v>371</v>
      </c>
      <c r="H527" s="2">
        <f>IF(M527=0,_xlfn.IFS(D527=1,_xlfn.XLOOKUP(E527,[1]装备数值!$K$5:$K$19,[1]装备数值!$N$5:$N$19),D527=3,_xlfn.XLOOKUP(E527,[1]装备数值!$K$5:$K$19,[1]装备数值!$R$5:$R$19),D527=5,_xlfn.XLOOKUP(E527,[1]装备数值!$K$5:$K$19,[1]装备数值!$V$5:$V$19),D527=2,_xlfn.XLOOKUP(E527,[1]装备数值!$K$5:$K$19,[1]装备数值!$N$24:$N$38),D527=4,_xlfn.XLOOKUP(E527,[1]装备数值!$K$5:$K$19,[1]装备数值!$R$24:$R$38),D527=6,_xlfn.XLOOKUP(E527,[1]装备数值!$K$5:$K$19,[1]装备数值!$V$24:$V$38)),_xlfn.IFS(D527=1,_xlfn.XLOOKUP(E527,[1]装备数值!$K$5:$K$19,[1]装备数值!$P$5:$P$19),D527=3,_xlfn.XLOOKUP(E527,[1]装备数值!$K$5:$K$19,[1]装备数值!$T$5:$T$19),D527=5,_xlfn.XLOOKUP(E527,[1]装备数值!$K$5:$K$19,[1]装备数值!$X$5:$X$19),D527=2,_xlfn.XLOOKUP(E527,[1]装备数值!$K$5:$K$19,[1]装备数值!$P$24:$P$38),D527=4,_xlfn.XLOOKUP(E527,[1]装备数值!$K$5:$K$19,[1]装备数值!$T$24:$T$38),D527=6,_xlfn.XLOOKUP(E527,[1]装备数值!$K$5:$K$19,[1]装备数值!$X$24:$X$38)))</f>
        <v>34</v>
      </c>
      <c r="I527" s="2" cm="1">
        <f t="array" ref="I527">G527+H527*(_xlfn.SINGLE(_xlfn.XLOOKUP(E527,'equip_quality|装备品质'!$A:$A,'equip_quality|装备品质'!$E:$E-1)))</f>
        <v>5777</v>
      </c>
      <c r="J527" s="3" t="str">
        <f t="shared" si="79"/>
        <v>3;436053|4;436054|5;436055|6;436056</v>
      </c>
      <c r="K527" s="3" t="str">
        <f t="shared" si="80"/>
        <v>436053;436054;436055</v>
      </c>
      <c r="M527" s="2">
        <f>_xlfn.XLOOKUP(ROUNDDOWN(A527/100,0),[1]装备数值!$B:$B,[1]装备数值!$F:$F)</f>
        <v>0</v>
      </c>
      <c r="N527" s="3" t="str">
        <f t="shared" si="75"/>
        <v>equip_605_name</v>
      </c>
      <c r="O527" s="3" t="str">
        <f t="shared" si="76"/>
        <v>icon_equip_605_2</v>
      </c>
      <c r="P527" s="3" t="str">
        <f t="shared" si="77"/>
        <v>equip_605_desc</v>
      </c>
      <c r="Q527" s="3" t="str">
        <f t="shared" si="78"/>
        <v>spine_equip_605_2</v>
      </c>
    </row>
    <row r="528" spans="1:17">
      <c r="A528" s="2">
        <v>60511</v>
      </c>
      <c r="B528" s="3" t="str">
        <f>CONCATENATE(_xlfn.XLOOKUP(ROUNDDOWN(A528/100,0),[1]装备数值!$B:$B,[1]装备数值!$C:$C),"-",_xlfn.XLOOKUP(E528,[1]装备数值!$K$5:$K$19,[1]装备数值!$L$5:$L$19))</f>
        <v>防滑鞋-SS阶-0</v>
      </c>
      <c r="C528" s="3">
        <f t="shared" si="74"/>
        <v>605</v>
      </c>
      <c r="D528" s="3">
        <f>_xlfn.XLOOKUP(ROUNDDOWN(A528/100,0),[1]装备数值!$B:$B,[1]装备数值!$E:$E)</f>
        <v>6</v>
      </c>
      <c r="E528" s="2">
        <v>11</v>
      </c>
      <c r="F528" s="2">
        <f>_xlfn.XLOOKUP(ROUNDDOWN(A528/100,0),[1]装备数值!$B:$B,[1]装备数值!$D:$D)</f>
        <v>102010</v>
      </c>
      <c r="G528" s="8">
        <f>IF(M528=0,_xlfn.IFS(D528=1,_xlfn.XLOOKUP(E528,[1]装备数值!$K$5:$K$19,[1]装备数值!$M$5:$M$19),D528=3,_xlfn.XLOOKUP(E528,[1]装备数值!$K$5:$K$19,[1]装备数值!$Q$5:$Q$19),D528=5,_xlfn.XLOOKUP(E528,[1]装备数值!$K$5:$K$19,[1]装备数值!$U$5:$U$19),D528=2,_xlfn.XLOOKUP(E528,[1]装备数值!$K$5:$K$19,[1]装备数值!$M$24:$M$38),D528=4,_xlfn.XLOOKUP(E528,[1]装备数值!$K$5:$K$19,[1]装备数值!$Q$24:$Q$38),D528=6,_xlfn.XLOOKUP(E528,[1]装备数值!$K$5:$K$19,[1]装备数值!$U$24:$U$38)),_xlfn.IFS(D528=1,_xlfn.XLOOKUP(E528,[1]装备数值!$K$5:$K$19,[1]装备数值!$O$5:$O$19),D528=3,_xlfn.XLOOKUP(E528,[1]装备数值!$K$5:$K$19,[1]装备数值!$S$5:$S$19),D528=5,_xlfn.XLOOKUP(E528,[1]装备数值!$K$5:$K$19,[1]装备数值!$W$5:$W$19),D528=2,_xlfn.XLOOKUP(E528,[1]装备数值!$K$5:$K$19,[1]装备数值!$O$24:$O$38),D528=4,_xlfn.XLOOKUP(E528,[1]装备数值!$K$5:$K$19,[1]装备数值!$S$24:$S$38),D528=6,_xlfn.XLOOKUP(E528,[1]装备数值!$K$5:$K$19,[1]装备数值!$W$24:$W$38)))</f>
        <v>414</v>
      </c>
      <c r="H528" s="2">
        <f>IF(M528=0,_xlfn.IFS(D528=1,_xlfn.XLOOKUP(E528,[1]装备数值!$K$5:$K$19,[1]装备数值!$N$5:$N$19),D528=3,_xlfn.XLOOKUP(E528,[1]装备数值!$K$5:$K$19,[1]装备数值!$R$5:$R$19),D528=5,_xlfn.XLOOKUP(E528,[1]装备数值!$K$5:$K$19,[1]装备数值!$V$5:$V$19),D528=2,_xlfn.XLOOKUP(E528,[1]装备数值!$K$5:$K$19,[1]装备数值!$N$24:$N$38),D528=4,_xlfn.XLOOKUP(E528,[1]装备数值!$K$5:$K$19,[1]装备数值!$R$24:$R$38),D528=6,_xlfn.XLOOKUP(E528,[1]装备数值!$K$5:$K$19,[1]装备数值!$V$24:$V$38)),_xlfn.IFS(D528=1,_xlfn.XLOOKUP(E528,[1]装备数值!$K$5:$K$19,[1]装备数值!$P$5:$P$19),D528=3,_xlfn.XLOOKUP(E528,[1]装备数值!$K$5:$K$19,[1]装备数值!$T$5:$T$19),D528=5,_xlfn.XLOOKUP(E528,[1]装备数值!$K$5:$K$19,[1]装备数值!$X$5:$X$19),D528=2,_xlfn.XLOOKUP(E528,[1]装备数值!$K$5:$K$19,[1]装备数值!$P$24:$P$38),D528=4,_xlfn.XLOOKUP(E528,[1]装备数值!$K$5:$K$19,[1]装备数值!$T$24:$T$38),D528=6,_xlfn.XLOOKUP(E528,[1]装备数值!$K$5:$K$19,[1]装备数值!$X$24:$X$38)))</f>
        <v>38</v>
      </c>
      <c r="I528" s="2" cm="1">
        <f t="array" ref="I528">G528+H528*(_xlfn.SINGLE(_xlfn.XLOOKUP(E528,'equip_quality|装备品质'!$A:$A,'equip_quality|装备品质'!$E:$E-1)))</f>
        <v>6456</v>
      </c>
      <c r="J528" s="3" t="str">
        <f t="shared" si="79"/>
        <v>3;436053|4;436054|5;436055|6;436056</v>
      </c>
      <c r="K528" s="3" t="str">
        <f t="shared" si="80"/>
        <v>436053;436054;436055;436056</v>
      </c>
      <c r="M528" s="2">
        <f>_xlfn.XLOOKUP(ROUNDDOWN(A528/100,0),[1]装备数值!$B:$B,[1]装备数值!$F:$F)</f>
        <v>0</v>
      </c>
      <c r="N528" s="3" t="str">
        <f t="shared" si="75"/>
        <v>equip_605_name</v>
      </c>
      <c r="O528" s="3" t="str">
        <f t="shared" si="76"/>
        <v>icon_equip_605_2</v>
      </c>
      <c r="P528" s="3" t="str">
        <f t="shared" si="77"/>
        <v>equip_605_desc</v>
      </c>
      <c r="Q528" s="3" t="str">
        <f t="shared" si="78"/>
        <v>spine_equip_605_2</v>
      </c>
    </row>
    <row r="529" spans="1:17">
      <c r="A529" s="2">
        <v>60512</v>
      </c>
      <c r="B529" s="3" t="str">
        <f>CONCATENATE(_xlfn.XLOOKUP(ROUNDDOWN(A529/100,0),[1]装备数值!$B:$B,[1]装备数值!$C:$C),"-",_xlfn.XLOOKUP(E529,[1]装备数值!$K$5:$K$19,[1]装备数值!$L$5:$L$19))</f>
        <v>防滑鞋-SS阶-1</v>
      </c>
      <c r="C529" s="3">
        <f t="shared" si="74"/>
        <v>605</v>
      </c>
      <c r="D529" s="3">
        <f>_xlfn.XLOOKUP(ROUNDDOWN(A529/100,0),[1]装备数值!$B:$B,[1]装备数值!$E:$E)</f>
        <v>6</v>
      </c>
      <c r="E529" s="2">
        <v>12</v>
      </c>
      <c r="F529" s="2">
        <f>_xlfn.XLOOKUP(ROUNDDOWN(A529/100,0),[1]装备数值!$B:$B,[1]装备数值!$D:$D)</f>
        <v>102010</v>
      </c>
      <c r="G529" s="8">
        <f>IF(M529=0,_xlfn.IFS(D529=1,_xlfn.XLOOKUP(E529,[1]装备数值!$K$5:$K$19,[1]装备数值!$M$5:$M$19),D529=3,_xlfn.XLOOKUP(E529,[1]装备数值!$K$5:$K$19,[1]装备数值!$Q$5:$Q$19),D529=5,_xlfn.XLOOKUP(E529,[1]装备数值!$K$5:$K$19,[1]装备数值!$U$5:$U$19),D529=2,_xlfn.XLOOKUP(E529,[1]装备数值!$K$5:$K$19,[1]装备数值!$M$24:$M$38),D529=4,_xlfn.XLOOKUP(E529,[1]装备数值!$K$5:$K$19,[1]装备数值!$Q$24:$Q$38),D529=6,_xlfn.XLOOKUP(E529,[1]装备数值!$K$5:$K$19,[1]装备数值!$U$24:$U$38)),_xlfn.IFS(D529=1,_xlfn.XLOOKUP(E529,[1]装备数值!$K$5:$K$19,[1]装备数值!$O$5:$O$19),D529=3,_xlfn.XLOOKUP(E529,[1]装备数值!$K$5:$K$19,[1]装备数值!$S$5:$S$19),D529=5,_xlfn.XLOOKUP(E529,[1]装备数值!$K$5:$K$19,[1]装备数值!$W$5:$W$19),D529=2,_xlfn.XLOOKUP(E529,[1]装备数值!$K$5:$K$19,[1]装备数值!$O$24:$O$38),D529=4,_xlfn.XLOOKUP(E529,[1]装备数值!$K$5:$K$19,[1]装备数值!$S$24:$S$38),D529=6,_xlfn.XLOOKUP(E529,[1]装备数值!$K$5:$K$19,[1]装备数值!$W$24:$W$38)))</f>
        <v>564</v>
      </c>
      <c r="H529" s="2">
        <f>IF(M529=0,_xlfn.IFS(D529=1,_xlfn.XLOOKUP(E529,[1]装备数值!$K$5:$K$19,[1]装备数值!$N$5:$N$19),D529=3,_xlfn.XLOOKUP(E529,[1]装备数值!$K$5:$K$19,[1]装备数值!$R$5:$R$19),D529=5,_xlfn.XLOOKUP(E529,[1]装备数值!$K$5:$K$19,[1]装备数值!$V$5:$V$19),D529=2,_xlfn.XLOOKUP(E529,[1]装备数值!$K$5:$K$19,[1]装备数值!$N$24:$N$38),D529=4,_xlfn.XLOOKUP(E529,[1]装备数值!$K$5:$K$19,[1]装备数值!$R$24:$R$38),D529=6,_xlfn.XLOOKUP(E529,[1]装备数值!$K$5:$K$19,[1]装备数值!$V$24:$V$38)),_xlfn.IFS(D529=1,_xlfn.XLOOKUP(E529,[1]装备数值!$K$5:$K$19,[1]装备数值!$P$5:$P$19),D529=3,_xlfn.XLOOKUP(E529,[1]装备数值!$K$5:$K$19,[1]装备数值!$T$5:$T$19),D529=5,_xlfn.XLOOKUP(E529,[1]装备数值!$K$5:$K$19,[1]装备数值!$X$5:$X$19),D529=2,_xlfn.XLOOKUP(E529,[1]装备数值!$K$5:$K$19,[1]装备数值!$P$24:$P$38),D529=4,_xlfn.XLOOKUP(E529,[1]装备数值!$K$5:$K$19,[1]装备数值!$T$24:$T$38),D529=6,_xlfn.XLOOKUP(E529,[1]装备数值!$K$5:$K$19,[1]装备数值!$X$24:$X$38)))</f>
        <v>53</v>
      </c>
      <c r="I529" s="2" cm="1">
        <f t="array" ref="I529">G529+H529*(_xlfn.SINGLE(_xlfn.XLOOKUP(E529,'equip_quality|装备品质'!$A:$A,'equip_quality|装备品质'!$E:$E-1)))</f>
        <v>8991</v>
      </c>
      <c r="J529" s="3" t="str">
        <f t="shared" si="79"/>
        <v>3;436053|4;436054|5;436055|6;436056</v>
      </c>
      <c r="K529" s="3" t="str">
        <f t="shared" si="80"/>
        <v>436053;436054;436055;436056</v>
      </c>
      <c r="M529" s="2">
        <f>_xlfn.XLOOKUP(ROUNDDOWN(A529/100,0),[1]装备数值!$B:$B,[1]装备数值!$F:$F)</f>
        <v>0</v>
      </c>
      <c r="N529" s="3" t="str">
        <f t="shared" si="75"/>
        <v>equip_605_name</v>
      </c>
      <c r="O529" s="3" t="str">
        <f t="shared" si="76"/>
        <v>icon_equip_605_2</v>
      </c>
      <c r="P529" s="3" t="str">
        <f t="shared" si="77"/>
        <v>equip_605_desc</v>
      </c>
      <c r="Q529" s="3" t="str">
        <f t="shared" si="78"/>
        <v>spine_equip_605_2</v>
      </c>
    </row>
    <row r="530" spans="1:17">
      <c r="A530" s="2">
        <v>60513</v>
      </c>
      <c r="B530" s="3" t="str">
        <f>CONCATENATE(_xlfn.XLOOKUP(ROUNDDOWN(A530/100,0),[1]装备数值!$B:$B,[1]装备数值!$C:$C),"-",_xlfn.XLOOKUP(E530,[1]装备数值!$K$5:$K$19,[1]装备数值!$L$5:$L$19))</f>
        <v>防滑鞋-SS阶-2</v>
      </c>
      <c r="C530" s="3">
        <f t="shared" si="74"/>
        <v>605</v>
      </c>
      <c r="D530" s="3">
        <f>_xlfn.XLOOKUP(ROUNDDOWN(A530/100,0),[1]装备数值!$B:$B,[1]装备数值!$E:$E)</f>
        <v>6</v>
      </c>
      <c r="E530" s="2">
        <v>13</v>
      </c>
      <c r="F530" s="2">
        <f>_xlfn.XLOOKUP(ROUNDDOWN(A530/100,0),[1]装备数值!$B:$B,[1]装备数值!$D:$D)</f>
        <v>102010</v>
      </c>
      <c r="G530" s="8">
        <f>IF(M530=0,_xlfn.IFS(D530=1,_xlfn.XLOOKUP(E530,[1]装备数值!$K$5:$K$19,[1]装备数值!$M$5:$M$19),D530=3,_xlfn.XLOOKUP(E530,[1]装备数值!$K$5:$K$19,[1]装备数值!$Q$5:$Q$19),D530=5,_xlfn.XLOOKUP(E530,[1]装备数值!$K$5:$K$19,[1]装备数值!$U$5:$U$19),D530=2,_xlfn.XLOOKUP(E530,[1]装备数值!$K$5:$K$19,[1]装备数值!$M$24:$M$38),D530=4,_xlfn.XLOOKUP(E530,[1]装备数值!$K$5:$K$19,[1]装备数值!$Q$24:$Q$38),D530=6,_xlfn.XLOOKUP(E530,[1]装备数值!$K$5:$K$19,[1]装备数值!$U$24:$U$38)),_xlfn.IFS(D530=1,_xlfn.XLOOKUP(E530,[1]装备数值!$K$5:$K$19,[1]装备数值!$O$5:$O$19),D530=3,_xlfn.XLOOKUP(E530,[1]装备数值!$K$5:$K$19,[1]装备数值!$S$5:$S$19),D530=5,_xlfn.XLOOKUP(E530,[1]装备数值!$K$5:$K$19,[1]装备数值!$W$5:$W$19),D530=2,_xlfn.XLOOKUP(E530,[1]装备数值!$K$5:$K$19,[1]装备数值!$O$24:$O$38),D530=4,_xlfn.XLOOKUP(E530,[1]装备数值!$K$5:$K$19,[1]装备数值!$S$24:$S$38),D530=6,_xlfn.XLOOKUP(E530,[1]装备数值!$K$5:$K$19,[1]装备数值!$W$24:$W$38)))</f>
        <v>752</v>
      </c>
      <c r="H530" s="2">
        <f>IF(M530=0,_xlfn.IFS(D530=1,_xlfn.XLOOKUP(E530,[1]装备数值!$K$5:$K$19,[1]装备数值!$N$5:$N$19),D530=3,_xlfn.XLOOKUP(E530,[1]装备数值!$K$5:$K$19,[1]装备数值!$R$5:$R$19),D530=5,_xlfn.XLOOKUP(E530,[1]装备数值!$K$5:$K$19,[1]装备数值!$V$5:$V$19),D530=2,_xlfn.XLOOKUP(E530,[1]装备数值!$K$5:$K$19,[1]装备数值!$N$24:$N$38),D530=4,_xlfn.XLOOKUP(E530,[1]装备数值!$K$5:$K$19,[1]装备数值!$R$24:$R$38),D530=6,_xlfn.XLOOKUP(E530,[1]装备数值!$K$5:$K$19,[1]装备数值!$V$24:$V$38)),_xlfn.IFS(D530=1,_xlfn.XLOOKUP(E530,[1]装备数值!$K$5:$K$19,[1]装备数值!$P$5:$P$19),D530=3,_xlfn.XLOOKUP(E530,[1]装备数值!$K$5:$K$19,[1]装备数值!$T$5:$T$19),D530=5,_xlfn.XLOOKUP(E530,[1]装备数值!$K$5:$K$19,[1]装备数值!$X$5:$X$19),D530=2,_xlfn.XLOOKUP(E530,[1]装备数值!$K$5:$K$19,[1]装备数值!$P$24:$P$38),D530=4,_xlfn.XLOOKUP(E530,[1]装备数值!$K$5:$K$19,[1]装备数值!$T$24:$T$38),D530=6,_xlfn.XLOOKUP(E530,[1]装备数值!$K$5:$K$19,[1]装备数值!$X$24:$X$38)))</f>
        <v>74</v>
      </c>
      <c r="I530" s="2" cm="1">
        <f t="array" ref="I530">G530+H530*(_xlfn.SINGLE(_xlfn.XLOOKUP(E530,'equip_quality|装备品质'!$A:$A,'equip_quality|装备品质'!$E:$E-1)))</f>
        <v>12518</v>
      </c>
      <c r="J530" s="3" t="str">
        <f t="shared" si="79"/>
        <v>3;436053|4;436054|5;436055|6;436056</v>
      </c>
      <c r="K530" s="3" t="str">
        <f t="shared" si="80"/>
        <v>436053;436054;436055;436056</v>
      </c>
      <c r="M530" s="2">
        <f>_xlfn.XLOOKUP(ROUNDDOWN(A530/100,0),[1]装备数值!$B:$B,[1]装备数值!$F:$F)</f>
        <v>0</v>
      </c>
      <c r="N530" s="3" t="str">
        <f t="shared" si="75"/>
        <v>equip_605_name</v>
      </c>
      <c r="O530" s="3" t="str">
        <f t="shared" si="76"/>
        <v>icon_equip_605_2</v>
      </c>
      <c r="P530" s="3" t="str">
        <f t="shared" si="77"/>
        <v>equip_605_desc</v>
      </c>
      <c r="Q530" s="3" t="str">
        <f t="shared" si="78"/>
        <v>spine_equip_605_2</v>
      </c>
    </row>
    <row r="531" spans="1:17">
      <c r="A531" s="2">
        <v>60514</v>
      </c>
      <c r="B531" s="3" t="str">
        <f>CONCATENATE(_xlfn.XLOOKUP(ROUNDDOWN(A531/100,0),[1]装备数值!$B:$B,[1]装备数值!$C:$C),"-",_xlfn.XLOOKUP(E531,[1]装备数值!$K$5:$K$19,[1]装备数值!$L$5:$L$19))</f>
        <v>防滑鞋-SS阶-3</v>
      </c>
      <c r="C531" s="3">
        <f t="shared" si="74"/>
        <v>605</v>
      </c>
      <c r="D531" s="3">
        <f>_xlfn.XLOOKUP(ROUNDDOWN(A531/100,0),[1]装备数值!$B:$B,[1]装备数值!$E:$E)</f>
        <v>6</v>
      </c>
      <c r="E531" s="2">
        <v>14</v>
      </c>
      <c r="F531" s="2">
        <f>_xlfn.XLOOKUP(ROUNDDOWN(A531/100,0),[1]装备数值!$B:$B,[1]装备数值!$D:$D)</f>
        <v>102010</v>
      </c>
      <c r="G531" s="8">
        <f>IF(M531=0,_xlfn.IFS(D531=1,_xlfn.XLOOKUP(E531,[1]装备数值!$K$5:$K$19,[1]装备数值!$M$5:$M$19),D531=3,_xlfn.XLOOKUP(E531,[1]装备数值!$K$5:$K$19,[1]装备数值!$Q$5:$Q$19),D531=5,_xlfn.XLOOKUP(E531,[1]装备数值!$K$5:$K$19,[1]装备数值!$U$5:$U$19),D531=2,_xlfn.XLOOKUP(E531,[1]装备数值!$K$5:$K$19,[1]装备数值!$M$24:$M$38),D531=4,_xlfn.XLOOKUP(E531,[1]装备数值!$K$5:$K$19,[1]装备数值!$Q$24:$Q$38),D531=6,_xlfn.XLOOKUP(E531,[1]装备数值!$K$5:$K$19,[1]装备数值!$U$24:$U$38)),_xlfn.IFS(D531=1,_xlfn.XLOOKUP(E531,[1]装备数值!$K$5:$K$19,[1]装备数值!$O$5:$O$19),D531=3,_xlfn.XLOOKUP(E531,[1]装备数值!$K$5:$K$19,[1]装备数值!$S$5:$S$19),D531=5,_xlfn.XLOOKUP(E531,[1]装备数值!$K$5:$K$19,[1]装备数值!$W$5:$W$19),D531=2,_xlfn.XLOOKUP(E531,[1]装备数值!$K$5:$K$19,[1]装备数值!$O$24:$O$38),D531=4,_xlfn.XLOOKUP(E531,[1]装备数值!$K$5:$K$19,[1]装备数值!$S$24:$S$38),D531=6,_xlfn.XLOOKUP(E531,[1]装备数值!$K$5:$K$19,[1]装备数值!$W$24:$W$38)))</f>
        <v>940</v>
      </c>
      <c r="H531" s="2">
        <f>IF(M531=0,_xlfn.IFS(D531=1,_xlfn.XLOOKUP(E531,[1]装备数值!$K$5:$K$19,[1]装备数值!$N$5:$N$19),D531=3,_xlfn.XLOOKUP(E531,[1]装备数值!$K$5:$K$19,[1]装备数值!$R$5:$R$19),D531=5,_xlfn.XLOOKUP(E531,[1]装备数值!$K$5:$K$19,[1]装备数值!$V$5:$V$19),D531=2,_xlfn.XLOOKUP(E531,[1]装备数值!$K$5:$K$19,[1]装备数值!$N$24:$N$38),D531=4,_xlfn.XLOOKUP(E531,[1]装备数值!$K$5:$K$19,[1]装备数值!$R$24:$R$38),D531=6,_xlfn.XLOOKUP(E531,[1]装备数值!$K$5:$K$19,[1]装备数值!$V$24:$V$38)),_xlfn.IFS(D531=1,_xlfn.XLOOKUP(E531,[1]装备数值!$K$5:$K$19,[1]装备数值!$P$5:$P$19),D531=3,_xlfn.XLOOKUP(E531,[1]装备数值!$K$5:$K$19,[1]装备数值!$T$5:$T$19),D531=5,_xlfn.XLOOKUP(E531,[1]装备数值!$K$5:$K$19,[1]装备数值!$X$5:$X$19),D531=2,_xlfn.XLOOKUP(E531,[1]装备数值!$K$5:$K$19,[1]装备数值!$P$24:$P$38),D531=4,_xlfn.XLOOKUP(E531,[1]装备数值!$K$5:$K$19,[1]装备数值!$T$24:$T$38),D531=6,_xlfn.XLOOKUP(E531,[1]装备数值!$K$5:$K$19,[1]装备数值!$X$24:$X$38)))</f>
        <v>90</v>
      </c>
      <c r="I531" s="2" cm="1">
        <f t="array" ref="I531">G531+H531*(_xlfn.SINGLE(_xlfn.XLOOKUP(E531,'equip_quality|装备品质'!$A:$A,'equip_quality|装备品质'!$E:$E-1)))</f>
        <v>15250</v>
      </c>
      <c r="J531" s="3" t="str">
        <f t="shared" si="79"/>
        <v>3;436053|4;436054|5;436055|6;436056</v>
      </c>
      <c r="K531" s="3" t="str">
        <f t="shared" si="80"/>
        <v>436053;436054;436055;436056</v>
      </c>
      <c r="M531" s="2">
        <f>_xlfn.XLOOKUP(ROUNDDOWN(A531/100,0),[1]装备数值!$B:$B,[1]装备数值!$F:$F)</f>
        <v>0</v>
      </c>
      <c r="N531" s="3" t="str">
        <f t="shared" si="75"/>
        <v>equip_605_name</v>
      </c>
      <c r="O531" s="3" t="str">
        <f t="shared" si="76"/>
        <v>icon_equip_605_2</v>
      </c>
      <c r="P531" s="3" t="str">
        <f t="shared" si="77"/>
        <v>equip_605_desc</v>
      </c>
      <c r="Q531" s="3" t="str">
        <f t="shared" si="78"/>
        <v>spine_equip_605_2</v>
      </c>
    </row>
    <row r="532" spans="1:17">
      <c r="A532" s="2">
        <v>60515</v>
      </c>
      <c r="B532" s="3" t="str">
        <f>CONCATENATE(_xlfn.XLOOKUP(ROUNDDOWN(A532/100,0),[1]装备数值!$B:$B,[1]装备数值!$C:$C),"-",_xlfn.XLOOKUP(E532,[1]装备数值!$K$5:$K$19,[1]装备数值!$L$5:$L$19))</f>
        <v>防滑鞋-SS阶-4</v>
      </c>
      <c r="C532" s="3">
        <f t="shared" si="74"/>
        <v>605</v>
      </c>
      <c r="D532" s="3">
        <f>_xlfn.XLOOKUP(ROUNDDOWN(A532/100,0),[1]装备数值!$B:$B,[1]装备数值!$E:$E)</f>
        <v>6</v>
      </c>
      <c r="E532" s="2">
        <v>15</v>
      </c>
      <c r="F532" s="2">
        <f>_xlfn.XLOOKUP(ROUNDDOWN(A532/100,0),[1]装备数值!$B:$B,[1]装备数值!$D:$D)</f>
        <v>102010</v>
      </c>
      <c r="G532" s="8">
        <f>IF(M532=0,_xlfn.IFS(D532=1,_xlfn.XLOOKUP(E532,[1]装备数值!$K$5:$K$19,[1]装备数值!$M$5:$M$19),D532=3,_xlfn.XLOOKUP(E532,[1]装备数值!$K$5:$K$19,[1]装备数值!$Q$5:$Q$19),D532=5,_xlfn.XLOOKUP(E532,[1]装备数值!$K$5:$K$19,[1]装备数值!$U$5:$U$19),D532=2,_xlfn.XLOOKUP(E532,[1]装备数值!$K$5:$K$19,[1]装备数值!$M$24:$M$38),D532=4,_xlfn.XLOOKUP(E532,[1]装备数值!$K$5:$K$19,[1]装备数值!$Q$24:$Q$38),D532=6,_xlfn.XLOOKUP(E532,[1]装备数值!$K$5:$K$19,[1]装备数值!$U$24:$U$38)),_xlfn.IFS(D532=1,_xlfn.XLOOKUP(E532,[1]装备数值!$K$5:$K$19,[1]装备数值!$O$5:$O$19),D532=3,_xlfn.XLOOKUP(E532,[1]装备数值!$K$5:$K$19,[1]装备数值!$S$5:$S$19),D532=5,_xlfn.XLOOKUP(E532,[1]装备数值!$K$5:$K$19,[1]装备数值!$W$5:$W$19),D532=2,_xlfn.XLOOKUP(E532,[1]装备数值!$K$5:$K$19,[1]装备数值!$O$24:$O$38),D532=4,_xlfn.XLOOKUP(E532,[1]装备数值!$K$5:$K$19,[1]装备数值!$S$24:$S$38),D532=6,_xlfn.XLOOKUP(E532,[1]装备数值!$K$5:$K$19,[1]装备数值!$W$24:$W$38)))</f>
        <v>1126</v>
      </c>
      <c r="H532" s="2">
        <f>IF(M532=0,_xlfn.IFS(D532=1,_xlfn.XLOOKUP(E532,[1]装备数值!$K$5:$K$19,[1]装备数值!$N$5:$N$19),D532=3,_xlfn.XLOOKUP(E532,[1]装备数值!$K$5:$K$19,[1]装备数值!$R$5:$R$19),D532=5,_xlfn.XLOOKUP(E532,[1]装备数值!$K$5:$K$19,[1]装备数值!$V$5:$V$19),D532=2,_xlfn.XLOOKUP(E532,[1]装备数值!$K$5:$K$19,[1]装备数值!$N$24:$N$38),D532=4,_xlfn.XLOOKUP(E532,[1]装备数值!$K$5:$K$19,[1]装备数值!$R$24:$R$38),D532=6,_xlfn.XLOOKUP(E532,[1]装备数值!$K$5:$K$19,[1]装备数值!$V$24:$V$38)),_xlfn.IFS(D532=1,_xlfn.XLOOKUP(E532,[1]装备数值!$K$5:$K$19,[1]装备数值!$P$5:$P$19),D532=3,_xlfn.XLOOKUP(E532,[1]装备数值!$K$5:$K$19,[1]装备数值!$T$5:$T$19),D532=5,_xlfn.XLOOKUP(E532,[1]装备数值!$K$5:$K$19,[1]装备数值!$X$5:$X$19),D532=2,_xlfn.XLOOKUP(E532,[1]装备数值!$K$5:$K$19,[1]装备数值!$P$24:$P$38),D532=4,_xlfn.XLOOKUP(E532,[1]装备数值!$K$5:$K$19,[1]装备数值!$T$24:$T$38),D532=6,_xlfn.XLOOKUP(E532,[1]装备数值!$K$5:$K$19,[1]装备数值!$X$24:$X$38)))</f>
        <v>114</v>
      </c>
      <c r="I532" s="2" cm="1">
        <f t="array" ref="I532">G532+H532*(_xlfn.SINGLE(_xlfn.XLOOKUP(E532,'equip_quality|装备品质'!$A:$A,'equip_quality|装备品质'!$E:$E-1)))</f>
        <v>19252</v>
      </c>
      <c r="J532" s="3" t="str">
        <f t="shared" si="79"/>
        <v>3;436053|4;436054|5;436055|6;436056</v>
      </c>
      <c r="K532" s="3" t="str">
        <f t="shared" si="80"/>
        <v>436053;436054;436055;436056</v>
      </c>
      <c r="M532" s="2">
        <f>_xlfn.XLOOKUP(ROUNDDOWN(A532/100,0),[1]装备数值!$B:$B,[1]装备数值!$F:$F)</f>
        <v>0</v>
      </c>
      <c r="N532" s="3" t="str">
        <f t="shared" si="75"/>
        <v>equip_605_name</v>
      </c>
      <c r="O532" s="3" t="str">
        <f t="shared" si="76"/>
        <v>icon_equip_605_2</v>
      </c>
      <c r="P532" s="3" t="str">
        <f t="shared" si="77"/>
        <v>equip_605_desc</v>
      </c>
      <c r="Q532" s="3" t="str">
        <f t="shared" si="78"/>
        <v>spine_equip_605_2</v>
      </c>
    </row>
    <row r="533" spans="1:17">
      <c r="A533" s="2">
        <v>65104</v>
      </c>
      <c r="B533" s="3" t="str">
        <f>CONCATENATE(_xlfn.XLOOKUP(ROUNDDOWN(A533/100,0),[1]装备数值!$B:$B,[1]装备数值!$C:$C),"-",_xlfn.XLOOKUP(E533,[1]装备数值!$K$5:$K$19,[1]装备数值!$L$5:$L$19))</f>
        <v>夺命长靴-A阶-0</v>
      </c>
      <c r="C533" s="3">
        <f t="shared" si="74"/>
        <v>651</v>
      </c>
      <c r="D533" s="3">
        <f>_xlfn.XLOOKUP(ROUNDDOWN(A533/100,0),[1]装备数值!$B:$B,[1]装备数值!$E:$E)</f>
        <v>6</v>
      </c>
      <c r="E533" s="2">
        <v>4</v>
      </c>
      <c r="F533" s="2">
        <f>_xlfn.XLOOKUP(ROUNDDOWN(A533/100,0),[1]装备数值!$B:$B,[1]装备数值!$D:$D)</f>
        <v>102010</v>
      </c>
      <c r="G533" s="8">
        <f>IF(M533=0,_xlfn.IFS(D533=1,_xlfn.XLOOKUP(E533,[1]装备数值!$K$5:$K$19,[1]装备数值!$M$5:$M$19),D533=3,_xlfn.XLOOKUP(E533,[1]装备数值!$K$5:$K$19,[1]装备数值!$Q$5:$Q$19),D533=5,_xlfn.XLOOKUP(E533,[1]装备数值!$K$5:$K$19,[1]装备数值!$U$5:$U$19),D533=2,_xlfn.XLOOKUP(E533,[1]装备数值!$K$5:$K$19,[1]装备数值!$M$24:$M$38),D533=4,_xlfn.XLOOKUP(E533,[1]装备数值!$K$5:$K$19,[1]装备数值!$Q$24:$Q$38),D533=6,_xlfn.XLOOKUP(E533,[1]装备数值!$K$5:$K$19,[1]装备数值!$U$24:$U$38)),_xlfn.IFS(D533=1,_xlfn.XLOOKUP(E533,[1]装备数值!$K$5:$K$19,[1]装备数值!$O$5:$O$19),D533=3,_xlfn.XLOOKUP(E533,[1]装备数值!$K$5:$K$19,[1]装备数值!$S$5:$S$19),D533=5,_xlfn.XLOOKUP(E533,[1]装备数值!$K$5:$K$19,[1]装备数值!$W$5:$W$19),D533=2,_xlfn.XLOOKUP(E533,[1]装备数值!$K$5:$K$19,[1]装备数值!$O$24:$O$38),D533=4,_xlfn.XLOOKUP(E533,[1]装备数值!$K$5:$K$19,[1]装备数值!$S$24:$S$38),D533=6,_xlfn.XLOOKUP(E533,[1]装备数值!$K$5:$K$19,[1]装备数值!$W$24:$W$38)))</f>
        <v>225</v>
      </c>
      <c r="H533" s="2">
        <f>IF(M533=0,_xlfn.IFS(D533=1,_xlfn.XLOOKUP(E533,[1]装备数值!$K$5:$K$19,[1]装备数值!$N$5:$N$19),D533=3,_xlfn.XLOOKUP(E533,[1]装备数值!$K$5:$K$19,[1]装备数值!$R$5:$R$19),D533=5,_xlfn.XLOOKUP(E533,[1]装备数值!$K$5:$K$19,[1]装备数值!$V$5:$V$19),D533=2,_xlfn.XLOOKUP(E533,[1]装备数值!$K$5:$K$19,[1]装备数值!$N$24:$N$38),D533=4,_xlfn.XLOOKUP(E533,[1]装备数值!$K$5:$K$19,[1]装备数值!$R$24:$R$38),D533=6,_xlfn.XLOOKUP(E533,[1]装备数值!$K$5:$K$19,[1]装备数值!$V$24:$V$38)),_xlfn.IFS(D533=1,_xlfn.XLOOKUP(E533,[1]装备数值!$K$5:$K$19,[1]装备数值!$P$5:$P$19),D533=3,_xlfn.XLOOKUP(E533,[1]装备数值!$K$5:$K$19,[1]装备数值!$T$5:$T$19),D533=5,_xlfn.XLOOKUP(E533,[1]装备数值!$K$5:$K$19,[1]装备数值!$X$5:$X$19),D533=2,_xlfn.XLOOKUP(E533,[1]装备数值!$K$5:$K$19,[1]装备数值!$P$24:$P$38),D533=4,_xlfn.XLOOKUP(E533,[1]装备数值!$K$5:$K$19,[1]装备数值!$T$24:$T$38),D533=6,_xlfn.XLOOKUP(E533,[1]装备数值!$K$5:$K$19,[1]装备数值!$X$24:$X$38)))</f>
        <v>11</v>
      </c>
      <c r="I533" s="2" cm="1">
        <f t="array" ref="I533">G533+H533*(_xlfn.SINGLE(_xlfn.XLOOKUP(E533,'equip_quality|装备品质'!$A:$A,'equip_quality|装备品质'!$E:$E-1)))</f>
        <v>1974</v>
      </c>
      <c r="J533" s="3" t="str">
        <f>CONCATENATE("2;",ROUNDDOWN(A533/100,0)*10+430002,"|3;",ROUNDDOWN(A533/100,0)*10+430003,"|4;",ROUNDDOWN(A533/100,0)*10+430004,"|5;",ROUNDDOWN(A533/100,0)*10+430005,"|6;",ROUNDDOWN(A533/100,0)*10+430006)</f>
        <v>2;436512|3;436513|4;436514|5;436515|6;436516</v>
      </c>
      <c r="K533" s="3" t="str">
        <f t="shared" ref="K533:K544" si="81">CONCATENATE(IF(L533,CONCATENATE(L533,";"),""),IF(E533&gt;=2,$C533*10+430002,""),IF(E533&gt;=3,CONCATENATE(";",$C533*10+430003),""),IF(E533&gt;=4,CONCATENATE(";",$C533*10+430004),""),IF(E533&gt;=7,CONCATENATE(";",$C533*10+430005),""),IF(E533&gt;=11,CONCATENATE(";",$C533*10+430006),""))</f>
        <v>436512;436513;436514</v>
      </c>
      <c r="M533" s="2">
        <f>_xlfn.XLOOKUP(ROUNDDOWN(A533/100,0),[1]装备数值!$B:$B,[1]装备数值!$F:$F)</f>
        <v>1</v>
      </c>
      <c r="N533" s="3" t="str">
        <f t="shared" si="75"/>
        <v>equip_651_name</v>
      </c>
      <c r="O533" s="3" t="str">
        <f t="shared" si="76"/>
        <v>icon_equip_651</v>
      </c>
      <c r="P533" s="3" t="str">
        <f t="shared" si="77"/>
        <v>equip_651_desc</v>
      </c>
      <c r="Q533" s="3" t="str">
        <f t="shared" si="78"/>
        <v>spine_equip_651</v>
      </c>
    </row>
    <row r="534" spans="1:17">
      <c r="A534" s="2">
        <v>65105</v>
      </c>
      <c r="B534" s="3" t="str">
        <f>CONCATENATE(_xlfn.XLOOKUP(ROUNDDOWN(A534/100,0),[1]装备数值!$B:$B,[1]装备数值!$C:$C),"-",_xlfn.XLOOKUP(E534,[1]装备数值!$K$5:$K$19,[1]装备数值!$L$5:$L$19))</f>
        <v>夺命长靴-A阶-1</v>
      </c>
      <c r="C534" s="3">
        <f t="shared" si="74"/>
        <v>651</v>
      </c>
      <c r="D534" s="3">
        <f>_xlfn.XLOOKUP(ROUNDDOWN(A534/100,0),[1]装备数值!$B:$B,[1]装备数值!$E:$E)</f>
        <v>6</v>
      </c>
      <c r="E534" s="2">
        <v>5</v>
      </c>
      <c r="F534" s="2">
        <f>_xlfn.XLOOKUP(ROUNDDOWN(A534/100,0),[1]装备数值!$B:$B,[1]装备数值!$D:$D)</f>
        <v>102010</v>
      </c>
      <c r="G534" s="8">
        <f>IF(M534=0,_xlfn.IFS(D534=1,_xlfn.XLOOKUP(E534,[1]装备数值!$K$5:$K$19,[1]装备数值!$M$5:$M$19),D534=3,_xlfn.XLOOKUP(E534,[1]装备数值!$K$5:$K$19,[1]装备数值!$Q$5:$Q$19),D534=5,_xlfn.XLOOKUP(E534,[1]装备数值!$K$5:$K$19,[1]装备数值!$U$5:$U$19),D534=2,_xlfn.XLOOKUP(E534,[1]装备数值!$K$5:$K$19,[1]装备数值!$M$24:$M$38),D534=4,_xlfn.XLOOKUP(E534,[1]装备数值!$K$5:$K$19,[1]装备数值!$Q$24:$Q$38),D534=6,_xlfn.XLOOKUP(E534,[1]装备数值!$K$5:$K$19,[1]装备数值!$U$24:$U$38)),_xlfn.IFS(D534=1,_xlfn.XLOOKUP(E534,[1]装备数值!$K$5:$K$19,[1]装备数值!$O$5:$O$19),D534=3,_xlfn.XLOOKUP(E534,[1]装备数值!$K$5:$K$19,[1]装备数值!$S$5:$S$19),D534=5,_xlfn.XLOOKUP(E534,[1]装备数值!$K$5:$K$19,[1]装备数值!$W$5:$W$19),D534=2,_xlfn.XLOOKUP(E534,[1]装备数值!$K$5:$K$19,[1]装备数值!$O$24:$O$38),D534=4,_xlfn.XLOOKUP(E534,[1]装备数值!$K$5:$K$19,[1]装备数值!$S$24:$S$38),D534=6,_xlfn.XLOOKUP(E534,[1]装备数值!$K$5:$K$19,[1]装备数值!$W$24:$W$38)))</f>
        <v>248</v>
      </c>
      <c r="H534" s="2">
        <f>IF(M534=0,_xlfn.IFS(D534=1,_xlfn.XLOOKUP(E534,[1]装备数值!$K$5:$K$19,[1]装备数值!$N$5:$N$19),D534=3,_xlfn.XLOOKUP(E534,[1]装备数值!$K$5:$K$19,[1]装备数值!$R$5:$R$19),D534=5,_xlfn.XLOOKUP(E534,[1]装备数值!$K$5:$K$19,[1]装备数值!$V$5:$V$19),D534=2,_xlfn.XLOOKUP(E534,[1]装备数值!$K$5:$K$19,[1]装备数值!$N$24:$N$38),D534=4,_xlfn.XLOOKUP(E534,[1]装备数值!$K$5:$K$19,[1]装备数值!$R$24:$R$38),D534=6,_xlfn.XLOOKUP(E534,[1]装备数值!$K$5:$K$19,[1]装备数值!$V$24:$V$38)),_xlfn.IFS(D534=1,_xlfn.XLOOKUP(E534,[1]装备数值!$K$5:$K$19,[1]装备数值!$P$5:$P$19),D534=3,_xlfn.XLOOKUP(E534,[1]装备数值!$K$5:$K$19,[1]装备数值!$T$5:$T$19),D534=5,_xlfn.XLOOKUP(E534,[1]装备数值!$K$5:$K$19,[1]装备数值!$X$5:$X$19),D534=2,_xlfn.XLOOKUP(E534,[1]装备数值!$K$5:$K$19,[1]装备数值!$P$24:$P$38),D534=4,_xlfn.XLOOKUP(E534,[1]装备数值!$K$5:$K$19,[1]装备数值!$T$24:$T$38),D534=6,_xlfn.XLOOKUP(E534,[1]装备数值!$K$5:$K$19,[1]装备数值!$X$24:$X$38)))</f>
        <v>15</v>
      </c>
      <c r="I534" s="2" cm="1">
        <f t="array" ref="I534">G534+H534*(_xlfn.SINGLE(_xlfn.XLOOKUP(E534,'equip_quality|装备品质'!$A:$A,'equip_quality|装备品质'!$E:$E-1)))</f>
        <v>2633</v>
      </c>
      <c r="J534" s="3" t="str">
        <f t="shared" ref="J534:J544" si="82">CONCATENATE("2;",ROUNDDOWN(A534/100,0)*10+430002,"|3;",ROUNDDOWN(A534/100,0)*10+430003,"|4;",ROUNDDOWN(A534/100,0)*10+430004,"|5;",ROUNDDOWN(A534/100,0)*10+430005,"|6;",ROUNDDOWN(A534/100,0)*10+430006)</f>
        <v>2;436512|3;436513|4;436514|5;436515|6;436516</v>
      </c>
      <c r="K534" s="3" t="str">
        <f t="shared" si="81"/>
        <v>436512;436513;436514</v>
      </c>
      <c r="M534" s="2">
        <f>_xlfn.XLOOKUP(ROUNDDOWN(A534/100,0),[1]装备数值!$B:$B,[1]装备数值!$F:$F)</f>
        <v>1</v>
      </c>
      <c r="N534" s="3" t="str">
        <f t="shared" si="75"/>
        <v>equip_651_name</v>
      </c>
      <c r="O534" s="3" t="str">
        <f t="shared" si="76"/>
        <v>icon_equip_651</v>
      </c>
      <c r="P534" s="3" t="str">
        <f t="shared" si="77"/>
        <v>equip_651_desc</v>
      </c>
      <c r="Q534" s="3" t="str">
        <f t="shared" si="78"/>
        <v>spine_equip_651</v>
      </c>
    </row>
    <row r="535" spans="1:17">
      <c r="A535" s="2">
        <v>65106</v>
      </c>
      <c r="B535" s="3" t="str">
        <f>CONCATENATE(_xlfn.XLOOKUP(ROUNDDOWN(A535/100,0),[1]装备数值!$B:$B,[1]装备数值!$C:$C),"-",_xlfn.XLOOKUP(E535,[1]装备数值!$K$5:$K$19,[1]装备数值!$L$5:$L$19))</f>
        <v>夺命长靴-A阶-2</v>
      </c>
      <c r="C535" s="3">
        <f t="shared" si="74"/>
        <v>651</v>
      </c>
      <c r="D535" s="3">
        <f>_xlfn.XLOOKUP(ROUNDDOWN(A535/100,0),[1]装备数值!$B:$B,[1]装备数值!$E:$E)</f>
        <v>6</v>
      </c>
      <c r="E535" s="2">
        <v>6</v>
      </c>
      <c r="F535" s="2">
        <f>_xlfn.XLOOKUP(ROUNDDOWN(A535/100,0),[1]装备数值!$B:$B,[1]装备数值!$D:$D)</f>
        <v>102010</v>
      </c>
      <c r="G535" s="8">
        <f>IF(M535=0,_xlfn.IFS(D535=1,_xlfn.XLOOKUP(E535,[1]装备数值!$K$5:$K$19,[1]装备数值!$M$5:$M$19),D535=3,_xlfn.XLOOKUP(E535,[1]装备数值!$K$5:$K$19,[1]装备数值!$Q$5:$Q$19),D535=5,_xlfn.XLOOKUP(E535,[1]装备数值!$K$5:$K$19,[1]装备数值!$U$5:$U$19),D535=2,_xlfn.XLOOKUP(E535,[1]装备数值!$K$5:$K$19,[1]装备数值!$M$24:$M$38),D535=4,_xlfn.XLOOKUP(E535,[1]装备数值!$K$5:$K$19,[1]装备数值!$Q$24:$Q$38),D535=6,_xlfn.XLOOKUP(E535,[1]装备数值!$K$5:$K$19,[1]装备数值!$U$24:$U$38)),_xlfn.IFS(D535=1,_xlfn.XLOOKUP(E535,[1]装备数值!$K$5:$K$19,[1]装备数值!$O$5:$O$19),D535=3,_xlfn.XLOOKUP(E535,[1]装备数值!$K$5:$K$19,[1]装备数值!$S$5:$S$19),D535=5,_xlfn.XLOOKUP(E535,[1]装备数值!$K$5:$K$19,[1]装备数值!$W$5:$W$19),D535=2,_xlfn.XLOOKUP(E535,[1]装备数值!$K$5:$K$19,[1]装备数值!$O$24:$O$38),D535=4,_xlfn.XLOOKUP(E535,[1]装备数值!$K$5:$K$19,[1]装备数值!$S$24:$S$38),D535=6,_xlfn.XLOOKUP(E535,[1]装备数值!$K$5:$K$19,[1]装备数值!$W$24:$W$38)))</f>
        <v>309</v>
      </c>
      <c r="H535" s="2">
        <f>IF(M535=0,_xlfn.IFS(D535=1,_xlfn.XLOOKUP(E535,[1]装备数值!$K$5:$K$19,[1]装备数值!$N$5:$N$19),D535=3,_xlfn.XLOOKUP(E535,[1]装备数值!$K$5:$K$19,[1]装备数值!$R$5:$R$19),D535=5,_xlfn.XLOOKUP(E535,[1]装备数值!$K$5:$K$19,[1]装备数值!$V$5:$V$19),D535=2,_xlfn.XLOOKUP(E535,[1]装备数值!$K$5:$K$19,[1]装备数值!$N$24:$N$38),D535=4,_xlfn.XLOOKUP(E535,[1]装备数值!$K$5:$K$19,[1]装备数值!$R$24:$R$38),D535=6,_xlfn.XLOOKUP(E535,[1]装备数值!$K$5:$K$19,[1]装备数值!$V$24:$V$38)),_xlfn.IFS(D535=1,_xlfn.XLOOKUP(E535,[1]装备数值!$K$5:$K$19,[1]装备数值!$P$5:$P$19),D535=3,_xlfn.XLOOKUP(E535,[1]装备数值!$K$5:$K$19,[1]装备数值!$T$5:$T$19),D535=5,_xlfn.XLOOKUP(E535,[1]装备数值!$K$5:$K$19,[1]装备数值!$X$5:$X$19),D535=2,_xlfn.XLOOKUP(E535,[1]装备数值!$K$5:$K$19,[1]装备数值!$P$24:$P$38),D535=4,_xlfn.XLOOKUP(E535,[1]装备数值!$K$5:$K$19,[1]装备数值!$T$24:$T$38),D535=6,_xlfn.XLOOKUP(E535,[1]装备数值!$K$5:$K$19,[1]装备数值!$X$24:$X$38)))</f>
        <v>19</v>
      </c>
      <c r="I535" s="2" cm="1">
        <f t="array" ref="I535">G535+H535*(_xlfn.SINGLE(_xlfn.XLOOKUP(E535,'equip_quality|装备品质'!$A:$A,'equip_quality|装备品质'!$E:$E-1)))</f>
        <v>3330</v>
      </c>
      <c r="J535" s="3" t="str">
        <f t="shared" si="82"/>
        <v>2;436512|3;436513|4;436514|5;436515|6;436516</v>
      </c>
      <c r="K535" s="3" t="str">
        <f t="shared" si="81"/>
        <v>436512;436513;436514</v>
      </c>
      <c r="M535" s="2">
        <f>_xlfn.XLOOKUP(ROUNDDOWN(A535/100,0),[1]装备数值!$B:$B,[1]装备数值!$F:$F)</f>
        <v>1</v>
      </c>
      <c r="N535" s="3" t="str">
        <f t="shared" si="75"/>
        <v>equip_651_name</v>
      </c>
      <c r="O535" s="3" t="str">
        <f t="shared" si="76"/>
        <v>icon_equip_651</v>
      </c>
      <c r="P535" s="3" t="str">
        <f t="shared" si="77"/>
        <v>equip_651_desc</v>
      </c>
      <c r="Q535" s="3" t="str">
        <f t="shared" si="78"/>
        <v>spine_equip_651</v>
      </c>
    </row>
    <row r="536" spans="1:17">
      <c r="A536" s="2">
        <v>65107</v>
      </c>
      <c r="B536" s="3" t="str">
        <f>CONCATENATE(_xlfn.XLOOKUP(ROUNDDOWN(A536/100,0),[1]装备数值!$B:$B,[1]装备数值!$C:$C),"-",_xlfn.XLOOKUP(E536,[1]装备数值!$K$5:$K$19,[1]装备数值!$L$5:$L$19))</f>
        <v>夺命长靴-S阶-0</v>
      </c>
      <c r="C536" s="3">
        <f t="shared" ref="C536:C544" si="83">ROUNDDOWN(A536/100,0)</f>
        <v>651</v>
      </c>
      <c r="D536" s="3">
        <f>_xlfn.XLOOKUP(ROUNDDOWN(A536/100,0),[1]装备数值!$B:$B,[1]装备数值!$E:$E)</f>
        <v>6</v>
      </c>
      <c r="E536" s="2">
        <v>7</v>
      </c>
      <c r="F536" s="2">
        <f>_xlfn.XLOOKUP(ROUNDDOWN(A536/100,0),[1]装备数值!$B:$B,[1]装备数值!$D:$D)</f>
        <v>102010</v>
      </c>
      <c r="G536" s="8">
        <f>IF(M536=0,_xlfn.IFS(D536=1,_xlfn.XLOOKUP(E536,[1]装备数值!$K$5:$K$19,[1]装备数值!$M$5:$M$19),D536=3,_xlfn.XLOOKUP(E536,[1]装备数值!$K$5:$K$19,[1]装备数值!$Q$5:$Q$19),D536=5,_xlfn.XLOOKUP(E536,[1]装备数值!$K$5:$K$19,[1]装备数值!$U$5:$U$19),D536=2,_xlfn.XLOOKUP(E536,[1]装备数值!$K$5:$K$19,[1]装备数值!$M$24:$M$38),D536=4,_xlfn.XLOOKUP(E536,[1]装备数值!$K$5:$K$19,[1]装备数值!$Q$24:$Q$38),D536=6,_xlfn.XLOOKUP(E536,[1]装备数值!$K$5:$K$19,[1]装备数值!$U$24:$U$38)),_xlfn.IFS(D536=1,_xlfn.XLOOKUP(E536,[1]装备数值!$K$5:$K$19,[1]装备数值!$O$5:$O$19),D536=3,_xlfn.XLOOKUP(E536,[1]装备数值!$K$5:$K$19,[1]装备数值!$S$5:$S$19),D536=5,_xlfn.XLOOKUP(E536,[1]装备数值!$K$5:$K$19,[1]装备数值!$W$5:$W$19),D536=2,_xlfn.XLOOKUP(E536,[1]装备数值!$K$5:$K$19,[1]装备数值!$O$24:$O$38),D536=4,_xlfn.XLOOKUP(E536,[1]装备数值!$K$5:$K$19,[1]装备数值!$S$24:$S$38),D536=6,_xlfn.XLOOKUP(E536,[1]装备数值!$K$5:$K$19,[1]装备数值!$W$24:$W$38)))</f>
        <v>372</v>
      </c>
      <c r="H536" s="2">
        <f>IF(M536=0,_xlfn.IFS(D536=1,_xlfn.XLOOKUP(E536,[1]装备数值!$K$5:$K$19,[1]装备数值!$N$5:$N$19),D536=3,_xlfn.XLOOKUP(E536,[1]装备数值!$K$5:$K$19,[1]装备数值!$R$5:$R$19),D536=5,_xlfn.XLOOKUP(E536,[1]装备数值!$K$5:$K$19,[1]装备数值!$V$5:$V$19),D536=2,_xlfn.XLOOKUP(E536,[1]装备数值!$K$5:$K$19,[1]装备数值!$N$24:$N$38),D536=4,_xlfn.XLOOKUP(E536,[1]装备数值!$K$5:$K$19,[1]装备数值!$R$24:$R$38),D536=6,_xlfn.XLOOKUP(E536,[1]装备数值!$K$5:$K$19,[1]装备数值!$V$24:$V$38)),_xlfn.IFS(D536=1,_xlfn.XLOOKUP(E536,[1]装备数值!$K$5:$K$19,[1]装备数值!$P$5:$P$19),D536=3,_xlfn.XLOOKUP(E536,[1]装备数值!$K$5:$K$19,[1]装备数值!$T$5:$T$19),D536=5,_xlfn.XLOOKUP(E536,[1]装备数值!$K$5:$K$19,[1]装备数值!$X$5:$X$19),D536=2,_xlfn.XLOOKUP(E536,[1]装备数值!$K$5:$K$19,[1]装备数值!$P$24:$P$38),D536=4,_xlfn.XLOOKUP(E536,[1]装备数值!$K$5:$K$19,[1]装备数值!$T$24:$T$38),D536=6,_xlfn.XLOOKUP(E536,[1]装备数值!$K$5:$K$19,[1]装备数值!$X$24:$X$38)))</f>
        <v>24</v>
      </c>
      <c r="I536" s="2" cm="1">
        <f t="array" ref="I536">G536+H536*(_xlfn.SINGLE(_xlfn.XLOOKUP(E536,'equip_quality|装备品质'!$A:$A,'equip_quality|装备品质'!$E:$E-1)))</f>
        <v>4188</v>
      </c>
      <c r="J536" s="3" t="str">
        <f t="shared" si="82"/>
        <v>2;436512|3;436513|4;436514|5;436515|6;436516</v>
      </c>
      <c r="K536" s="3" t="str">
        <f t="shared" si="81"/>
        <v>436512;436513;436514;436515</v>
      </c>
      <c r="M536" s="2">
        <f>_xlfn.XLOOKUP(ROUNDDOWN(A536/100,0),[1]装备数值!$B:$B,[1]装备数值!$F:$F)</f>
        <v>1</v>
      </c>
      <c r="N536" s="3" t="str">
        <f t="shared" ref="N536:N544" si="84">CONCATENATE("equip_",ROUNDDOWN(A536/100,0),"_name")</f>
        <v>equip_651_name</v>
      </c>
      <c r="O536" s="3" t="str">
        <f t="shared" ref="O536:O544" si="85">CONCATENATE("icon_equip_",ROUNDDOWN(A536/100,0),IF(_xlfn.NUMBERVALUE(MID(ROUNDDOWN(A536/100,0),2,1))&lt;5,CONCATENATE(IF(E536&lt;4,"_1","_2")),""))</f>
        <v>icon_equip_651</v>
      </c>
      <c r="P536" s="3" t="str">
        <f t="shared" ref="P536:P544" si="86">CONCATENATE("equip_",ROUNDDOWN(A536/100,0),"_desc")</f>
        <v>equip_651_desc</v>
      </c>
      <c r="Q536" s="3" t="str">
        <f t="shared" ref="Q536:Q544" si="87">CONCATENATE("spine_equip_",ROUNDDOWN(A536/100,0),IF(_xlfn.NUMBERVALUE(MID(ROUNDDOWN(A536/100,0),2,1))&lt;5,CONCATENATE(IF(E536&lt;4,"_1","_2")),""))</f>
        <v>spine_equip_651</v>
      </c>
    </row>
    <row r="537" spans="1:17">
      <c r="A537" s="2">
        <v>65108</v>
      </c>
      <c r="B537" s="3" t="str">
        <f>CONCATENATE(_xlfn.XLOOKUP(ROUNDDOWN(A537/100,0),[1]装备数值!$B:$B,[1]装备数值!$C:$C),"-",_xlfn.XLOOKUP(E537,[1]装备数值!$K$5:$K$19,[1]装备数值!$L$5:$L$19))</f>
        <v>夺命长靴-S阶-1</v>
      </c>
      <c r="C537" s="3">
        <f t="shared" si="83"/>
        <v>651</v>
      </c>
      <c r="D537" s="3">
        <f>_xlfn.XLOOKUP(ROUNDDOWN(A537/100,0),[1]装备数值!$B:$B,[1]装备数值!$E:$E)</f>
        <v>6</v>
      </c>
      <c r="E537" s="2">
        <v>8</v>
      </c>
      <c r="F537" s="2">
        <f>_xlfn.XLOOKUP(ROUNDDOWN(A537/100,0),[1]装备数值!$B:$B,[1]装备数值!$D:$D)</f>
        <v>102010</v>
      </c>
      <c r="G537" s="8">
        <f>IF(M537=0,_xlfn.IFS(D537=1,_xlfn.XLOOKUP(E537,[1]装备数值!$K$5:$K$19,[1]装备数值!$M$5:$M$19),D537=3,_xlfn.XLOOKUP(E537,[1]装备数值!$K$5:$K$19,[1]装备数值!$Q$5:$Q$19),D537=5,_xlfn.XLOOKUP(E537,[1]装备数值!$K$5:$K$19,[1]装备数值!$U$5:$U$19),D537=2,_xlfn.XLOOKUP(E537,[1]装备数值!$K$5:$K$19,[1]装备数值!$M$24:$M$38),D537=4,_xlfn.XLOOKUP(E537,[1]装备数值!$K$5:$K$19,[1]装备数值!$Q$24:$Q$38),D537=6,_xlfn.XLOOKUP(E537,[1]装备数值!$K$5:$K$19,[1]装备数值!$U$24:$U$38)),_xlfn.IFS(D537=1,_xlfn.XLOOKUP(E537,[1]装备数值!$K$5:$K$19,[1]装备数值!$O$5:$O$19),D537=3,_xlfn.XLOOKUP(E537,[1]装备数值!$K$5:$K$19,[1]装备数值!$S$5:$S$19),D537=5,_xlfn.XLOOKUP(E537,[1]装备数值!$K$5:$K$19,[1]装备数值!$W$5:$W$19),D537=2,_xlfn.XLOOKUP(E537,[1]装备数值!$K$5:$K$19,[1]装备数值!$O$24:$O$38),D537=4,_xlfn.XLOOKUP(E537,[1]装备数值!$K$5:$K$19,[1]装备数值!$S$24:$S$38),D537=6,_xlfn.XLOOKUP(E537,[1]装备数值!$K$5:$K$19,[1]装备数值!$W$24:$W$38)))</f>
        <v>434</v>
      </c>
      <c r="H537" s="2">
        <f>IF(M537=0,_xlfn.IFS(D537=1,_xlfn.XLOOKUP(E537,[1]装备数值!$K$5:$K$19,[1]装备数值!$N$5:$N$19),D537=3,_xlfn.XLOOKUP(E537,[1]装备数值!$K$5:$K$19,[1]装备数值!$R$5:$R$19),D537=5,_xlfn.XLOOKUP(E537,[1]装备数值!$K$5:$K$19,[1]装备数值!$V$5:$V$19),D537=2,_xlfn.XLOOKUP(E537,[1]装备数值!$K$5:$K$19,[1]装备数值!$N$24:$N$38),D537=4,_xlfn.XLOOKUP(E537,[1]装备数值!$K$5:$K$19,[1]装备数值!$R$24:$R$38),D537=6,_xlfn.XLOOKUP(E537,[1]装备数值!$K$5:$K$19,[1]装备数值!$V$24:$V$38)),_xlfn.IFS(D537=1,_xlfn.XLOOKUP(E537,[1]装备数值!$K$5:$K$19,[1]装备数值!$P$5:$P$19),D537=3,_xlfn.XLOOKUP(E537,[1]装备数值!$K$5:$K$19,[1]装备数值!$T$5:$T$19),D537=5,_xlfn.XLOOKUP(E537,[1]装备数值!$K$5:$K$19,[1]装备数值!$X$5:$X$19),D537=2,_xlfn.XLOOKUP(E537,[1]装备数值!$K$5:$K$19,[1]装备数值!$P$24:$P$38),D537=4,_xlfn.XLOOKUP(E537,[1]装备数值!$K$5:$K$19,[1]装备数值!$T$24:$T$38),D537=6,_xlfn.XLOOKUP(E537,[1]装备数值!$K$5:$K$19,[1]装备数值!$X$24:$X$38)))</f>
        <v>26</v>
      </c>
      <c r="I537" s="2" cm="1">
        <f t="array" ref="I537">G537+H537*(_xlfn.SINGLE(_xlfn.XLOOKUP(E537,'equip_quality|装备品质'!$A:$A,'equip_quality|装备品质'!$E:$E-1)))</f>
        <v>4568</v>
      </c>
      <c r="J537" s="3" t="str">
        <f t="shared" si="82"/>
        <v>2;436512|3;436513|4;436514|5;436515|6;436516</v>
      </c>
      <c r="K537" s="3" t="str">
        <f t="shared" si="81"/>
        <v>436512;436513;436514;436515</v>
      </c>
      <c r="M537" s="2">
        <f>_xlfn.XLOOKUP(ROUNDDOWN(A537/100,0),[1]装备数值!$B:$B,[1]装备数值!$F:$F)</f>
        <v>1</v>
      </c>
      <c r="N537" s="3" t="str">
        <f t="shared" si="84"/>
        <v>equip_651_name</v>
      </c>
      <c r="O537" s="3" t="str">
        <f t="shared" si="85"/>
        <v>icon_equip_651</v>
      </c>
      <c r="P537" s="3" t="str">
        <f t="shared" si="86"/>
        <v>equip_651_desc</v>
      </c>
      <c r="Q537" s="3" t="str">
        <f t="shared" si="87"/>
        <v>spine_equip_651</v>
      </c>
    </row>
    <row r="538" spans="1:17">
      <c r="A538" s="2">
        <v>65109</v>
      </c>
      <c r="B538" s="3" t="str">
        <f>CONCATENATE(_xlfn.XLOOKUP(ROUNDDOWN(A538/100,0),[1]装备数值!$B:$B,[1]装备数值!$C:$C),"-",_xlfn.XLOOKUP(E538,[1]装备数值!$K$5:$K$19,[1]装备数值!$L$5:$L$19))</f>
        <v>夺命长靴-S阶-2</v>
      </c>
      <c r="C538" s="3">
        <f t="shared" si="83"/>
        <v>651</v>
      </c>
      <c r="D538" s="3">
        <f>_xlfn.XLOOKUP(ROUNDDOWN(A538/100,0),[1]装备数值!$B:$B,[1]装备数值!$E:$E)</f>
        <v>6</v>
      </c>
      <c r="E538" s="2">
        <v>9</v>
      </c>
      <c r="F538" s="2">
        <f>_xlfn.XLOOKUP(ROUNDDOWN(A538/100,0),[1]装备数值!$B:$B,[1]装备数值!$D:$D)</f>
        <v>102010</v>
      </c>
      <c r="G538" s="8">
        <f>IF(M538=0,_xlfn.IFS(D538=1,_xlfn.XLOOKUP(E538,[1]装备数值!$K$5:$K$19,[1]装备数值!$M$5:$M$19),D538=3,_xlfn.XLOOKUP(E538,[1]装备数值!$K$5:$K$19,[1]装备数值!$Q$5:$Q$19),D538=5,_xlfn.XLOOKUP(E538,[1]装备数值!$K$5:$K$19,[1]装备数值!$U$5:$U$19),D538=2,_xlfn.XLOOKUP(E538,[1]装备数值!$K$5:$K$19,[1]装备数值!$M$24:$M$38),D538=4,_xlfn.XLOOKUP(E538,[1]装备数值!$K$5:$K$19,[1]装备数值!$Q$24:$Q$38),D538=6,_xlfn.XLOOKUP(E538,[1]装备数值!$K$5:$K$19,[1]装备数值!$U$24:$U$38)),_xlfn.IFS(D538=1,_xlfn.XLOOKUP(E538,[1]装备数值!$K$5:$K$19,[1]装备数值!$O$5:$O$19),D538=3,_xlfn.XLOOKUP(E538,[1]装备数值!$K$5:$K$19,[1]装备数值!$S$5:$S$19),D538=5,_xlfn.XLOOKUP(E538,[1]装备数值!$K$5:$K$19,[1]装备数值!$W$5:$W$19),D538=2,_xlfn.XLOOKUP(E538,[1]装备数值!$K$5:$K$19,[1]装备数值!$O$24:$O$38),D538=4,_xlfn.XLOOKUP(E538,[1]装备数值!$K$5:$K$19,[1]装备数值!$S$24:$S$38),D538=6,_xlfn.XLOOKUP(E538,[1]装备数值!$K$5:$K$19,[1]装备数值!$W$24:$W$38)))</f>
        <v>495</v>
      </c>
      <c r="H538" s="2">
        <f>IF(M538=0,_xlfn.IFS(D538=1,_xlfn.XLOOKUP(E538,[1]装备数值!$K$5:$K$19,[1]装备数值!$N$5:$N$19),D538=3,_xlfn.XLOOKUP(E538,[1]装备数值!$K$5:$K$19,[1]装备数值!$R$5:$R$19),D538=5,_xlfn.XLOOKUP(E538,[1]装备数值!$K$5:$K$19,[1]装备数值!$V$5:$V$19),D538=2,_xlfn.XLOOKUP(E538,[1]装备数值!$K$5:$K$19,[1]装备数值!$N$24:$N$38),D538=4,_xlfn.XLOOKUP(E538,[1]装备数值!$K$5:$K$19,[1]装备数值!$R$24:$R$38),D538=6,_xlfn.XLOOKUP(E538,[1]装备数值!$K$5:$K$19,[1]装备数值!$V$24:$V$38)),_xlfn.IFS(D538=1,_xlfn.XLOOKUP(E538,[1]装备数值!$K$5:$K$19,[1]装备数值!$P$5:$P$19),D538=3,_xlfn.XLOOKUP(E538,[1]装备数值!$K$5:$K$19,[1]装备数值!$T$5:$T$19),D538=5,_xlfn.XLOOKUP(E538,[1]装备数值!$K$5:$K$19,[1]装备数值!$X$5:$X$19),D538=2,_xlfn.XLOOKUP(E538,[1]装备数值!$K$5:$K$19,[1]装备数值!$P$24:$P$38),D538=4,_xlfn.XLOOKUP(E538,[1]装备数值!$K$5:$K$19,[1]装备数值!$T$24:$T$38),D538=6,_xlfn.XLOOKUP(E538,[1]装备数值!$K$5:$K$19,[1]装备数值!$X$24:$X$38)))</f>
        <v>30</v>
      </c>
      <c r="I538" s="2" cm="1">
        <f t="array" ref="I538">G538+H538*(_xlfn.SINGLE(_xlfn.XLOOKUP(E538,'equip_quality|装备品质'!$A:$A,'equip_quality|装备品质'!$E:$E-1)))</f>
        <v>5265</v>
      </c>
      <c r="J538" s="3" t="str">
        <f t="shared" si="82"/>
        <v>2;436512|3;436513|4;436514|5;436515|6;436516</v>
      </c>
      <c r="K538" s="3" t="str">
        <f t="shared" si="81"/>
        <v>436512;436513;436514;436515</v>
      </c>
      <c r="M538" s="2">
        <f>_xlfn.XLOOKUP(ROUNDDOWN(A538/100,0),[1]装备数值!$B:$B,[1]装备数值!$F:$F)</f>
        <v>1</v>
      </c>
      <c r="N538" s="3" t="str">
        <f t="shared" si="84"/>
        <v>equip_651_name</v>
      </c>
      <c r="O538" s="3" t="str">
        <f t="shared" si="85"/>
        <v>icon_equip_651</v>
      </c>
      <c r="P538" s="3" t="str">
        <f t="shared" si="86"/>
        <v>equip_651_desc</v>
      </c>
      <c r="Q538" s="3" t="str">
        <f t="shared" si="87"/>
        <v>spine_equip_651</v>
      </c>
    </row>
    <row r="539" spans="1:17">
      <c r="A539" s="2">
        <v>65110</v>
      </c>
      <c r="B539" s="3" t="str">
        <f>CONCATENATE(_xlfn.XLOOKUP(ROUNDDOWN(A539/100,0),[1]装备数值!$B:$B,[1]装备数值!$C:$C),"-",_xlfn.XLOOKUP(E539,[1]装备数值!$K$5:$K$19,[1]装备数值!$L$5:$L$19))</f>
        <v>夺命长靴-S阶-3</v>
      </c>
      <c r="C539" s="3">
        <f t="shared" si="83"/>
        <v>651</v>
      </c>
      <c r="D539" s="3">
        <f>_xlfn.XLOOKUP(ROUNDDOWN(A539/100,0),[1]装备数值!$B:$B,[1]装备数值!$E:$E)</f>
        <v>6</v>
      </c>
      <c r="E539" s="2">
        <v>10</v>
      </c>
      <c r="F539" s="2">
        <f>_xlfn.XLOOKUP(ROUNDDOWN(A539/100,0),[1]装备数值!$B:$B,[1]装备数值!$D:$D)</f>
        <v>102010</v>
      </c>
      <c r="G539" s="8">
        <f>IF(M539=0,_xlfn.IFS(D539=1,_xlfn.XLOOKUP(E539,[1]装备数值!$K$5:$K$19,[1]装备数值!$M$5:$M$19),D539=3,_xlfn.XLOOKUP(E539,[1]装备数值!$K$5:$K$19,[1]装备数值!$Q$5:$Q$19),D539=5,_xlfn.XLOOKUP(E539,[1]装备数值!$K$5:$K$19,[1]装备数值!$U$5:$U$19),D539=2,_xlfn.XLOOKUP(E539,[1]装备数值!$K$5:$K$19,[1]装备数值!$M$24:$M$38),D539=4,_xlfn.XLOOKUP(E539,[1]装备数值!$K$5:$K$19,[1]装备数值!$Q$24:$Q$38),D539=6,_xlfn.XLOOKUP(E539,[1]装备数值!$K$5:$K$19,[1]装备数值!$U$24:$U$38)),_xlfn.IFS(D539=1,_xlfn.XLOOKUP(E539,[1]装备数值!$K$5:$K$19,[1]装备数值!$O$5:$O$19),D539=3,_xlfn.XLOOKUP(E539,[1]装备数值!$K$5:$K$19,[1]装备数值!$S$5:$S$19),D539=5,_xlfn.XLOOKUP(E539,[1]装备数值!$K$5:$K$19,[1]装备数值!$W$5:$W$19),D539=2,_xlfn.XLOOKUP(E539,[1]装备数值!$K$5:$K$19,[1]装备数值!$O$24:$O$38),D539=4,_xlfn.XLOOKUP(E539,[1]装备数值!$K$5:$K$19,[1]装备数值!$S$24:$S$38),D539=6,_xlfn.XLOOKUP(E539,[1]装备数值!$K$5:$K$19,[1]装备数值!$W$24:$W$38)))</f>
        <v>557</v>
      </c>
      <c r="H539" s="2">
        <f>IF(M539=0,_xlfn.IFS(D539=1,_xlfn.XLOOKUP(E539,[1]装备数值!$K$5:$K$19,[1]装备数值!$N$5:$N$19),D539=3,_xlfn.XLOOKUP(E539,[1]装备数值!$K$5:$K$19,[1]装备数值!$R$5:$R$19),D539=5,_xlfn.XLOOKUP(E539,[1]装备数值!$K$5:$K$19,[1]装备数值!$V$5:$V$19),D539=2,_xlfn.XLOOKUP(E539,[1]装备数值!$K$5:$K$19,[1]装备数值!$N$24:$N$38),D539=4,_xlfn.XLOOKUP(E539,[1]装备数值!$K$5:$K$19,[1]装备数值!$R$24:$R$38),D539=6,_xlfn.XLOOKUP(E539,[1]装备数值!$K$5:$K$19,[1]装备数值!$V$24:$V$38)),_xlfn.IFS(D539=1,_xlfn.XLOOKUP(E539,[1]装备数值!$K$5:$K$19,[1]装备数值!$P$5:$P$19),D539=3,_xlfn.XLOOKUP(E539,[1]装备数值!$K$5:$K$19,[1]装备数值!$T$5:$T$19),D539=5,_xlfn.XLOOKUP(E539,[1]装备数值!$K$5:$K$19,[1]装备数值!$X$5:$X$19),D539=2,_xlfn.XLOOKUP(E539,[1]装备数值!$K$5:$K$19,[1]装备数值!$P$24:$P$38),D539=4,_xlfn.XLOOKUP(E539,[1]装备数值!$K$5:$K$19,[1]装备数值!$T$24:$T$38),D539=6,_xlfn.XLOOKUP(E539,[1]装备数值!$K$5:$K$19,[1]装备数值!$X$24:$X$38)))</f>
        <v>34</v>
      </c>
      <c r="I539" s="2" cm="1">
        <f t="array" ref="I539">G539+H539*(_xlfn.SINGLE(_xlfn.XLOOKUP(E539,'equip_quality|装备品质'!$A:$A,'equip_quality|装备品质'!$E:$E-1)))</f>
        <v>5963</v>
      </c>
      <c r="J539" s="3" t="str">
        <f t="shared" si="82"/>
        <v>2;436512|3;436513|4;436514|5;436515|6;436516</v>
      </c>
      <c r="K539" s="3" t="str">
        <f t="shared" si="81"/>
        <v>436512;436513;436514;436515</v>
      </c>
      <c r="M539" s="2">
        <f>_xlfn.XLOOKUP(ROUNDDOWN(A539/100,0),[1]装备数值!$B:$B,[1]装备数值!$F:$F)</f>
        <v>1</v>
      </c>
      <c r="N539" s="3" t="str">
        <f t="shared" si="84"/>
        <v>equip_651_name</v>
      </c>
      <c r="O539" s="3" t="str">
        <f t="shared" si="85"/>
        <v>icon_equip_651</v>
      </c>
      <c r="P539" s="3" t="str">
        <f t="shared" si="86"/>
        <v>equip_651_desc</v>
      </c>
      <c r="Q539" s="3" t="str">
        <f t="shared" si="87"/>
        <v>spine_equip_651</v>
      </c>
    </row>
    <row r="540" spans="1:17">
      <c r="A540" s="2">
        <v>65111</v>
      </c>
      <c r="B540" s="3" t="str">
        <f>CONCATENATE(_xlfn.XLOOKUP(ROUNDDOWN(A540/100,0),[1]装备数值!$B:$B,[1]装备数值!$C:$C),"-",_xlfn.XLOOKUP(E540,[1]装备数值!$K$5:$K$19,[1]装备数值!$L$5:$L$19))</f>
        <v>夺命长靴-SS阶-0</v>
      </c>
      <c r="C540" s="3">
        <f t="shared" si="83"/>
        <v>651</v>
      </c>
      <c r="D540" s="3">
        <f>_xlfn.XLOOKUP(ROUNDDOWN(A540/100,0),[1]装备数值!$B:$B,[1]装备数值!$E:$E)</f>
        <v>6</v>
      </c>
      <c r="E540" s="2">
        <v>11</v>
      </c>
      <c r="F540" s="2">
        <f>_xlfn.XLOOKUP(ROUNDDOWN(A540/100,0),[1]装备数值!$B:$B,[1]装备数值!$D:$D)</f>
        <v>102010</v>
      </c>
      <c r="G540" s="8">
        <f>IF(M540=0,_xlfn.IFS(D540=1,_xlfn.XLOOKUP(E540,[1]装备数值!$K$5:$K$19,[1]装备数值!$M$5:$M$19),D540=3,_xlfn.XLOOKUP(E540,[1]装备数值!$K$5:$K$19,[1]装备数值!$Q$5:$Q$19),D540=5,_xlfn.XLOOKUP(E540,[1]装备数值!$K$5:$K$19,[1]装备数值!$U$5:$U$19),D540=2,_xlfn.XLOOKUP(E540,[1]装备数值!$K$5:$K$19,[1]装备数值!$M$24:$M$38),D540=4,_xlfn.XLOOKUP(E540,[1]装备数值!$K$5:$K$19,[1]装备数值!$Q$24:$Q$38),D540=6,_xlfn.XLOOKUP(E540,[1]装备数值!$K$5:$K$19,[1]装备数值!$U$24:$U$38)),_xlfn.IFS(D540=1,_xlfn.XLOOKUP(E540,[1]装备数值!$K$5:$K$19,[1]装备数值!$O$5:$O$19),D540=3,_xlfn.XLOOKUP(E540,[1]装备数值!$K$5:$K$19,[1]装备数值!$S$5:$S$19),D540=5,_xlfn.XLOOKUP(E540,[1]装备数值!$K$5:$K$19,[1]装备数值!$W$5:$W$19),D540=2,_xlfn.XLOOKUP(E540,[1]装备数值!$K$5:$K$19,[1]装备数值!$O$24:$O$38),D540=4,_xlfn.XLOOKUP(E540,[1]装备数值!$K$5:$K$19,[1]装备数值!$S$24:$S$38),D540=6,_xlfn.XLOOKUP(E540,[1]装备数值!$K$5:$K$19,[1]装备数值!$W$24:$W$38)))</f>
        <v>621</v>
      </c>
      <c r="H540" s="2">
        <f>IF(M540=0,_xlfn.IFS(D540=1,_xlfn.XLOOKUP(E540,[1]装备数值!$K$5:$K$19,[1]装备数值!$N$5:$N$19),D540=3,_xlfn.XLOOKUP(E540,[1]装备数值!$K$5:$K$19,[1]装备数值!$R$5:$R$19),D540=5,_xlfn.XLOOKUP(E540,[1]装备数值!$K$5:$K$19,[1]装备数值!$V$5:$V$19),D540=2,_xlfn.XLOOKUP(E540,[1]装备数值!$K$5:$K$19,[1]装备数值!$N$24:$N$38),D540=4,_xlfn.XLOOKUP(E540,[1]装备数值!$K$5:$K$19,[1]装备数值!$R$24:$R$38),D540=6,_xlfn.XLOOKUP(E540,[1]装备数值!$K$5:$K$19,[1]装备数值!$V$24:$V$38)),_xlfn.IFS(D540=1,_xlfn.XLOOKUP(E540,[1]装备数值!$K$5:$K$19,[1]装备数值!$P$5:$P$19),D540=3,_xlfn.XLOOKUP(E540,[1]装备数值!$K$5:$K$19,[1]装备数值!$T$5:$T$19),D540=5,_xlfn.XLOOKUP(E540,[1]装备数值!$K$5:$K$19,[1]装备数值!$X$5:$X$19),D540=2,_xlfn.XLOOKUP(E540,[1]装备数值!$K$5:$K$19,[1]装备数值!$P$24:$P$38),D540=4,_xlfn.XLOOKUP(E540,[1]装备数值!$K$5:$K$19,[1]装备数值!$T$24:$T$38),D540=6,_xlfn.XLOOKUP(E540,[1]装备数值!$K$5:$K$19,[1]装备数值!$X$24:$X$38)))</f>
        <v>38</v>
      </c>
      <c r="I540" s="2" cm="1">
        <f t="array" ref="I540">G540+H540*(_xlfn.SINGLE(_xlfn.XLOOKUP(E540,'equip_quality|装备品质'!$A:$A,'equip_quality|装备品质'!$E:$E-1)))</f>
        <v>6663</v>
      </c>
      <c r="J540" s="3" t="str">
        <f t="shared" si="82"/>
        <v>2;436512|3;436513|4;436514|5;436515|6;436516</v>
      </c>
      <c r="K540" s="3" t="str">
        <f t="shared" si="81"/>
        <v>436512;436513;436514;436515;436516</v>
      </c>
      <c r="M540" s="2">
        <f>_xlfn.XLOOKUP(ROUNDDOWN(A540/100,0),[1]装备数值!$B:$B,[1]装备数值!$F:$F)</f>
        <v>1</v>
      </c>
      <c r="N540" s="3" t="str">
        <f t="shared" si="84"/>
        <v>equip_651_name</v>
      </c>
      <c r="O540" s="3" t="str">
        <f t="shared" si="85"/>
        <v>icon_equip_651</v>
      </c>
      <c r="P540" s="3" t="str">
        <f t="shared" si="86"/>
        <v>equip_651_desc</v>
      </c>
      <c r="Q540" s="3" t="str">
        <f t="shared" si="87"/>
        <v>spine_equip_651</v>
      </c>
    </row>
    <row r="541" spans="1:17">
      <c r="A541" s="2">
        <v>65112</v>
      </c>
      <c r="B541" s="3" t="str">
        <f>CONCATENATE(_xlfn.XLOOKUP(ROUNDDOWN(A541/100,0),[1]装备数值!$B:$B,[1]装备数值!$C:$C),"-",_xlfn.XLOOKUP(E541,[1]装备数值!$K$5:$K$19,[1]装备数值!$L$5:$L$19))</f>
        <v>夺命长靴-SS阶-1</v>
      </c>
      <c r="C541" s="3">
        <f t="shared" si="83"/>
        <v>651</v>
      </c>
      <c r="D541" s="3">
        <f>_xlfn.XLOOKUP(ROUNDDOWN(A541/100,0),[1]装备数值!$B:$B,[1]装备数值!$E:$E)</f>
        <v>6</v>
      </c>
      <c r="E541" s="2">
        <v>12</v>
      </c>
      <c r="F541" s="2">
        <f>_xlfn.XLOOKUP(ROUNDDOWN(A541/100,0),[1]装备数值!$B:$B,[1]装备数值!$D:$D)</f>
        <v>102010</v>
      </c>
      <c r="G541" s="8">
        <f>IF(M541=0,_xlfn.IFS(D541=1,_xlfn.XLOOKUP(E541,[1]装备数值!$K$5:$K$19,[1]装备数值!$M$5:$M$19),D541=3,_xlfn.XLOOKUP(E541,[1]装备数值!$K$5:$K$19,[1]装备数值!$Q$5:$Q$19),D541=5,_xlfn.XLOOKUP(E541,[1]装备数值!$K$5:$K$19,[1]装备数值!$U$5:$U$19),D541=2,_xlfn.XLOOKUP(E541,[1]装备数值!$K$5:$K$19,[1]装备数值!$M$24:$M$38),D541=4,_xlfn.XLOOKUP(E541,[1]装备数值!$K$5:$K$19,[1]装备数值!$Q$24:$Q$38),D541=6,_xlfn.XLOOKUP(E541,[1]装备数值!$K$5:$K$19,[1]装备数值!$U$24:$U$38)),_xlfn.IFS(D541=1,_xlfn.XLOOKUP(E541,[1]装备数值!$K$5:$K$19,[1]装备数值!$O$5:$O$19),D541=3,_xlfn.XLOOKUP(E541,[1]装备数值!$K$5:$K$19,[1]装备数值!$S$5:$S$19),D541=5,_xlfn.XLOOKUP(E541,[1]装备数值!$K$5:$K$19,[1]装备数值!$W$5:$W$19),D541=2,_xlfn.XLOOKUP(E541,[1]装备数值!$K$5:$K$19,[1]装备数值!$O$24:$O$38),D541=4,_xlfn.XLOOKUP(E541,[1]装备数值!$K$5:$K$19,[1]装备数值!$S$24:$S$38),D541=6,_xlfn.XLOOKUP(E541,[1]装备数值!$K$5:$K$19,[1]装备数值!$W$24:$W$38)))</f>
        <v>846</v>
      </c>
      <c r="H541" s="2">
        <f>IF(M541=0,_xlfn.IFS(D541=1,_xlfn.XLOOKUP(E541,[1]装备数值!$K$5:$K$19,[1]装备数值!$N$5:$N$19),D541=3,_xlfn.XLOOKUP(E541,[1]装备数值!$K$5:$K$19,[1]装备数值!$R$5:$R$19),D541=5,_xlfn.XLOOKUP(E541,[1]装备数值!$K$5:$K$19,[1]装备数值!$V$5:$V$19),D541=2,_xlfn.XLOOKUP(E541,[1]装备数值!$K$5:$K$19,[1]装备数值!$N$24:$N$38),D541=4,_xlfn.XLOOKUP(E541,[1]装备数值!$K$5:$K$19,[1]装备数值!$R$24:$R$38),D541=6,_xlfn.XLOOKUP(E541,[1]装备数值!$K$5:$K$19,[1]装备数值!$V$24:$V$38)),_xlfn.IFS(D541=1,_xlfn.XLOOKUP(E541,[1]装备数值!$K$5:$K$19,[1]装备数值!$P$5:$P$19),D541=3,_xlfn.XLOOKUP(E541,[1]装备数值!$K$5:$K$19,[1]装备数值!$T$5:$T$19),D541=5,_xlfn.XLOOKUP(E541,[1]装备数值!$K$5:$K$19,[1]装备数值!$X$5:$X$19),D541=2,_xlfn.XLOOKUP(E541,[1]装备数值!$K$5:$K$19,[1]装备数值!$P$24:$P$38),D541=4,_xlfn.XLOOKUP(E541,[1]装备数值!$K$5:$K$19,[1]装备数值!$T$24:$T$38),D541=6,_xlfn.XLOOKUP(E541,[1]装备数值!$K$5:$K$19,[1]装备数值!$X$24:$X$38)))</f>
        <v>53</v>
      </c>
      <c r="I541" s="2" cm="1">
        <f t="array" ref="I541">G541+H541*(_xlfn.SINGLE(_xlfn.XLOOKUP(E541,'equip_quality|装备品质'!$A:$A,'equip_quality|装备品质'!$E:$E-1)))</f>
        <v>9273</v>
      </c>
      <c r="J541" s="3" t="str">
        <f t="shared" si="82"/>
        <v>2;436512|3;436513|4;436514|5;436515|6;436516</v>
      </c>
      <c r="K541" s="3" t="str">
        <f t="shared" si="81"/>
        <v>436512;436513;436514;436515;436516</v>
      </c>
      <c r="M541" s="2">
        <f>_xlfn.XLOOKUP(ROUNDDOWN(A541/100,0),[1]装备数值!$B:$B,[1]装备数值!$F:$F)</f>
        <v>1</v>
      </c>
      <c r="N541" s="3" t="str">
        <f t="shared" si="84"/>
        <v>equip_651_name</v>
      </c>
      <c r="O541" s="3" t="str">
        <f t="shared" si="85"/>
        <v>icon_equip_651</v>
      </c>
      <c r="P541" s="3" t="str">
        <f t="shared" si="86"/>
        <v>equip_651_desc</v>
      </c>
      <c r="Q541" s="3" t="str">
        <f t="shared" si="87"/>
        <v>spine_equip_651</v>
      </c>
    </row>
    <row r="542" spans="1:17">
      <c r="A542" s="2">
        <v>65113</v>
      </c>
      <c r="B542" s="3" t="str">
        <f>CONCATENATE(_xlfn.XLOOKUP(ROUNDDOWN(A542/100,0),[1]装备数值!$B:$B,[1]装备数值!$C:$C),"-",_xlfn.XLOOKUP(E542,[1]装备数值!$K$5:$K$19,[1]装备数值!$L$5:$L$19))</f>
        <v>夺命长靴-SS阶-2</v>
      </c>
      <c r="C542" s="3">
        <f t="shared" si="83"/>
        <v>651</v>
      </c>
      <c r="D542" s="3">
        <f>_xlfn.XLOOKUP(ROUNDDOWN(A542/100,0),[1]装备数值!$B:$B,[1]装备数值!$E:$E)</f>
        <v>6</v>
      </c>
      <c r="E542" s="2">
        <v>13</v>
      </c>
      <c r="F542" s="2">
        <f>_xlfn.XLOOKUP(ROUNDDOWN(A542/100,0),[1]装备数值!$B:$B,[1]装备数值!$D:$D)</f>
        <v>102010</v>
      </c>
      <c r="G542" s="8">
        <f>IF(M542=0,_xlfn.IFS(D542=1,_xlfn.XLOOKUP(E542,[1]装备数值!$K$5:$K$19,[1]装备数值!$M$5:$M$19),D542=3,_xlfn.XLOOKUP(E542,[1]装备数值!$K$5:$K$19,[1]装备数值!$Q$5:$Q$19),D542=5,_xlfn.XLOOKUP(E542,[1]装备数值!$K$5:$K$19,[1]装备数值!$U$5:$U$19),D542=2,_xlfn.XLOOKUP(E542,[1]装备数值!$K$5:$K$19,[1]装备数值!$M$24:$M$38),D542=4,_xlfn.XLOOKUP(E542,[1]装备数值!$K$5:$K$19,[1]装备数值!$Q$24:$Q$38),D542=6,_xlfn.XLOOKUP(E542,[1]装备数值!$K$5:$K$19,[1]装备数值!$U$24:$U$38)),_xlfn.IFS(D542=1,_xlfn.XLOOKUP(E542,[1]装备数值!$K$5:$K$19,[1]装备数值!$O$5:$O$19),D542=3,_xlfn.XLOOKUP(E542,[1]装备数值!$K$5:$K$19,[1]装备数值!$S$5:$S$19),D542=5,_xlfn.XLOOKUP(E542,[1]装备数值!$K$5:$K$19,[1]装备数值!$W$5:$W$19),D542=2,_xlfn.XLOOKUP(E542,[1]装备数值!$K$5:$K$19,[1]装备数值!$O$24:$O$38),D542=4,_xlfn.XLOOKUP(E542,[1]装备数值!$K$5:$K$19,[1]装备数值!$S$24:$S$38),D542=6,_xlfn.XLOOKUP(E542,[1]装备数值!$K$5:$K$19,[1]装备数值!$W$24:$W$38)))</f>
        <v>1128</v>
      </c>
      <c r="H542" s="2">
        <f>IF(M542=0,_xlfn.IFS(D542=1,_xlfn.XLOOKUP(E542,[1]装备数值!$K$5:$K$19,[1]装备数值!$N$5:$N$19),D542=3,_xlfn.XLOOKUP(E542,[1]装备数值!$K$5:$K$19,[1]装备数值!$R$5:$R$19),D542=5,_xlfn.XLOOKUP(E542,[1]装备数值!$K$5:$K$19,[1]装备数值!$V$5:$V$19),D542=2,_xlfn.XLOOKUP(E542,[1]装备数值!$K$5:$K$19,[1]装备数值!$N$24:$N$38),D542=4,_xlfn.XLOOKUP(E542,[1]装备数值!$K$5:$K$19,[1]装备数值!$R$24:$R$38),D542=6,_xlfn.XLOOKUP(E542,[1]装备数值!$K$5:$K$19,[1]装备数值!$V$24:$V$38)),_xlfn.IFS(D542=1,_xlfn.XLOOKUP(E542,[1]装备数值!$K$5:$K$19,[1]装备数值!$P$5:$P$19),D542=3,_xlfn.XLOOKUP(E542,[1]装备数值!$K$5:$K$19,[1]装备数值!$T$5:$T$19),D542=5,_xlfn.XLOOKUP(E542,[1]装备数值!$K$5:$K$19,[1]装备数值!$X$5:$X$19),D542=2,_xlfn.XLOOKUP(E542,[1]装备数值!$K$5:$K$19,[1]装备数值!$P$24:$P$38),D542=4,_xlfn.XLOOKUP(E542,[1]装备数值!$K$5:$K$19,[1]装备数值!$T$24:$T$38),D542=6,_xlfn.XLOOKUP(E542,[1]装备数值!$K$5:$K$19,[1]装备数值!$X$24:$X$38)))</f>
        <v>74</v>
      </c>
      <c r="I542" s="2" cm="1">
        <f t="array" ref="I542">G542+H542*(_xlfn.SINGLE(_xlfn.XLOOKUP(E542,'equip_quality|装备品质'!$A:$A,'equip_quality|装备品质'!$E:$E-1)))</f>
        <v>12894</v>
      </c>
      <c r="J542" s="3" t="str">
        <f t="shared" si="82"/>
        <v>2;436512|3;436513|4;436514|5;436515|6;436516</v>
      </c>
      <c r="K542" s="3" t="str">
        <f t="shared" si="81"/>
        <v>436512;436513;436514;436515;436516</v>
      </c>
      <c r="M542" s="2">
        <f>_xlfn.XLOOKUP(ROUNDDOWN(A542/100,0),[1]装备数值!$B:$B,[1]装备数值!$F:$F)</f>
        <v>1</v>
      </c>
      <c r="N542" s="3" t="str">
        <f t="shared" si="84"/>
        <v>equip_651_name</v>
      </c>
      <c r="O542" s="3" t="str">
        <f t="shared" si="85"/>
        <v>icon_equip_651</v>
      </c>
      <c r="P542" s="3" t="str">
        <f t="shared" si="86"/>
        <v>equip_651_desc</v>
      </c>
      <c r="Q542" s="3" t="str">
        <f t="shared" si="87"/>
        <v>spine_equip_651</v>
      </c>
    </row>
    <row r="543" spans="1:17">
      <c r="A543" s="2">
        <v>65114</v>
      </c>
      <c r="B543" s="3" t="str">
        <f>CONCATENATE(_xlfn.XLOOKUP(ROUNDDOWN(A543/100,0),[1]装备数值!$B:$B,[1]装备数值!$C:$C),"-",_xlfn.XLOOKUP(E543,[1]装备数值!$K$5:$K$19,[1]装备数值!$L$5:$L$19))</f>
        <v>夺命长靴-SS阶-3</v>
      </c>
      <c r="C543" s="3">
        <f t="shared" si="83"/>
        <v>651</v>
      </c>
      <c r="D543" s="3">
        <f>_xlfn.XLOOKUP(ROUNDDOWN(A543/100,0),[1]装备数值!$B:$B,[1]装备数值!$E:$E)</f>
        <v>6</v>
      </c>
      <c r="E543" s="2">
        <v>14</v>
      </c>
      <c r="F543" s="2">
        <f>_xlfn.XLOOKUP(ROUNDDOWN(A543/100,0),[1]装备数值!$B:$B,[1]装备数值!$D:$D)</f>
        <v>102010</v>
      </c>
      <c r="G543" s="8">
        <f>IF(M543=0,_xlfn.IFS(D543=1,_xlfn.XLOOKUP(E543,[1]装备数值!$K$5:$K$19,[1]装备数值!$M$5:$M$19),D543=3,_xlfn.XLOOKUP(E543,[1]装备数值!$K$5:$K$19,[1]装备数值!$Q$5:$Q$19),D543=5,_xlfn.XLOOKUP(E543,[1]装备数值!$K$5:$K$19,[1]装备数值!$U$5:$U$19),D543=2,_xlfn.XLOOKUP(E543,[1]装备数值!$K$5:$K$19,[1]装备数值!$M$24:$M$38),D543=4,_xlfn.XLOOKUP(E543,[1]装备数值!$K$5:$K$19,[1]装备数值!$Q$24:$Q$38),D543=6,_xlfn.XLOOKUP(E543,[1]装备数值!$K$5:$K$19,[1]装备数值!$U$24:$U$38)),_xlfn.IFS(D543=1,_xlfn.XLOOKUP(E543,[1]装备数值!$K$5:$K$19,[1]装备数值!$O$5:$O$19),D543=3,_xlfn.XLOOKUP(E543,[1]装备数值!$K$5:$K$19,[1]装备数值!$S$5:$S$19),D543=5,_xlfn.XLOOKUP(E543,[1]装备数值!$K$5:$K$19,[1]装备数值!$W$5:$W$19),D543=2,_xlfn.XLOOKUP(E543,[1]装备数值!$K$5:$K$19,[1]装备数值!$O$24:$O$38),D543=4,_xlfn.XLOOKUP(E543,[1]装备数值!$K$5:$K$19,[1]装备数值!$S$24:$S$38),D543=6,_xlfn.XLOOKUP(E543,[1]装备数值!$K$5:$K$19,[1]装备数值!$W$24:$W$38)))</f>
        <v>1410</v>
      </c>
      <c r="H543" s="2">
        <f>IF(M543=0,_xlfn.IFS(D543=1,_xlfn.XLOOKUP(E543,[1]装备数值!$K$5:$K$19,[1]装备数值!$N$5:$N$19),D543=3,_xlfn.XLOOKUP(E543,[1]装备数值!$K$5:$K$19,[1]装备数值!$R$5:$R$19),D543=5,_xlfn.XLOOKUP(E543,[1]装备数值!$K$5:$K$19,[1]装备数值!$V$5:$V$19),D543=2,_xlfn.XLOOKUP(E543,[1]装备数值!$K$5:$K$19,[1]装备数值!$N$24:$N$38),D543=4,_xlfn.XLOOKUP(E543,[1]装备数值!$K$5:$K$19,[1]装备数值!$R$24:$R$38),D543=6,_xlfn.XLOOKUP(E543,[1]装备数值!$K$5:$K$19,[1]装备数值!$V$24:$V$38)),_xlfn.IFS(D543=1,_xlfn.XLOOKUP(E543,[1]装备数值!$K$5:$K$19,[1]装备数值!$P$5:$P$19),D543=3,_xlfn.XLOOKUP(E543,[1]装备数值!$K$5:$K$19,[1]装备数值!$T$5:$T$19),D543=5,_xlfn.XLOOKUP(E543,[1]装备数值!$K$5:$K$19,[1]装备数值!$X$5:$X$19),D543=2,_xlfn.XLOOKUP(E543,[1]装备数值!$K$5:$K$19,[1]装备数值!$P$24:$P$38),D543=4,_xlfn.XLOOKUP(E543,[1]装备数值!$K$5:$K$19,[1]装备数值!$T$24:$T$38),D543=6,_xlfn.XLOOKUP(E543,[1]装备数值!$K$5:$K$19,[1]装备数值!$X$24:$X$38)))</f>
        <v>90</v>
      </c>
      <c r="I543" s="2" cm="1">
        <f t="array" ref="I543">G543+H543*(_xlfn.SINGLE(_xlfn.XLOOKUP(E543,'equip_quality|装备品质'!$A:$A,'equip_quality|装备品质'!$E:$E-1)))</f>
        <v>15720</v>
      </c>
      <c r="J543" s="3" t="str">
        <f t="shared" si="82"/>
        <v>2;436512|3;436513|4;436514|5;436515|6;436516</v>
      </c>
      <c r="K543" s="3" t="str">
        <f t="shared" si="81"/>
        <v>436512;436513;436514;436515;436516</v>
      </c>
      <c r="M543" s="2">
        <f>_xlfn.XLOOKUP(ROUNDDOWN(A543/100,0),[1]装备数值!$B:$B,[1]装备数值!$F:$F)</f>
        <v>1</v>
      </c>
      <c r="N543" s="3" t="str">
        <f t="shared" si="84"/>
        <v>equip_651_name</v>
      </c>
      <c r="O543" s="3" t="str">
        <f t="shared" si="85"/>
        <v>icon_equip_651</v>
      </c>
      <c r="P543" s="3" t="str">
        <f t="shared" si="86"/>
        <v>equip_651_desc</v>
      </c>
      <c r="Q543" s="3" t="str">
        <f t="shared" si="87"/>
        <v>spine_equip_651</v>
      </c>
    </row>
    <row r="544" spans="1:17">
      <c r="A544" s="2">
        <v>65115</v>
      </c>
      <c r="B544" s="3" t="str">
        <f>CONCATENATE(_xlfn.XLOOKUP(ROUNDDOWN(A544/100,0),[1]装备数值!$B:$B,[1]装备数值!$C:$C),"-",_xlfn.XLOOKUP(E544,[1]装备数值!$K$5:$K$19,[1]装备数值!$L$5:$L$19))</f>
        <v>夺命长靴-SS阶-4</v>
      </c>
      <c r="C544" s="3">
        <f t="shared" si="83"/>
        <v>651</v>
      </c>
      <c r="D544" s="3">
        <f>_xlfn.XLOOKUP(ROUNDDOWN(A544/100,0),[1]装备数值!$B:$B,[1]装备数值!$E:$E)</f>
        <v>6</v>
      </c>
      <c r="E544" s="2">
        <v>15</v>
      </c>
      <c r="F544" s="2">
        <f>_xlfn.XLOOKUP(ROUNDDOWN(A544/100,0),[1]装备数值!$B:$B,[1]装备数值!$D:$D)</f>
        <v>102010</v>
      </c>
      <c r="G544" s="8">
        <f>IF(M544=0,_xlfn.IFS(D544=1,_xlfn.XLOOKUP(E544,[1]装备数值!$K$5:$K$19,[1]装备数值!$M$5:$M$19),D544=3,_xlfn.XLOOKUP(E544,[1]装备数值!$K$5:$K$19,[1]装备数值!$Q$5:$Q$19),D544=5,_xlfn.XLOOKUP(E544,[1]装备数值!$K$5:$K$19,[1]装备数值!$U$5:$U$19),D544=2,_xlfn.XLOOKUP(E544,[1]装备数值!$K$5:$K$19,[1]装备数值!$M$24:$M$38),D544=4,_xlfn.XLOOKUP(E544,[1]装备数值!$K$5:$K$19,[1]装备数值!$Q$24:$Q$38),D544=6,_xlfn.XLOOKUP(E544,[1]装备数值!$K$5:$K$19,[1]装备数值!$U$24:$U$38)),_xlfn.IFS(D544=1,_xlfn.XLOOKUP(E544,[1]装备数值!$K$5:$K$19,[1]装备数值!$O$5:$O$19),D544=3,_xlfn.XLOOKUP(E544,[1]装备数值!$K$5:$K$19,[1]装备数值!$S$5:$S$19),D544=5,_xlfn.XLOOKUP(E544,[1]装备数值!$K$5:$K$19,[1]装备数值!$W$5:$W$19),D544=2,_xlfn.XLOOKUP(E544,[1]装备数值!$K$5:$K$19,[1]装备数值!$O$24:$O$38),D544=4,_xlfn.XLOOKUP(E544,[1]装备数值!$K$5:$K$19,[1]装备数值!$S$24:$S$38),D544=6,_xlfn.XLOOKUP(E544,[1]装备数值!$K$5:$K$19,[1]装备数值!$W$24:$W$38)))</f>
        <v>1689</v>
      </c>
      <c r="H544" s="2">
        <f>IF(M544=0,_xlfn.IFS(D544=1,_xlfn.XLOOKUP(E544,[1]装备数值!$K$5:$K$19,[1]装备数值!$N$5:$N$19),D544=3,_xlfn.XLOOKUP(E544,[1]装备数值!$K$5:$K$19,[1]装备数值!$R$5:$R$19),D544=5,_xlfn.XLOOKUP(E544,[1]装备数值!$K$5:$K$19,[1]装备数值!$V$5:$V$19),D544=2,_xlfn.XLOOKUP(E544,[1]装备数值!$K$5:$K$19,[1]装备数值!$N$24:$N$38),D544=4,_xlfn.XLOOKUP(E544,[1]装备数值!$K$5:$K$19,[1]装备数值!$R$24:$R$38),D544=6,_xlfn.XLOOKUP(E544,[1]装备数值!$K$5:$K$19,[1]装备数值!$V$24:$V$38)),_xlfn.IFS(D544=1,_xlfn.XLOOKUP(E544,[1]装备数值!$K$5:$K$19,[1]装备数值!$P$5:$P$19),D544=3,_xlfn.XLOOKUP(E544,[1]装备数值!$K$5:$K$19,[1]装备数值!$T$5:$T$19),D544=5,_xlfn.XLOOKUP(E544,[1]装备数值!$K$5:$K$19,[1]装备数值!$X$5:$X$19),D544=2,_xlfn.XLOOKUP(E544,[1]装备数值!$K$5:$K$19,[1]装备数值!$P$24:$P$38),D544=4,_xlfn.XLOOKUP(E544,[1]装备数值!$K$5:$K$19,[1]装备数值!$T$24:$T$38),D544=6,_xlfn.XLOOKUP(E544,[1]装备数值!$K$5:$K$19,[1]装备数值!$X$24:$X$38)))</f>
        <v>114</v>
      </c>
      <c r="I544" s="2" cm="1">
        <f t="array" ref="I544">G544+H544*(_xlfn.SINGLE(_xlfn.XLOOKUP(E544,'equip_quality|装备品质'!$A:$A,'equip_quality|装备品质'!$E:$E-1)))</f>
        <v>19815</v>
      </c>
      <c r="J544" s="3" t="str">
        <f t="shared" si="82"/>
        <v>2;436512|3;436513|4;436514|5;436515|6;436516</v>
      </c>
      <c r="K544" s="3" t="str">
        <f t="shared" si="81"/>
        <v>436512;436513;436514;436515;436516</v>
      </c>
      <c r="M544" s="2">
        <f>_xlfn.XLOOKUP(ROUNDDOWN(A544/100,0),[1]装备数值!$B:$B,[1]装备数值!$F:$F)</f>
        <v>1</v>
      </c>
      <c r="N544" s="3" t="str">
        <f t="shared" si="84"/>
        <v>equip_651_name</v>
      </c>
      <c r="O544" s="3" t="str">
        <f t="shared" si="85"/>
        <v>icon_equip_651</v>
      </c>
      <c r="P544" s="3" t="str">
        <f t="shared" si="86"/>
        <v>equip_651_desc</v>
      </c>
      <c r="Q544" s="3" t="str">
        <f t="shared" si="87"/>
        <v>spine_equip_651</v>
      </c>
    </row>
  </sheetData>
  <autoFilter xmlns:etc="http://www.wps.cn/officeDocument/2017/etCustomData" ref="A4:Q544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4"/>
  <sheetViews>
    <sheetView workbookViewId="0">
      <selection activeCell="A163" sqref="A163"/>
    </sheetView>
  </sheetViews>
  <sheetFormatPr defaultColWidth="9" defaultRowHeight="13.5" outlineLevelCol="6"/>
  <cols>
    <col min="1" max="1" width="9" style="2"/>
    <col min="2" max="2" width="40.625" style="3" customWidth="1"/>
    <col min="3" max="6" width="40.625" customWidth="1"/>
    <col min="7" max="7" width="40.625" style="2" customWidth="1"/>
    <col min="8" max="16384" width="9" style="2"/>
  </cols>
  <sheetData>
    <row r="1" s="1" customFormat="1" ht="14.25" spans="1:7">
      <c r="A1" s="4" t="s">
        <v>0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</row>
    <row r="2" s="1" customFormat="1" ht="14.25" spans="1:7">
      <c r="A2" s="4" t="s">
        <v>13</v>
      </c>
      <c r="B2" s="4" t="s">
        <v>78</v>
      </c>
      <c r="C2" s="4" t="s">
        <v>78</v>
      </c>
      <c r="D2" s="4" t="s">
        <v>78</v>
      </c>
      <c r="E2" s="4" t="s">
        <v>78</v>
      </c>
      <c r="F2" s="4" t="s">
        <v>78</v>
      </c>
      <c r="G2" s="4" t="s">
        <v>78</v>
      </c>
    </row>
    <row r="3" s="1" customFormat="1" ht="14.25" spans="1:7">
      <c r="A3" s="4" t="s">
        <v>17</v>
      </c>
      <c r="B3" s="4" t="s">
        <v>17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</row>
    <row r="4" s="1" customFormat="1" ht="14.25" spans="1:7">
      <c r="A4" s="5" t="s">
        <v>79</v>
      </c>
      <c r="B4" s="5" t="s">
        <v>80</v>
      </c>
      <c r="C4" s="5" t="s">
        <v>81</v>
      </c>
      <c r="D4" s="5" t="s">
        <v>82</v>
      </c>
      <c r="E4" s="5" t="s">
        <v>83</v>
      </c>
      <c r="F4" s="5" t="s">
        <v>84</v>
      </c>
      <c r="G4" s="5" t="s">
        <v>85</v>
      </c>
    </row>
    <row r="5" spans="1:7">
      <c r="A5" s="2">
        <v>1</v>
      </c>
      <c r="B5" s="3" t="str">
        <f>CONCATENATE("3;0;",_xlfn.XLOOKUP(A5,[1]装备升级!$B:$B,[1]装备升级!$C:$C),"|5;",[1]装备升级!$S$4,";",_xlfn.XLOOKUP(A5,[1]装备升级!$B:$B,[1]装备升级!$D:$D))</f>
        <v>3;0;1000|5;1020001;1</v>
      </c>
      <c r="C5" s="3" t="str">
        <f>CONCATENATE("3;0;",_xlfn.XLOOKUP(A5,[1]装备升级!$B:$B,[1]装备升级!$C:$C),"|5;",[1]装备升级!$S$5,";",_xlfn.XLOOKUP(A5,[1]装备升级!$B:$B,[1]装备升级!$D:$D))</f>
        <v>3;0;1000|5;1020002;1</v>
      </c>
      <c r="D5" s="3" t="str">
        <f>CONCATENATE("3;0;",_xlfn.XLOOKUP(A5,[1]装备升级!$B:$B,[1]装备升级!$C:$C),"|5;",[1]装备升级!$S$6,";",_xlfn.XLOOKUP(A5,[1]装备升级!$B:$B,[1]装备升级!$D:$D))</f>
        <v>3;0;1000|5;1020003;1</v>
      </c>
      <c r="E5" s="3" t="str">
        <f>CONCATENATE("3;0;",_xlfn.XLOOKUP(A5,[1]装备升级!$B:$B,[1]装备升级!$C:$C),"|5;",[1]装备升级!$S$7,";",_xlfn.XLOOKUP(A5,[1]装备升级!$B:$B,[1]装备升级!$D:$D))</f>
        <v>3;0;1000|5;1020004;1</v>
      </c>
      <c r="F5" s="3" t="str">
        <f>CONCATENATE("3;0;",_xlfn.XLOOKUP(A5,[1]装备升级!$B:$B,[1]装备升级!$C:$C),"|5;",[1]装备升级!$S$8,";",_xlfn.XLOOKUP(A5,[1]装备升级!$B:$B,[1]装备升级!$D:$D))</f>
        <v>3;0;1000|5;1020005;1</v>
      </c>
      <c r="G5" s="3" t="str">
        <f>CONCATENATE("3;0;",_xlfn.XLOOKUP(A5,[1]装备升级!$B:$B,[1]装备升级!$C:$C),"|5;",[1]装备升级!$S$9,";",_xlfn.XLOOKUP(A5,[1]装备升级!$B:$B,[1]装备升级!$D:$D))</f>
        <v>3;0;1000|5;1020006;1</v>
      </c>
    </row>
    <row r="6" spans="1:7">
      <c r="A6" s="2">
        <v>2</v>
      </c>
      <c r="B6" s="3" t="str">
        <f>CONCATENATE("3;0;",_xlfn.XLOOKUP(A6,[1]装备升级!$B:$B,[1]装备升级!$C:$C),"|5;",[1]装备升级!$S$4,";",_xlfn.XLOOKUP(A6,[1]装备升级!$B:$B,[1]装备升级!$D:$D))</f>
        <v>3;0;2000|5;1020001;1</v>
      </c>
      <c r="C6" s="3" t="str">
        <f>CONCATENATE("3;0;",_xlfn.XLOOKUP(A6,[1]装备升级!$B:$B,[1]装备升级!$C:$C),"|5;",[1]装备升级!$S$5,";",_xlfn.XLOOKUP(A6,[1]装备升级!$B:$B,[1]装备升级!$D:$D))</f>
        <v>3;0;2000|5;1020002;1</v>
      </c>
      <c r="D6" s="3" t="str">
        <f>CONCATENATE("3;0;",_xlfn.XLOOKUP(A6,[1]装备升级!$B:$B,[1]装备升级!$C:$C),"|5;",[1]装备升级!$S$6,";",_xlfn.XLOOKUP(A6,[1]装备升级!$B:$B,[1]装备升级!$D:$D))</f>
        <v>3;0;2000|5;1020003;1</v>
      </c>
      <c r="E6" s="3" t="str">
        <f>CONCATENATE("3;0;",_xlfn.XLOOKUP(A6,[1]装备升级!$B:$B,[1]装备升级!$C:$C),"|5;",[1]装备升级!$S$7,";",_xlfn.XLOOKUP(A6,[1]装备升级!$B:$B,[1]装备升级!$D:$D))</f>
        <v>3;0;2000|5;1020004;1</v>
      </c>
      <c r="F6" s="3" t="str">
        <f>CONCATENATE("3;0;",_xlfn.XLOOKUP(A6,[1]装备升级!$B:$B,[1]装备升级!$C:$C),"|5;",[1]装备升级!$S$8,";",_xlfn.XLOOKUP(A6,[1]装备升级!$B:$B,[1]装备升级!$D:$D))</f>
        <v>3;0;2000|5;1020005;1</v>
      </c>
      <c r="G6" s="3" t="str">
        <f>CONCATENATE("3;0;",_xlfn.XLOOKUP(A6,[1]装备升级!$B:$B,[1]装备升级!$C:$C),"|5;",[1]装备升级!$S$9,";",_xlfn.XLOOKUP(A6,[1]装备升级!$B:$B,[1]装备升级!$D:$D))</f>
        <v>3;0;2000|5;1020006;1</v>
      </c>
    </row>
    <row r="7" spans="1:7">
      <c r="A7" s="2">
        <v>3</v>
      </c>
      <c r="B7" s="3" t="str">
        <f>CONCATENATE("3;0;",_xlfn.XLOOKUP(A7,[1]装备升级!$B:$B,[1]装备升级!$C:$C),"|5;",[1]装备升级!$S$4,";",_xlfn.XLOOKUP(A7,[1]装备升级!$B:$B,[1]装备升级!$D:$D))</f>
        <v>3;0;3000|5;1020001;1</v>
      </c>
      <c r="C7" s="3" t="str">
        <f>CONCATENATE("3;0;",_xlfn.XLOOKUP(A7,[1]装备升级!$B:$B,[1]装备升级!$C:$C),"|5;",[1]装备升级!$S$5,";",_xlfn.XLOOKUP(A7,[1]装备升级!$B:$B,[1]装备升级!$D:$D))</f>
        <v>3;0;3000|5;1020002;1</v>
      </c>
      <c r="D7" s="3" t="str">
        <f>CONCATENATE("3;0;",_xlfn.XLOOKUP(A7,[1]装备升级!$B:$B,[1]装备升级!$C:$C),"|5;",[1]装备升级!$S$6,";",_xlfn.XLOOKUP(A7,[1]装备升级!$B:$B,[1]装备升级!$D:$D))</f>
        <v>3;0;3000|5;1020003;1</v>
      </c>
      <c r="E7" s="3" t="str">
        <f>CONCATENATE("3;0;",_xlfn.XLOOKUP(A7,[1]装备升级!$B:$B,[1]装备升级!$C:$C),"|5;",[1]装备升级!$S$7,";",_xlfn.XLOOKUP(A7,[1]装备升级!$B:$B,[1]装备升级!$D:$D))</f>
        <v>3;0;3000|5;1020004;1</v>
      </c>
      <c r="F7" s="3" t="str">
        <f>CONCATENATE("3;0;",_xlfn.XLOOKUP(A7,[1]装备升级!$B:$B,[1]装备升级!$C:$C),"|5;",[1]装备升级!$S$8,";",_xlfn.XLOOKUP(A7,[1]装备升级!$B:$B,[1]装备升级!$D:$D))</f>
        <v>3;0;3000|5;1020005;1</v>
      </c>
      <c r="G7" s="3" t="str">
        <f>CONCATENATE("3;0;",_xlfn.XLOOKUP(A7,[1]装备升级!$B:$B,[1]装备升级!$C:$C),"|5;",[1]装备升级!$S$9,";",_xlfn.XLOOKUP(A7,[1]装备升级!$B:$B,[1]装备升级!$D:$D))</f>
        <v>3;0;3000|5;1020006;1</v>
      </c>
    </row>
    <row r="8" spans="1:7">
      <c r="A8" s="2">
        <v>4</v>
      </c>
      <c r="B8" s="3" t="str">
        <f>CONCATENATE("3;0;",_xlfn.XLOOKUP(A8,[1]装备升级!$B:$B,[1]装备升级!$C:$C),"|5;",[1]装备升级!$S$4,";",_xlfn.XLOOKUP(A8,[1]装备升级!$B:$B,[1]装备升级!$D:$D))</f>
        <v>3;0;4000|5;1020001;2</v>
      </c>
      <c r="C8" s="3" t="str">
        <f>CONCATENATE("3;0;",_xlfn.XLOOKUP(A8,[1]装备升级!$B:$B,[1]装备升级!$C:$C),"|5;",[1]装备升级!$S$5,";",_xlfn.XLOOKUP(A8,[1]装备升级!$B:$B,[1]装备升级!$D:$D))</f>
        <v>3;0;4000|5;1020002;2</v>
      </c>
      <c r="D8" s="3" t="str">
        <f>CONCATENATE("3;0;",_xlfn.XLOOKUP(A8,[1]装备升级!$B:$B,[1]装备升级!$C:$C),"|5;",[1]装备升级!$S$6,";",_xlfn.XLOOKUP(A8,[1]装备升级!$B:$B,[1]装备升级!$D:$D))</f>
        <v>3;0;4000|5;1020003;2</v>
      </c>
      <c r="E8" s="3" t="str">
        <f>CONCATENATE("3;0;",_xlfn.XLOOKUP(A8,[1]装备升级!$B:$B,[1]装备升级!$C:$C),"|5;",[1]装备升级!$S$7,";",_xlfn.XLOOKUP(A8,[1]装备升级!$B:$B,[1]装备升级!$D:$D))</f>
        <v>3;0;4000|5;1020004;2</v>
      </c>
      <c r="F8" s="3" t="str">
        <f>CONCATENATE("3;0;",_xlfn.XLOOKUP(A8,[1]装备升级!$B:$B,[1]装备升级!$C:$C),"|5;",[1]装备升级!$S$8,";",_xlfn.XLOOKUP(A8,[1]装备升级!$B:$B,[1]装备升级!$D:$D))</f>
        <v>3;0;4000|5;1020005;2</v>
      </c>
      <c r="G8" s="3" t="str">
        <f>CONCATENATE("3;0;",_xlfn.XLOOKUP(A8,[1]装备升级!$B:$B,[1]装备升级!$C:$C),"|5;",[1]装备升级!$S$9,";",_xlfn.XLOOKUP(A8,[1]装备升级!$B:$B,[1]装备升级!$D:$D))</f>
        <v>3;0;4000|5;1020006;2</v>
      </c>
    </row>
    <row r="9" spans="1:7">
      <c r="A9" s="2">
        <v>5</v>
      </c>
      <c r="B9" s="3" t="str">
        <f>CONCATENATE("3;0;",_xlfn.XLOOKUP(A9,[1]装备升级!$B:$B,[1]装备升级!$C:$C),"|5;",[1]装备升级!$S$4,";",_xlfn.XLOOKUP(A9,[1]装备升级!$B:$B,[1]装备升级!$D:$D))</f>
        <v>3;0;5000|5;1020001;2</v>
      </c>
      <c r="C9" s="3" t="str">
        <f>CONCATENATE("3;0;",_xlfn.XLOOKUP(A9,[1]装备升级!$B:$B,[1]装备升级!$C:$C),"|5;",[1]装备升级!$S$5,";",_xlfn.XLOOKUP(A9,[1]装备升级!$B:$B,[1]装备升级!$D:$D))</f>
        <v>3;0;5000|5;1020002;2</v>
      </c>
      <c r="D9" s="3" t="str">
        <f>CONCATENATE("3;0;",_xlfn.XLOOKUP(A9,[1]装备升级!$B:$B,[1]装备升级!$C:$C),"|5;",[1]装备升级!$S$6,";",_xlfn.XLOOKUP(A9,[1]装备升级!$B:$B,[1]装备升级!$D:$D))</f>
        <v>3;0;5000|5;1020003;2</v>
      </c>
      <c r="E9" s="3" t="str">
        <f>CONCATENATE("3;0;",_xlfn.XLOOKUP(A9,[1]装备升级!$B:$B,[1]装备升级!$C:$C),"|5;",[1]装备升级!$S$7,";",_xlfn.XLOOKUP(A9,[1]装备升级!$B:$B,[1]装备升级!$D:$D))</f>
        <v>3;0;5000|5;1020004;2</v>
      </c>
      <c r="F9" s="3" t="str">
        <f>CONCATENATE("3;0;",_xlfn.XLOOKUP(A9,[1]装备升级!$B:$B,[1]装备升级!$C:$C),"|5;",[1]装备升级!$S$8,";",_xlfn.XLOOKUP(A9,[1]装备升级!$B:$B,[1]装备升级!$D:$D))</f>
        <v>3;0;5000|5;1020005;2</v>
      </c>
      <c r="G9" s="3" t="str">
        <f>CONCATENATE("3;0;",_xlfn.XLOOKUP(A9,[1]装备升级!$B:$B,[1]装备升级!$C:$C),"|5;",[1]装备升级!$S$9,";",_xlfn.XLOOKUP(A9,[1]装备升级!$B:$B,[1]装备升级!$D:$D))</f>
        <v>3;0;5000|5;1020006;2</v>
      </c>
    </row>
    <row r="10" spans="1:7">
      <c r="A10" s="2">
        <v>6</v>
      </c>
      <c r="B10" s="3" t="str">
        <f>CONCATENATE("3;0;",_xlfn.XLOOKUP(A10,[1]装备升级!$B:$B,[1]装备升级!$C:$C),"|5;",[1]装备升级!$S$4,";",_xlfn.XLOOKUP(A10,[1]装备升级!$B:$B,[1]装备升级!$D:$D))</f>
        <v>3;0;6000|5;1020001;2</v>
      </c>
      <c r="C10" s="3" t="str">
        <f>CONCATENATE("3;0;",_xlfn.XLOOKUP(A10,[1]装备升级!$B:$B,[1]装备升级!$C:$C),"|5;",[1]装备升级!$S$5,";",_xlfn.XLOOKUP(A10,[1]装备升级!$B:$B,[1]装备升级!$D:$D))</f>
        <v>3;0;6000|5;1020002;2</v>
      </c>
      <c r="D10" s="3" t="str">
        <f>CONCATENATE("3;0;",_xlfn.XLOOKUP(A10,[1]装备升级!$B:$B,[1]装备升级!$C:$C),"|5;",[1]装备升级!$S$6,";",_xlfn.XLOOKUP(A10,[1]装备升级!$B:$B,[1]装备升级!$D:$D))</f>
        <v>3;0;6000|5;1020003;2</v>
      </c>
      <c r="E10" s="3" t="str">
        <f>CONCATENATE("3;0;",_xlfn.XLOOKUP(A10,[1]装备升级!$B:$B,[1]装备升级!$C:$C),"|5;",[1]装备升级!$S$7,";",_xlfn.XLOOKUP(A10,[1]装备升级!$B:$B,[1]装备升级!$D:$D))</f>
        <v>3;0;6000|5;1020004;2</v>
      </c>
      <c r="F10" s="3" t="str">
        <f>CONCATENATE("3;0;",_xlfn.XLOOKUP(A10,[1]装备升级!$B:$B,[1]装备升级!$C:$C),"|5;",[1]装备升级!$S$8,";",_xlfn.XLOOKUP(A10,[1]装备升级!$B:$B,[1]装备升级!$D:$D))</f>
        <v>3;0;6000|5;1020005;2</v>
      </c>
      <c r="G10" s="3" t="str">
        <f>CONCATENATE("3;0;",_xlfn.XLOOKUP(A10,[1]装备升级!$B:$B,[1]装备升级!$C:$C),"|5;",[1]装备升级!$S$9,";",_xlfn.XLOOKUP(A10,[1]装备升级!$B:$B,[1]装备升级!$D:$D))</f>
        <v>3;0;6000|5;1020006;2</v>
      </c>
    </row>
    <row r="11" spans="1:7">
      <c r="A11" s="2">
        <v>7</v>
      </c>
      <c r="B11" s="3" t="str">
        <f>CONCATENATE("3;0;",_xlfn.XLOOKUP(A11,[1]装备升级!$B:$B,[1]装备升级!$C:$C),"|5;",[1]装备升级!$S$4,";",_xlfn.XLOOKUP(A11,[1]装备升级!$B:$B,[1]装备升级!$D:$D))</f>
        <v>3;0;7000|5;1020001;3</v>
      </c>
      <c r="C11" s="3" t="str">
        <f>CONCATENATE("3;0;",_xlfn.XLOOKUP(A11,[1]装备升级!$B:$B,[1]装备升级!$C:$C),"|5;",[1]装备升级!$S$5,";",_xlfn.XLOOKUP(A11,[1]装备升级!$B:$B,[1]装备升级!$D:$D))</f>
        <v>3;0;7000|5;1020002;3</v>
      </c>
      <c r="D11" s="3" t="str">
        <f>CONCATENATE("3;0;",_xlfn.XLOOKUP(A11,[1]装备升级!$B:$B,[1]装备升级!$C:$C),"|5;",[1]装备升级!$S$6,";",_xlfn.XLOOKUP(A11,[1]装备升级!$B:$B,[1]装备升级!$D:$D))</f>
        <v>3;0;7000|5;1020003;3</v>
      </c>
      <c r="E11" s="3" t="str">
        <f>CONCATENATE("3;0;",_xlfn.XLOOKUP(A11,[1]装备升级!$B:$B,[1]装备升级!$C:$C),"|5;",[1]装备升级!$S$7,";",_xlfn.XLOOKUP(A11,[1]装备升级!$B:$B,[1]装备升级!$D:$D))</f>
        <v>3;0;7000|5;1020004;3</v>
      </c>
      <c r="F11" s="3" t="str">
        <f>CONCATENATE("3;0;",_xlfn.XLOOKUP(A11,[1]装备升级!$B:$B,[1]装备升级!$C:$C),"|5;",[1]装备升级!$S$8,";",_xlfn.XLOOKUP(A11,[1]装备升级!$B:$B,[1]装备升级!$D:$D))</f>
        <v>3;0;7000|5;1020005;3</v>
      </c>
      <c r="G11" s="3" t="str">
        <f>CONCATENATE("3;0;",_xlfn.XLOOKUP(A11,[1]装备升级!$B:$B,[1]装备升级!$C:$C),"|5;",[1]装备升级!$S$9,";",_xlfn.XLOOKUP(A11,[1]装备升级!$B:$B,[1]装备升级!$D:$D))</f>
        <v>3;0;7000|5;1020006;3</v>
      </c>
    </row>
    <row r="12" spans="1:7">
      <c r="A12" s="2">
        <v>8</v>
      </c>
      <c r="B12" s="3" t="str">
        <f>CONCATENATE("3;0;",_xlfn.XLOOKUP(A12,[1]装备升级!$B:$B,[1]装备升级!$C:$C),"|5;",[1]装备升级!$S$4,";",_xlfn.XLOOKUP(A12,[1]装备升级!$B:$B,[1]装备升级!$D:$D))</f>
        <v>3;0;8000|5;1020001;3</v>
      </c>
      <c r="C12" s="3" t="str">
        <f>CONCATENATE("3;0;",_xlfn.XLOOKUP(A12,[1]装备升级!$B:$B,[1]装备升级!$C:$C),"|5;",[1]装备升级!$S$5,";",_xlfn.XLOOKUP(A12,[1]装备升级!$B:$B,[1]装备升级!$D:$D))</f>
        <v>3;0;8000|5;1020002;3</v>
      </c>
      <c r="D12" s="3" t="str">
        <f>CONCATENATE("3;0;",_xlfn.XLOOKUP(A12,[1]装备升级!$B:$B,[1]装备升级!$C:$C),"|5;",[1]装备升级!$S$6,";",_xlfn.XLOOKUP(A12,[1]装备升级!$B:$B,[1]装备升级!$D:$D))</f>
        <v>3;0;8000|5;1020003;3</v>
      </c>
      <c r="E12" s="3" t="str">
        <f>CONCATENATE("3;0;",_xlfn.XLOOKUP(A12,[1]装备升级!$B:$B,[1]装备升级!$C:$C),"|5;",[1]装备升级!$S$7,";",_xlfn.XLOOKUP(A12,[1]装备升级!$B:$B,[1]装备升级!$D:$D))</f>
        <v>3;0;8000|5;1020004;3</v>
      </c>
      <c r="F12" s="3" t="str">
        <f>CONCATENATE("3;0;",_xlfn.XLOOKUP(A12,[1]装备升级!$B:$B,[1]装备升级!$C:$C),"|5;",[1]装备升级!$S$8,";",_xlfn.XLOOKUP(A12,[1]装备升级!$B:$B,[1]装备升级!$D:$D))</f>
        <v>3;0;8000|5;1020005;3</v>
      </c>
      <c r="G12" s="3" t="str">
        <f>CONCATENATE("3;0;",_xlfn.XLOOKUP(A12,[1]装备升级!$B:$B,[1]装备升级!$C:$C),"|5;",[1]装备升级!$S$9,";",_xlfn.XLOOKUP(A12,[1]装备升级!$B:$B,[1]装备升级!$D:$D))</f>
        <v>3;0;8000|5;1020006;3</v>
      </c>
    </row>
    <row r="13" spans="1:7">
      <c r="A13" s="2">
        <v>9</v>
      </c>
      <c r="B13" s="3" t="str">
        <f>CONCATENATE("3;0;",_xlfn.XLOOKUP(A13,[1]装备升级!$B:$B,[1]装备升级!$C:$C),"|5;",[1]装备升级!$S$4,";",_xlfn.XLOOKUP(A13,[1]装备升级!$B:$B,[1]装备升级!$D:$D))</f>
        <v>3;0;9000|5;1020001;3</v>
      </c>
      <c r="C13" s="3" t="str">
        <f>CONCATENATE("3;0;",_xlfn.XLOOKUP(A13,[1]装备升级!$B:$B,[1]装备升级!$C:$C),"|5;",[1]装备升级!$S$5,";",_xlfn.XLOOKUP(A13,[1]装备升级!$B:$B,[1]装备升级!$D:$D))</f>
        <v>3;0;9000|5;1020002;3</v>
      </c>
      <c r="D13" s="3" t="str">
        <f>CONCATENATE("3;0;",_xlfn.XLOOKUP(A13,[1]装备升级!$B:$B,[1]装备升级!$C:$C),"|5;",[1]装备升级!$S$6,";",_xlfn.XLOOKUP(A13,[1]装备升级!$B:$B,[1]装备升级!$D:$D))</f>
        <v>3;0;9000|5;1020003;3</v>
      </c>
      <c r="E13" s="3" t="str">
        <f>CONCATENATE("3;0;",_xlfn.XLOOKUP(A13,[1]装备升级!$B:$B,[1]装备升级!$C:$C),"|5;",[1]装备升级!$S$7,";",_xlfn.XLOOKUP(A13,[1]装备升级!$B:$B,[1]装备升级!$D:$D))</f>
        <v>3;0;9000|5;1020004;3</v>
      </c>
      <c r="F13" s="3" t="str">
        <f>CONCATENATE("3;0;",_xlfn.XLOOKUP(A13,[1]装备升级!$B:$B,[1]装备升级!$C:$C),"|5;",[1]装备升级!$S$8,";",_xlfn.XLOOKUP(A13,[1]装备升级!$B:$B,[1]装备升级!$D:$D))</f>
        <v>3;0;9000|5;1020005;3</v>
      </c>
      <c r="G13" s="3" t="str">
        <f>CONCATENATE("3;0;",_xlfn.XLOOKUP(A13,[1]装备升级!$B:$B,[1]装备升级!$C:$C),"|5;",[1]装备升级!$S$9,";",_xlfn.XLOOKUP(A13,[1]装备升级!$B:$B,[1]装备升级!$D:$D))</f>
        <v>3;0;9000|5;1020006;3</v>
      </c>
    </row>
    <row r="14" spans="1:7">
      <c r="A14" s="2">
        <v>10</v>
      </c>
      <c r="B14" s="3" t="str">
        <f>CONCATENATE("3;0;",_xlfn.XLOOKUP(A14,[1]装备升级!$B:$B,[1]装备升级!$C:$C),"|5;",[1]装备升级!$S$4,";",_xlfn.XLOOKUP(A14,[1]装备升级!$B:$B,[1]装备升级!$D:$D))</f>
        <v>3;0;10000|5;1020001;4</v>
      </c>
      <c r="C14" s="3" t="str">
        <f>CONCATENATE("3;0;",_xlfn.XLOOKUP(A14,[1]装备升级!$B:$B,[1]装备升级!$C:$C),"|5;",[1]装备升级!$S$5,";",_xlfn.XLOOKUP(A14,[1]装备升级!$B:$B,[1]装备升级!$D:$D))</f>
        <v>3;0;10000|5;1020002;4</v>
      </c>
      <c r="D14" s="3" t="str">
        <f>CONCATENATE("3;0;",_xlfn.XLOOKUP(A14,[1]装备升级!$B:$B,[1]装备升级!$C:$C),"|5;",[1]装备升级!$S$6,";",_xlfn.XLOOKUP(A14,[1]装备升级!$B:$B,[1]装备升级!$D:$D))</f>
        <v>3;0;10000|5;1020003;4</v>
      </c>
      <c r="E14" s="3" t="str">
        <f>CONCATENATE("3;0;",_xlfn.XLOOKUP(A14,[1]装备升级!$B:$B,[1]装备升级!$C:$C),"|5;",[1]装备升级!$S$7,";",_xlfn.XLOOKUP(A14,[1]装备升级!$B:$B,[1]装备升级!$D:$D))</f>
        <v>3;0;10000|5;1020004;4</v>
      </c>
      <c r="F14" s="3" t="str">
        <f>CONCATENATE("3;0;",_xlfn.XLOOKUP(A14,[1]装备升级!$B:$B,[1]装备升级!$C:$C),"|5;",[1]装备升级!$S$8,";",_xlfn.XLOOKUP(A14,[1]装备升级!$B:$B,[1]装备升级!$D:$D))</f>
        <v>3;0;10000|5;1020005;4</v>
      </c>
      <c r="G14" s="3" t="str">
        <f>CONCATENATE("3;0;",_xlfn.XLOOKUP(A14,[1]装备升级!$B:$B,[1]装备升级!$C:$C),"|5;",[1]装备升级!$S$9,";",_xlfn.XLOOKUP(A14,[1]装备升级!$B:$B,[1]装备升级!$D:$D))</f>
        <v>3;0;10000|5;1020006;4</v>
      </c>
    </row>
    <row r="15" spans="1:7">
      <c r="A15" s="2">
        <v>11</v>
      </c>
      <c r="B15" s="3" t="str">
        <f>CONCATENATE("3;0;",_xlfn.XLOOKUP(A15,[1]装备升级!$B:$B,[1]装备升级!$C:$C),"|5;",[1]装备升级!$S$4,";",_xlfn.XLOOKUP(A15,[1]装备升级!$B:$B,[1]装备升级!$D:$D))</f>
        <v>3;0;10000|5;1020001;4</v>
      </c>
      <c r="C15" s="3" t="str">
        <f>CONCATENATE("3;0;",_xlfn.XLOOKUP(A15,[1]装备升级!$B:$B,[1]装备升级!$C:$C),"|5;",[1]装备升级!$S$5,";",_xlfn.XLOOKUP(A15,[1]装备升级!$B:$B,[1]装备升级!$D:$D))</f>
        <v>3;0;10000|5;1020002;4</v>
      </c>
      <c r="D15" s="3" t="str">
        <f>CONCATENATE("3;0;",_xlfn.XLOOKUP(A15,[1]装备升级!$B:$B,[1]装备升级!$C:$C),"|5;",[1]装备升级!$S$6,";",_xlfn.XLOOKUP(A15,[1]装备升级!$B:$B,[1]装备升级!$D:$D))</f>
        <v>3;0;10000|5;1020003;4</v>
      </c>
      <c r="E15" s="3" t="str">
        <f>CONCATENATE("3;0;",_xlfn.XLOOKUP(A15,[1]装备升级!$B:$B,[1]装备升级!$C:$C),"|5;",[1]装备升级!$S$7,";",_xlfn.XLOOKUP(A15,[1]装备升级!$B:$B,[1]装备升级!$D:$D))</f>
        <v>3;0;10000|5;1020004;4</v>
      </c>
      <c r="F15" s="3" t="str">
        <f>CONCATENATE("3;0;",_xlfn.XLOOKUP(A15,[1]装备升级!$B:$B,[1]装备升级!$C:$C),"|5;",[1]装备升级!$S$8,";",_xlfn.XLOOKUP(A15,[1]装备升级!$B:$B,[1]装备升级!$D:$D))</f>
        <v>3;0;10000|5;1020005;4</v>
      </c>
      <c r="G15" s="3" t="str">
        <f>CONCATENATE("3;0;",_xlfn.XLOOKUP(A15,[1]装备升级!$B:$B,[1]装备升级!$C:$C),"|5;",[1]装备升级!$S$9,";",_xlfn.XLOOKUP(A15,[1]装备升级!$B:$B,[1]装备升级!$D:$D))</f>
        <v>3;0;10000|5;1020006;4</v>
      </c>
    </row>
    <row r="16" spans="1:7">
      <c r="A16" s="2">
        <v>12</v>
      </c>
      <c r="B16" s="3" t="str">
        <f>CONCATENATE("3;0;",_xlfn.XLOOKUP(A16,[1]装备升级!$B:$B,[1]装备升级!$C:$C),"|5;",[1]装备升级!$S$4,";",_xlfn.XLOOKUP(A16,[1]装备升级!$B:$B,[1]装备升级!$D:$D))</f>
        <v>3;0;10000|5;1020001;4</v>
      </c>
      <c r="C16" s="3" t="str">
        <f>CONCATENATE("3;0;",_xlfn.XLOOKUP(A16,[1]装备升级!$B:$B,[1]装备升级!$C:$C),"|5;",[1]装备升级!$S$5,";",_xlfn.XLOOKUP(A16,[1]装备升级!$B:$B,[1]装备升级!$D:$D))</f>
        <v>3;0;10000|5;1020002;4</v>
      </c>
      <c r="D16" s="3" t="str">
        <f>CONCATENATE("3;0;",_xlfn.XLOOKUP(A16,[1]装备升级!$B:$B,[1]装备升级!$C:$C),"|5;",[1]装备升级!$S$6,";",_xlfn.XLOOKUP(A16,[1]装备升级!$B:$B,[1]装备升级!$D:$D))</f>
        <v>3;0;10000|5;1020003;4</v>
      </c>
      <c r="E16" s="3" t="str">
        <f>CONCATENATE("3;0;",_xlfn.XLOOKUP(A16,[1]装备升级!$B:$B,[1]装备升级!$C:$C),"|5;",[1]装备升级!$S$7,";",_xlfn.XLOOKUP(A16,[1]装备升级!$B:$B,[1]装备升级!$D:$D))</f>
        <v>3;0;10000|5;1020004;4</v>
      </c>
      <c r="F16" s="3" t="str">
        <f>CONCATENATE("3;0;",_xlfn.XLOOKUP(A16,[1]装备升级!$B:$B,[1]装备升级!$C:$C),"|5;",[1]装备升级!$S$8,";",_xlfn.XLOOKUP(A16,[1]装备升级!$B:$B,[1]装备升级!$D:$D))</f>
        <v>3;0;10000|5;1020005;4</v>
      </c>
      <c r="G16" s="3" t="str">
        <f>CONCATENATE("3;0;",_xlfn.XLOOKUP(A16,[1]装备升级!$B:$B,[1]装备升级!$C:$C),"|5;",[1]装备升级!$S$9,";",_xlfn.XLOOKUP(A16,[1]装备升级!$B:$B,[1]装备升级!$D:$D))</f>
        <v>3;0;10000|5;1020006;4</v>
      </c>
    </row>
    <row r="17" spans="1:7">
      <c r="A17" s="2">
        <v>13</v>
      </c>
      <c r="B17" s="3" t="str">
        <f>CONCATENATE("3;0;",_xlfn.XLOOKUP(A17,[1]装备升级!$B:$B,[1]装备升级!$C:$C),"|5;",[1]装备升级!$S$4,";",_xlfn.XLOOKUP(A17,[1]装备升级!$B:$B,[1]装备升级!$D:$D))</f>
        <v>3;0;10000|5;1020001;4</v>
      </c>
      <c r="C17" s="3" t="str">
        <f>CONCATENATE("3;0;",_xlfn.XLOOKUP(A17,[1]装备升级!$B:$B,[1]装备升级!$C:$C),"|5;",[1]装备升级!$S$5,";",_xlfn.XLOOKUP(A17,[1]装备升级!$B:$B,[1]装备升级!$D:$D))</f>
        <v>3;0;10000|5;1020002;4</v>
      </c>
      <c r="D17" s="3" t="str">
        <f>CONCATENATE("3;0;",_xlfn.XLOOKUP(A17,[1]装备升级!$B:$B,[1]装备升级!$C:$C),"|5;",[1]装备升级!$S$6,";",_xlfn.XLOOKUP(A17,[1]装备升级!$B:$B,[1]装备升级!$D:$D))</f>
        <v>3;0;10000|5;1020003;4</v>
      </c>
      <c r="E17" s="3" t="str">
        <f>CONCATENATE("3;0;",_xlfn.XLOOKUP(A17,[1]装备升级!$B:$B,[1]装备升级!$C:$C),"|5;",[1]装备升级!$S$7,";",_xlfn.XLOOKUP(A17,[1]装备升级!$B:$B,[1]装备升级!$D:$D))</f>
        <v>3;0;10000|5;1020004;4</v>
      </c>
      <c r="F17" s="3" t="str">
        <f>CONCATENATE("3;0;",_xlfn.XLOOKUP(A17,[1]装备升级!$B:$B,[1]装备升级!$C:$C),"|5;",[1]装备升级!$S$8,";",_xlfn.XLOOKUP(A17,[1]装备升级!$B:$B,[1]装备升级!$D:$D))</f>
        <v>3;0;10000|5;1020005;4</v>
      </c>
      <c r="G17" s="3" t="str">
        <f>CONCATENATE("3;0;",_xlfn.XLOOKUP(A17,[1]装备升级!$B:$B,[1]装备升级!$C:$C),"|5;",[1]装备升级!$S$9,";",_xlfn.XLOOKUP(A17,[1]装备升级!$B:$B,[1]装备升级!$D:$D))</f>
        <v>3;0;10000|5;1020006;4</v>
      </c>
    </row>
    <row r="18" spans="1:7">
      <c r="A18" s="2">
        <v>14</v>
      </c>
      <c r="B18" s="3" t="str">
        <f>CONCATENATE("3;0;",_xlfn.XLOOKUP(A18,[1]装备升级!$B:$B,[1]装备升级!$C:$C),"|5;",[1]装备升级!$S$4,";",_xlfn.XLOOKUP(A18,[1]装备升级!$B:$B,[1]装备升级!$D:$D))</f>
        <v>3;0;10000|5;1020001;4</v>
      </c>
      <c r="C18" s="3" t="str">
        <f>CONCATENATE("3;0;",_xlfn.XLOOKUP(A18,[1]装备升级!$B:$B,[1]装备升级!$C:$C),"|5;",[1]装备升级!$S$5,";",_xlfn.XLOOKUP(A18,[1]装备升级!$B:$B,[1]装备升级!$D:$D))</f>
        <v>3;0;10000|5;1020002;4</v>
      </c>
      <c r="D18" s="3" t="str">
        <f>CONCATENATE("3;0;",_xlfn.XLOOKUP(A18,[1]装备升级!$B:$B,[1]装备升级!$C:$C),"|5;",[1]装备升级!$S$6,";",_xlfn.XLOOKUP(A18,[1]装备升级!$B:$B,[1]装备升级!$D:$D))</f>
        <v>3;0;10000|5;1020003;4</v>
      </c>
      <c r="E18" s="3" t="str">
        <f>CONCATENATE("3;0;",_xlfn.XLOOKUP(A18,[1]装备升级!$B:$B,[1]装备升级!$C:$C),"|5;",[1]装备升级!$S$7,";",_xlfn.XLOOKUP(A18,[1]装备升级!$B:$B,[1]装备升级!$D:$D))</f>
        <v>3;0;10000|5;1020004;4</v>
      </c>
      <c r="F18" s="3" t="str">
        <f>CONCATENATE("3;0;",_xlfn.XLOOKUP(A18,[1]装备升级!$B:$B,[1]装备升级!$C:$C),"|5;",[1]装备升级!$S$8,";",_xlfn.XLOOKUP(A18,[1]装备升级!$B:$B,[1]装备升级!$D:$D))</f>
        <v>3;0;10000|5;1020005;4</v>
      </c>
      <c r="G18" s="3" t="str">
        <f>CONCATENATE("3;0;",_xlfn.XLOOKUP(A18,[1]装备升级!$B:$B,[1]装备升级!$C:$C),"|5;",[1]装备升级!$S$9,";",_xlfn.XLOOKUP(A18,[1]装备升级!$B:$B,[1]装备升级!$D:$D))</f>
        <v>3;0;10000|5;1020006;4</v>
      </c>
    </row>
    <row r="19" spans="1:7">
      <c r="A19" s="2">
        <v>15</v>
      </c>
      <c r="B19" s="3" t="str">
        <f>CONCATENATE("3;0;",_xlfn.XLOOKUP(A19,[1]装备升级!$B:$B,[1]装备升级!$C:$C),"|5;",[1]装备升级!$S$4,";",_xlfn.XLOOKUP(A19,[1]装备升级!$B:$B,[1]装备升级!$D:$D))</f>
        <v>3;0;15000|5;1020001;5</v>
      </c>
      <c r="C19" s="3" t="str">
        <f>CONCATENATE("3;0;",_xlfn.XLOOKUP(A19,[1]装备升级!$B:$B,[1]装备升级!$C:$C),"|5;",[1]装备升级!$S$5,";",_xlfn.XLOOKUP(A19,[1]装备升级!$B:$B,[1]装备升级!$D:$D))</f>
        <v>3;0;15000|5;1020002;5</v>
      </c>
      <c r="D19" s="3" t="str">
        <f>CONCATENATE("3;0;",_xlfn.XLOOKUP(A19,[1]装备升级!$B:$B,[1]装备升级!$C:$C),"|5;",[1]装备升级!$S$6,";",_xlfn.XLOOKUP(A19,[1]装备升级!$B:$B,[1]装备升级!$D:$D))</f>
        <v>3;0;15000|5;1020003;5</v>
      </c>
      <c r="E19" s="3" t="str">
        <f>CONCATENATE("3;0;",_xlfn.XLOOKUP(A19,[1]装备升级!$B:$B,[1]装备升级!$C:$C),"|5;",[1]装备升级!$S$7,";",_xlfn.XLOOKUP(A19,[1]装备升级!$B:$B,[1]装备升级!$D:$D))</f>
        <v>3;0;15000|5;1020004;5</v>
      </c>
      <c r="F19" s="3" t="str">
        <f>CONCATENATE("3;0;",_xlfn.XLOOKUP(A19,[1]装备升级!$B:$B,[1]装备升级!$C:$C),"|5;",[1]装备升级!$S$8,";",_xlfn.XLOOKUP(A19,[1]装备升级!$B:$B,[1]装备升级!$D:$D))</f>
        <v>3;0;15000|5;1020005;5</v>
      </c>
      <c r="G19" s="3" t="str">
        <f>CONCATENATE("3;0;",_xlfn.XLOOKUP(A19,[1]装备升级!$B:$B,[1]装备升级!$C:$C),"|5;",[1]装备升级!$S$9,";",_xlfn.XLOOKUP(A19,[1]装备升级!$B:$B,[1]装备升级!$D:$D))</f>
        <v>3;0;15000|5;1020006;5</v>
      </c>
    </row>
    <row r="20" spans="1:7">
      <c r="A20" s="2">
        <v>16</v>
      </c>
      <c r="B20" s="3" t="str">
        <f>CONCATENATE("3;0;",_xlfn.XLOOKUP(A20,[1]装备升级!$B:$B,[1]装备升级!$C:$C),"|5;",[1]装备升级!$S$4,";",_xlfn.XLOOKUP(A20,[1]装备升级!$B:$B,[1]装备升级!$D:$D))</f>
        <v>3;0;15000|5;1020001;5</v>
      </c>
      <c r="C20" s="3" t="str">
        <f>CONCATENATE("3;0;",_xlfn.XLOOKUP(A20,[1]装备升级!$B:$B,[1]装备升级!$C:$C),"|5;",[1]装备升级!$S$5,";",_xlfn.XLOOKUP(A20,[1]装备升级!$B:$B,[1]装备升级!$D:$D))</f>
        <v>3;0;15000|5;1020002;5</v>
      </c>
      <c r="D20" s="3" t="str">
        <f>CONCATENATE("3;0;",_xlfn.XLOOKUP(A20,[1]装备升级!$B:$B,[1]装备升级!$C:$C),"|5;",[1]装备升级!$S$6,";",_xlfn.XLOOKUP(A20,[1]装备升级!$B:$B,[1]装备升级!$D:$D))</f>
        <v>3;0;15000|5;1020003;5</v>
      </c>
      <c r="E20" s="3" t="str">
        <f>CONCATENATE("3;0;",_xlfn.XLOOKUP(A20,[1]装备升级!$B:$B,[1]装备升级!$C:$C),"|5;",[1]装备升级!$S$7,";",_xlfn.XLOOKUP(A20,[1]装备升级!$B:$B,[1]装备升级!$D:$D))</f>
        <v>3;0;15000|5;1020004;5</v>
      </c>
      <c r="F20" s="3" t="str">
        <f>CONCATENATE("3;0;",_xlfn.XLOOKUP(A20,[1]装备升级!$B:$B,[1]装备升级!$C:$C),"|5;",[1]装备升级!$S$8,";",_xlfn.XLOOKUP(A20,[1]装备升级!$B:$B,[1]装备升级!$D:$D))</f>
        <v>3;0;15000|5;1020005;5</v>
      </c>
      <c r="G20" s="3" t="str">
        <f>CONCATENATE("3;0;",_xlfn.XLOOKUP(A20,[1]装备升级!$B:$B,[1]装备升级!$C:$C),"|5;",[1]装备升级!$S$9,";",_xlfn.XLOOKUP(A20,[1]装备升级!$B:$B,[1]装备升级!$D:$D))</f>
        <v>3;0;15000|5;1020006;5</v>
      </c>
    </row>
    <row r="21" spans="1:7">
      <c r="A21" s="2">
        <v>17</v>
      </c>
      <c r="B21" s="3" t="str">
        <f>CONCATENATE("3;0;",_xlfn.XLOOKUP(A21,[1]装备升级!$B:$B,[1]装备升级!$C:$C),"|5;",[1]装备升级!$S$4,";",_xlfn.XLOOKUP(A21,[1]装备升级!$B:$B,[1]装备升级!$D:$D))</f>
        <v>3;0;15000|5;1020001;5</v>
      </c>
      <c r="C21" s="3" t="str">
        <f>CONCATENATE("3;0;",_xlfn.XLOOKUP(A21,[1]装备升级!$B:$B,[1]装备升级!$C:$C),"|5;",[1]装备升级!$S$5,";",_xlfn.XLOOKUP(A21,[1]装备升级!$B:$B,[1]装备升级!$D:$D))</f>
        <v>3;0;15000|5;1020002;5</v>
      </c>
      <c r="D21" s="3" t="str">
        <f>CONCATENATE("3;0;",_xlfn.XLOOKUP(A21,[1]装备升级!$B:$B,[1]装备升级!$C:$C),"|5;",[1]装备升级!$S$6,";",_xlfn.XLOOKUP(A21,[1]装备升级!$B:$B,[1]装备升级!$D:$D))</f>
        <v>3;0;15000|5;1020003;5</v>
      </c>
      <c r="E21" s="3" t="str">
        <f>CONCATENATE("3;0;",_xlfn.XLOOKUP(A21,[1]装备升级!$B:$B,[1]装备升级!$C:$C),"|5;",[1]装备升级!$S$7,";",_xlfn.XLOOKUP(A21,[1]装备升级!$B:$B,[1]装备升级!$D:$D))</f>
        <v>3;0;15000|5;1020004;5</v>
      </c>
      <c r="F21" s="3" t="str">
        <f>CONCATENATE("3;0;",_xlfn.XLOOKUP(A21,[1]装备升级!$B:$B,[1]装备升级!$C:$C),"|5;",[1]装备升级!$S$8,";",_xlfn.XLOOKUP(A21,[1]装备升级!$B:$B,[1]装备升级!$D:$D))</f>
        <v>3;0;15000|5;1020005;5</v>
      </c>
      <c r="G21" s="3" t="str">
        <f>CONCATENATE("3;0;",_xlfn.XLOOKUP(A21,[1]装备升级!$B:$B,[1]装备升级!$C:$C),"|5;",[1]装备升级!$S$9,";",_xlfn.XLOOKUP(A21,[1]装备升级!$B:$B,[1]装备升级!$D:$D))</f>
        <v>3;0;15000|5;1020006;5</v>
      </c>
    </row>
    <row r="22" spans="1:7">
      <c r="A22" s="2">
        <v>18</v>
      </c>
      <c r="B22" s="3" t="str">
        <f>CONCATENATE("3;0;",_xlfn.XLOOKUP(A22,[1]装备升级!$B:$B,[1]装备升级!$C:$C),"|5;",[1]装备升级!$S$4,";",_xlfn.XLOOKUP(A22,[1]装备升级!$B:$B,[1]装备升级!$D:$D))</f>
        <v>3;0;15000|5;1020001;5</v>
      </c>
      <c r="C22" s="3" t="str">
        <f>CONCATENATE("3;0;",_xlfn.XLOOKUP(A22,[1]装备升级!$B:$B,[1]装备升级!$C:$C),"|5;",[1]装备升级!$S$5,";",_xlfn.XLOOKUP(A22,[1]装备升级!$B:$B,[1]装备升级!$D:$D))</f>
        <v>3;0;15000|5;1020002;5</v>
      </c>
      <c r="D22" s="3" t="str">
        <f>CONCATENATE("3;0;",_xlfn.XLOOKUP(A22,[1]装备升级!$B:$B,[1]装备升级!$C:$C),"|5;",[1]装备升级!$S$6,";",_xlfn.XLOOKUP(A22,[1]装备升级!$B:$B,[1]装备升级!$D:$D))</f>
        <v>3;0;15000|5;1020003;5</v>
      </c>
      <c r="E22" s="3" t="str">
        <f>CONCATENATE("3;0;",_xlfn.XLOOKUP(A22,[1]装备升级!$B:$B,[1]装备升级!$C:$C),"|5;",[1]装备升级!$S$7,";",_xlfn.XLOOKUP(A22,[1]装备升级!$B:$B,[1]装备升级!$D:$D))</f>
        <v>3;0;15000|5;1020004;5</v>
      </c>
      <c r="F22" s="3" t="str">
        <f>CONCATENATE("3;0;",_xlfn.XLOOKUP(A22,[1]装备升级!$B:$B,[1]装备升级!$C:$C),"|5;",[1]装备升级!$S$8,";",_xlfn.XLOOKUP(A22,[1]装备升级!$B:$B,[1]装备升级!$D:$D))</f>
        <v>3;0;15000|5;1020005;5</v>
      </c>
      <c r="G22" s="3" t="str">
        <f>CONCATENATE("3;0;",_xlfn.XLOOKUP(A22,[1]装备升级!$B:$B,[1]装备升级!$C:$C),"|5;",[1]装备升级!$S$9,";",_xlfn.XLOOKUP(A22,[1]装备升级!$B:$B,[1]装备升级!$D:$D))</f>
        <v>3;0;15000|5;1020006;5</v>
      </c>
    </row>
    <row r="23" spans="1:7">
      <c r="A23" s="2">
        <v>19</v>
      </c>
      <c r="B23" s="3" t="str">
        <f>CONCATENATE("3;0;",_xlfn.XLOOKUP(A23,[1]装备升级!$B:$B,[1]装备升级!$C:$C),"|5;",[1]装备升级!$S$4,";",_xlfn.XLOOKUP(A23,[1]装备升级!$B:$B,[1]装备升级!$D:$D))</f>
        <v>3;0;15000|5;1020001;5</v>
      </c>
      <c r="C23" s="3" t="str">
        <f>CONCATENATE("3;0;",_xlfn.XLOOKUP(A23,[1]装备升级!$B:$B,[1]装备升级!$C:$C),"|5;",[1]装备升级!$S$5,";",_xlfn.XLOOKUP(A23,[1]装备升级!$B:$B,[1]装备升级!$D:$D))</f>
        <v>3;0;15000|5;1020002;5</v>
      </c>
      <c r="D23" s="3" t="str">
        <f>CONCATENATE("3;0;",_xlfn.XLOOKUP(A23,[1]装备升级!$B:$B,[1]装备升级!$C:$C),"|5;",[1]装备升级!$S$6,";",_xlfn.XLOOKUP(A23,[1]装备升级!$B:$B,[1]装备升级!$D:$D))</f>
        <v>3;0;15000|5;1020003;5</v>
      </c>
      <c r="E23" s="3" t="str">
        <f>CONCATENATE("3;0;",_xlfn.XLOOKUP(A23,[1]装备升级!$B:$B,[1]装备升级!$C:$C),"|5;",[1]装备升级!$S$7,";",_xlfn.XLOOKUP(A23,[1]装备升级!$B:$B,[1]装备升级!$D:$D))</f>
        <v>3;0;15000|5;1020004;5</v>
      </c>
      <c r="F23" s="3" t="str">
        <f>CONCATENATE("3;0;",_xlfn.XLOOKUP(A23,[1]装备升级!$B:$B,[1]装备升级!$C:$C),"|5;",[1]装备升级!$S$8,";",_xlfn.XLOOKUP(A23,[1]装备升级!$B:$B,[1]装备升级!$D:$D))</f>
        <v>3;0;15000|5;1020005;5</v>
      </c>
      <c r="G23" s="3" t="str">
        <f>CONCATENATE("3;0;",_xlfn.XLOOKUP(A23,[1]装备升级!$B:$B,[1]装备升级!$C:$C),"|5;",[1]装备升级!$S$9,";",_xlfn.XLOOKUP(A23,[1]装备升级!$B:$B,[1]装备升级!$D:$D))</f>
        <v>3;0;15000|5;1020006;5</v>
      </c>
    </row>
    <row r="24" spans="1:7">
      <c r="A24" s="2">
        <v>20</v>
      </c>
      <c r="B24" s="3" t="str">
        <f>CONCATENATE("3;0;",_xlfn.XLOOKUP(A24,[1]装备升级!$B:$B,[1]装备升级!$C:$C),"|5;",[1]装备升级!$S$4,";",_xlfn.XLOOKUP(A24,[1]装备升级!$B:$B,[1]装备升级!$D:$D))</f>
        <v>3;0;20000|5;1020001;10</v>
      </c>
      <c r="C24" s="3" t="str">
        <f>CONCATENATE("3;0;",_xlfn.XLOOKUP(A24,[1]装备升级!$B:$B,[1]装备升级!$C:$C),"|5;",[1]装备升级!$S$5,";",_xlfn.XLOOKUP(A24,[1]装备升级!$B:$B,[1]装备升级!$D:$D))</f>
        <v>3;0;20000|5;1020002;10</v>
      </c>
      <c r="D24" s="3" t="str">
        <f>CONCATENATE("3;0;",_xlfn.XLOOKUP(A24,[1]装备升级!$B:$B,[1]装备升级!$C:$C),"|5;",[1]装备升级!$S$6,";",_xlfn.XLOOKUP(A24,[1]装备升级!$B:$B,[1]装备升级!$D:$D))</f>
        <v>3;0;20000|5;1020003;10</v>
      </c>
      <c r="E24" s="3" t="str">
        <f>CONCATENATE("3;0;",_xlfn.XLOOKUP(A24,[1]装备升级!$B:$B,[1]装备升级!$C:$C),"|5;",[1]装备升级!$S$7,";",_xlfn.XLOOKUP(A24,[1]装备升级!$B:$B,[1]装备升级!$D:$D))</f>
        <v>3;0;20000|5;1020004;10</v>
      </c>
      <c r="F24" s="3" t="str">
        <f>CONCATENATE("3;0;",_xlfn.XLOOKUP(A24,[1]装备升级!$B:$B,[1]装备升级!$C:$C),"|5;",[1]装备升级!$S$8,";",_xlfn.XLOOKUP(A24,[1]装备升级!$B:$B,[1]装备升级!$D:$D))</f>
        <v>3;0;20000|5;1020005;10</v>
      </c>
      <c r="G24" s="3" t="str">
        <f>CONCATENATE("3;0;",_xlfn.XLOOKUP(A24,[1]装备升级!$B:$B,[1]装备升级!$C:$C),"|5;",[1]装备升级!$S$9,";",_xlfn.XLOOKUP(A24,[1]装备升级!$B:$B,[1]装备升级!$D:$D))</f>
        <v>3;0;20000|5;1020006;10</v>
      </c>
    </row>
    <row r="25" spans="1:7">
      <c r="A25" s="2">
        <v>21</v>
      </c>
      <c r="B25" s="3" t="str">
        <f>CONCATENATE("3;0;",_xlfn.XLOOKUP(A25,[1]装备升级!$B:$B,[1]装备升级!$C:$C),"|5;",[1]装备升级!$S$4,";",_xlfn.XLOOKUP(A25,[1]装备升级!$B:$B,[1]装备升级!$D:$D))</f>
        <v>3;0;20000|5;1020001;10</v>
      </c>
      <c r="C25" s="3" t="str">
        <f>CONCATENATE("3;0;",_xlfn.XLOOKUP(A25,[1]装备升级!$B:$B,[1]装备升级!$C:$C),"|5;",[1]装备升级!$S$5,";",_xlfn.XLOOKUP(A25,[1]装备升级!$B:$B,[1]装备升级!$D:$D))</f>
        <v>3;0;20000|5;1020002;10</v>
      </c>
      <c r="D25" s="3" t="str">
        <f>CONCATENATE("3;0;",_xlfn.XLOOKUP(A25,[1]装备升级!$B:$B,[1]装备升级!$C:$C),"|5;",[1]装备升级!$S$6,";",_xlfn.XLOOKUP(A25,[1]装备升级!$B:$B,[1]装备升级!$D:$D))</f>
        <v>3;0;20000|5;1020003;10</v>
      </c>
      <c r="E25" s="3" t="str">
        <f>CONCATENATE("3;0;",_xlfn.XLOOKUP(A25,[1]装备升级!$B:$B,[1]装备升级!$C:$C),"|5;",[1]装备升级!$S$7,";",_xlfn.XLOOKUP(A25,[1]装备升级!$B:$B,[1]装备升级!$D:$D))</f>
        <v>3;0;20000|5;1020004;10</v>
      </c>
      <c r="F25" s="3" t="str">
        <f>CONCATENATE("3;0;",_xlfn.XLOOKUP(A25,[1]装备升级!$B:$B,[1]装备升级!$C:$C),"|5;",[1]装备升级!$S$8,";",_xlfn.XLOOKUP(A25,[1]装备升级!$B:$B,[1]装备升级!$D:$D))</f>
        <v>3;0;20000|5;1020005;10</v>
      </c>
      <c r="G25" s="3" t="str">
        <f>CONCATENATE("3;0;",_xlfn.XLOOKUP(A25,[1]装备升级!$B:$B,[1]装备升级!$C:$C),"|5;",[1]装备升级!$S$9,";",_xlfn.XLOOKUP(A25,[1]装备升级!$B:$B,[1]装备升级!$D:$D))</f>
        <v>3;0;20000|5;1020006;10</v>
      </c>
    </row>
    <row r="26" spans="1:7">
      <c r="A26" s="2">
        <v>22</v>
      </c>
      <c r="B26" s="3" t="str">
        <f>CONCATENATE("3;0;",_xlfn.XLOOKUP(A26,[1]装备升级!$B:$B,[1]装备升级!$C:$C),"|5;",[1]装备升级!$S$4,";",_xlfn.XLOOKUP(A26,[1]装备升级!$B:$B,[1]装备升级!$D:$D))</f>
        <v>3;0;20000|5;1020001;10</v>
      </c>
      <c r="C26" s="3" t="str">
        <f>CONCATENATE("3;0;",_xlfn.XLOOKUP(A26,[1]装备升级!$B:$B,[1]装备升级!$C:$C),"|5;",[1]装备升级!$S$5,";",_xlfn.XLOOKUP(A26,[1]装备升级!$B:$B,[1]装备升级!$D:$D))</f>
        <v>3;0;20000|5;1020002;10</v>
      </c>
      <c r="D26" s="3" t="str">
        <f>CONCATENATE("3;0;",_xlfn.XLOOKUP(A26,[1]装备升级!$B:$B,[1]装备升级!$C:$C),"|5;",[1]装备升级!$S$6,";",_xlfn.XLOOKUP(A26,[1]装备升级!$B:$B,[1]装备升级!$D:$D))</f>
        <v>3;0;20000|5;1020003;10</v>
      </c>
      <c r="E26" s="3" t="str">
        <f>CONCATENATE("3;0;",_xlfn.XLOOKUP(A26,[1]装备升级!$B:$B,[1]装备升级!$C:$C),"|5;",[1]装备升级!$S$7,";",_xlfn.XLOOKUP(A26,[1]装备升级!$B:$B,[1]装备升级!$D:$D))</f>
        <v>3;0;20000|5;1020004;10</v>
      </c>
      <c r="F26" s="3" t="str">
        <f>CONCATENATE("3;0;",_xlfn.XLOOKUP(A26,[1]装备升级!$B:$B,[1]装备升级!$C:$C),"|5;",[1]装备升级!$S$8,";",_xlfn.XLOOKUP(A26,[1]装备升级!$B:$B,[1]装备升级!$D:$D))</f>
        <v>3;0;20000|5;1020005;10</v>
      </c>
      <c r="G26" s="3" t="str">
        <f>CONCATENATE("3;0;",_xlfn.XLOOKUP(A26,[1]装备升级!$B:$B,[1]装备升级!$C:$C),"|5;",[1]装备升级!$S$9,";",_xlfn.XLOOKUP(A26,[1]装备升级!$B:$B,[1]装备升级!$D:$D))</f>
        <v>3;0;20000|5;1020006;10</v>
      </c>
    </row>
    <row r="27" spans="1:7">
      <c r="A27" s="2">
        <v>23</v>
      </c>
      <c r="B27" s="3" t="str">
        <f>CONCATENATE("3;0;",_xlfn.XLOOKUP(A27,[1]装备升级!$B:$B,[1]装备升级!$C:$C),"|5;",[1]装备升级!$S$4,";",_xlfn.XLOOKUP(A27,[1]装备升级!$B:$B,[1]装备升级!$D:$D))</f>
        <v>3;0;20000|5;1020001;10</v>
      </c>
      <c r="C27" s="3" t="str">
        <f>CONCATENATE("3;0;",_xlfn.XLOOKUP(A27,[1]装备升级!$B:$B,[1]装备升级!$C:$C),"|5;",[1]装备升级!$S$5,";",_xlfn.XLOOKUP(A27,[1]装备升级!$B:$B,[1]装备升级!$D:$D))</f>
        <v>3;0;20000|5;1020002;10</v>
      </c>
      <c r="D27" s="3" t="str">
        <f>CONCATENATE("3;0;",_xlfn.XLOOKUP(A27,[1]装备升级!$B:$B,[1]装备升级!$C:$C),"|5;",[1]装备升级!$S$6,";",_xlfn.XLOOKUP(A27,[1]装备升级!$B:$B,[1]装备升级!$D:$D))</f>
        <v>3;0;20000|5;1020003;10</v>
      </c>
      <c r="E27" s="3" t="str">
        <f>CONCATENATE("3;0;",_xlfn.XLOOKUP(A27,[1]装备升级!$B:$B,[1]装备升级!$C:$C),"|5;",[1]装备升级!$S$7,";",_xlfn.XLOOKUP(A27,[1]装备升级!$B:$B,[1]装备升级!$D:$D))</f>
        <v>3;0;20000|5;1020004;10</v>
      </c>
      <c r="F27" s="3" t="str">
        <f>CONCATENATE("3;0;",_xlfn.XLOOKUP(A27,[1]装备升级!$B:$B,[1]装备升级!$C:$C),"|5;",[1]装备升级!$S$8,";",_xlfn.XLOOKUP(A27,[1]装备升级!$B:$B,[1]装备升级!$D:$D))</f>
        <v>3;0;20000|5;1020005;10</v>
      </c>
      <c r="G27" s="3" t="str">
        <f>CONCATENATE("3;0;",_xlfn.XLOOKUP(A27,[1]装备升级!$B:$B,[1]装备升级!$C:$C),"|5;",[1]装备升级!$S$9,";",_xlfn.XLOOKUP(A27,[1]装备升级!$B:$B,[1]装备升级!$D:$D))</f>
        <v>3;0;20000|5;1020006;10</v>
      </c>
    </row>
    <row r="28" spans="1:7">
      <c r="A28" s="2">
        <v>24</v>
      </c>
      <c r="B28" s="3" t="str">
        <f>CONCATENATE("3;0;",_xlfn.XLOOKUP(A28,[1]装备升级!$B:$B,[1]装备升级!$C:$C),"|5;",[1]装备升级!$S$4,";",_xlfn.XLOOKUP(A28,[1]装备升级!$B:$B,[1]装备升级!$D:$D))</f>
        <v>3;0;20000|5;1020001;10</v>
      </c>
      <c r="C28" s="3" t="str">
        <f>CONCATENATE("3;0;",_xlfn.XLOOKUP(A28,[1]装备升级!$B:$B,[1]装备升级!$C:$C),"|5;",[1]装备升级!$S$5,";",_xlfn.XLOOKUP(A28,[1]装备升级!$B:$B,[1]装备升级!$D:$D))</f>
        <v>3;0;20000|5;1020002;10</v>
      </c>
      <c r="D28" s="3" t="str">
        <f>CONCATENATE("3;0;",_xlfn.XLOOKUP(A28,[1]装备升级!$B:$B,[1]装备升级!$C:$C),"|5;",[1]装备升级!$S$6,";",_xlfn.XLOOKUP(A28,[1]装备升级!$B:$B,[1]装备升级!$D:$D))</f>
        <v>3;0;20000|5;1020003;10</v>
      </c>
      <c r="E28" s="3" t="str">
        <f>CONCATENATE("3;0;",_xlfn.XLOOKUP(A28,[1]装备升级!$B:$B,[1]装备升级!$C:$C),"|5;",[1]装备升级!$S$7,";",_xlfn.XLOOKUP(A28,[1]装备升级!$B:$B,[1]装备升级!$D:$D))</f>
        <v>3;0;20000|5;1020004;10</v>
      </c>
      <c r="F28" s="3" t="str">
        <f>CONCATENATE("3;0;",_xlfn.XLOOKUP(A28,[1]装备升级!$B:$B,[1]装备升级!$C:$C),"|5;",[1]装备升级!$S$8,";",_xlfn.XLOOKUP(A28,[1]装备升级!$B:$B,[1]装备升级!$D:$D))</f>
        <v>3;0;20000|5;1020005;10</v>
      </c>
      <c r="G28" s="3" t="str">
        <f>CONCATENATE("3;0;",_xlfn.XLOOKUP(A28,[1]装备升级!$B:$B,[1]装备升级!$C:$C),"|5;",[1]装备升级!$S$9,";",_xlfn.XLOOKUP(A28,[1]装备升级!$B:$B,[1]装备升级!$D:$D))</f>
        <v>3;0;20000|5;1020006;10</v>
      </c>
    </row>
    <row r="29" spans="1:7">
      <c r="A29" s="2">
        <v>25</v>
      </c>
      <c r="B29" s="3" t="str">
        <f>CONCATENATE("3;0;",_xlfn.XLOOKUP(A29,[1]装备升级!$B:$B,[1]装备升级!$C:$C),"|5;",[1]装备升级!$S$4,";",_xlfn.XLOOKUP(A29,[1]装备升级!$B:$B,[1]装备升级!$D:$D))</f>
        <v>3;0;25000|5;1020001;15</v>
      </c>
      <c r="C29" s="3" t="str">
        <f>CONCATENATE("3;0;",_xlfn.XLOOKUP(A29,[1]装备升级!$B:$B,[1]装备升级!$C:$C),"|5;",[1]装备升级!$S$5,";",_xlfn.XLOOKUP(A29,[1]装备升级!$B:$B,[1]装备升级!$D:$D))</f>
        <v>3;0;25000|5;1020002;15</v>
      </c>
      <c r="D29" s="3" t="str">
        <f>CONCATENATE("3;0;",_xlfn.XLOOKUP(A29,[1]装备升级!$B:$B,[1]装备升级!$C:$C),"|5;",[1]装备升级!$S$6,";",_xlfn.XLOOKUP(A29,[1]装备升级!$B:$B,[1]装备升级!$D:$D))</f>
        <v>3;0;25000|5;1020003;15</v>
      </c>
      <c r="E29" s="3" t="str">
        <f>CONCATENATE("3;0;",_xlfn.XLOOKUP(A29,[1]装备升级!$B:$B,[1]装备升级!$C:$C),"|5;",[1]装备升级!$S$7,";",_xlfn.XLOOKUP(A29,[1]装备升级!$B:$B,[1]装备升级!$D:$D))</f>
        <v>3;0;25000|5;1020004;15</v>
      </c>
      <c r="F29" s="3" t="str">
        <f>CONCATENATE("3;0;",_xlfn.XLOOKUP(A29,[1]装备升级!$B:$B,[1]装备升级!$C:$C),"|5;",[1]装备升级!$S$8,";",_xlfn.XLOOKUP(A29,[1]装备升级!$B:$B,[1]装备升级!$D:$D))</f>
        <v>3;0;25000|5;1020005;15</v>
      </c>
      <c r="G29" s="3" t="str">
        <f>CONCATENATE("3;0;",_xlfn.XLOOKUP(A29,[1]装备升级!$B:$B,[1]装备升级!$C:$C),"|5;",[1]装备升级!$S$9,";",_xlfn.XLOOKUP(A29,[1]装备升级!$B:$B,[1]装备升级!$D:$D))</f>
        <v>3;0;25000|5;1020006;15</v>
      </c>
    </row>
    <row r="30" spans="1:7">
      <c r="A30" s="2">
        <v>26</v>
      </c>
      <c r="B30" s="3" t="str">
        <f>CONCATENATE("3;0;",_xlfn.XLOOKUP(A30,[1]装备升级!$B:$B,[1]装备升级!$C:$C),"|5;",[1]装备升级!$S$4,";",_xlfn.XLOOKUP(A30,[1]装备升级!$B:$B,[1]装备升级!$D:$D))</f>
        <v>3;0;25000|5;1020001;15</v>
      </c>
      <c r="C30" s="3" t="str">
        <f>CONCATENATE("3;0;",_xlfn.XLOOKUP(A30,[1]装备升级!$B:$B,[1]装备升级!$C:$C),"|5;",[1]装备升级!$S$5,";",_xlfn.XLOOKUP(A30,[1]装备升级!$B:$B,[1]装备升级!$D:$D))</f>
        <v>3;0;25000|5;1020002;15</v>
      </c>
      <c r="D30" s="3" t="str">
        <f>CONCATENATE("3;0;",_xlfn.XLOOKUP(A30,[1]装备升级!$B:$B,[1]装备升级!$C:$C),"|5;",[1]装备升级!$S$6,";",_xlfn.XLOOKUP(A30,[1]装备升级!$B:$B,[1]装备升级!$D:$D))</f>
        <v>3;0;25000|5;1020003;15</v>
      </c>
      <c r="E30" s="3" t="str">
        <f>CONCATENATE("3;0;",_xlfn.XLOOKUP(A30,[1]装备升级!$B:$B,[1]装备升级!$C:$C),"|5;",[1]装备升级!$S$7,";",_xlfn.XLOOKUP(A30,[1]装备升级!$B:$B,[1]装备升级!$D:$D))</f>
        <v>3;0;25000|5;1020004;15</v>
      </c>
      <c r="F30" s="3" t="str">
        <f>CONCATENATE("3;0;",_xlfn.XLOOKUP(A30,[1]装备升级!$B:$B,[1]装备升级!$C:$C),"|5;",[1]装备升级!$S$8,";",_xlfn.XLOOKUP(A30,[1]装备升级!$B:$B,[1]装备升级!$D:$D))</f>
        <v>3;0;25000|5;1020005;15</v>
      </c>
      <c r="G30" s="3" t="str">
        <f>CONCATENATE("3;0;",_xlfn.XLOOKUP(A30,[1]装备升级!$B:$B,[1]装备升级!$C:$C),"|5;",[1]装备升级!$S$9,";",_xlfn.XLOOKUP(A30,[1]装备升级!$B:$B,[1]装备升级!$D:$D))</f>
        <v>3;0;25000|5;1020006;15</v>
      </c>
    </row>
    <row r="31" spans="1:7">
      <c r="A31" s="2">
        <v>27</v>
      </c>
      <c r="B31" s="3" t="str">
        <f>CONCATENATE("3;0;",_xlfn.XLOOKUP(A31,[1]装备升级!$B:$B,[1]装备升级!$C:$C),"|5;",[1]装备升级!$S$4,";",_xlfn.XLOOKUP(A31,[1]装备升级!$B:$B,[1]装备升级!$D:$D))</f>
        <v>3;0;25000|5;1020001;15</v>
      </c>
      <c r="C31" s="3" t="str">
        <f>CONCATENATE("3;0;",_xlfn.XLOOKUP(A31,[1]装备升级!$B:$B,[1]装备升级!$C:$C),"|5;",[1]装备升级!$S$5,";",_xlfn.XLOOKUP(A31,[1]装备升级!$B:$B,[1]装备升级!$D:$D))</f>
        <v>3;0;25000|5;1020002;15</v>
      </c>
      <c r="D31" s="3" t="str">
        <f>CONCATENATE("3;0;",_xlfn.XLOOKUP(A31,[1]装备升级!$B:$B,[1]装备升级!$C:$C),"|5;",[1]装备升级!$S$6,";",_xlfn.XLOOKUP(A31,[1]装备升级!$B:$B,[1]装备升级!$D:$D))</f>
        <v>3;0;25000|5;1020003;15</v>
      </c>
      <c r="E31" s="3" t="str">
        <f>CONCATENATE("3;0;",_xlfn.XLOOKUP(A31,[1]装备升级!$B:$B,[1]装备升级!$C:$C),"|5;",[1]装备升级!$S$7,";",_xlfn.XLOOKUP(A31,[1]装备升级!$B:$B,[1]装备升级!$D:$D))</f>
        <v>3;0;25000|5;1020004;15</v>
      </c>
      <c r="F31" s="3" t="str">
        <f>CONCATENATE("3;0;",_xlfn.XLOOKUP(A31,[1]装备升级!$B:$B,[1]装备升级!$C:$C),"|5;",[1]装备升级!$S$8,";",_xlfn.XLOOKUP(A31,[1]装备升级!$B:$B,[1]装备升级!$D:$D))</f>
        <v>3;0;25000|5;1020005;15</v>
      </c>
      <c r="G31" s="3" t="str">
        <f>CONCATENATE("3;0;",_xlfn.XLOOKUP(A31,[1]装备升级!$B:$B,[1]装备升级!$C:$C),"|5;",[1]装备升级!$S$9,";",_xlfn.XLOOKUP(A31,[1]装备升级!$B:$B,[1]装备升级!$D:$D))</f>
        <v>3;0;25000|5;1020006;15</v>
      </c>
    </row>
    <row r="32" spans="1:7">
      <c r="A32" s="2">
        <v>28</v>
      </c>
      <c r="B32" s="3" t="str">
        <f>CONCATENATE("3;0;",_xlfn.XLOOKUP(A32,[1]装备升级!$B:$B,[1]装备升级!$C:$C),"|5;",[1]装备升级!$S$4,";",_xlfn.XLOOKUP(A32,[1]装备升级!$B:$B,[1]装备升级!$D:$D))</f>
        <v>3;0;25000|5;1020001;15</v>
      </c>
      <c r="C32" s="3" t="str">
        <f>CONCATENATE("3;0;",_xlfn.XLOOKUP(A32,[1]装备升级!$B:$B,[1]装备升级!$C:$C),"|5;",[1]装备升级!$S$5,";",_xlfn.XLOOKUP(A32,[1]装备升级!$B:$B,[1]装备升级!$D:$D))</f>
        <v>3;0;25000|5;1020002;15</v>
      </c>
      <c r="D32" s="3" t="str">
        <f>CONCATENATE("3;0;",_xlfn.XLOOKUP(A32,[1]装备升级!$B:$B,[1]装备升级!$C:$C),"|5;",[1]装备升级!$S$6,";",_xlfn.XLOOKUP(A32,[1]装备升级!$B:$B,[1]装备升级!$D:$D))</f>
        <v>3;0;25000|5;1020003;15</v>
      </c>
      <c r="E32" s="3" t="str">
        <f>CONCATENATE("3;0;",_xlfn.XLOOKUP(A32,[1]装备升级!$B:$B,[1]装备升级!$C:$C),"|5;",[1]装备升级!$S$7,";",_xlfn.XLOOKUP(A32,[1]装备升级!$B:$B,[1]装备升级!$D:$D))</f>
        <v>3;0;25000|5;1020004;15</v>
      </c>
      <c r="F32" s="3" t="str">
        <f>CONCATENATE("3;0;",_xlfn.XLOOKUP(A32,[1]装备升级!$B:$B,[1]装备升级!$C:$C),"|5;",[1]装备升级!$S$8,";",_xlfn.XLOOKUP(A32,[1]装备升级!$B:$B,[1]装备升级!$D:$D))</f>
        <v>3;0;25000|5;1020005;15</v>
      </c>
      <c r="G32" s="3" t="str">
        <f>CONCATENATE("3;0;",_xlfn.XLOOKUP(A32,[1]装备升级!$B:$B,[1]装备升级!$C:$C),"|5;",[1]装备升级!$S$9,";",_xlfn.XLOOKUP(A32,[1]装备升级!$B:$B,[1]装备升级!$D:$D))</f>
        <v>3;0;25000|5;1020006;15</v>
      </c>
    </row>
    <row r="33" spans="1:7">
      <c r="A33" s="2">
        <v>29</v>
      </c>
      <c r="B33" s="3" t="str">
        <f>CONCATENATE("3;0;",_xlfn.XLOOKUP(A33,[1]装备升级!$B:$B,[1]装备升级!$C:$C),"|5;",[1]装备升级!$S$4,";",_xlfn.XLOOKUP(A33,[1]装备升级!$B:$B,[1]装备升级!$D:$D))</f>
        <v>3;0;25000|5;1020001;15</v>
      </c>
      <c r="C33" s="3" t="str">
        <f>CONCATENATE("3;0;",_xlfn.XLOOKUP(A33,[1]装备升级!$B:$B,[1]装备升级!$C:$C),"|5;",[1]装备升级!$S$5,";",_xlfn.XLOOKUP(A33,[1]装备升级!$B:$B,[1]装备升级!$D:$D))</f>
        <v>3;0;25000|5;1020002;15</v>
      </c>
      <c r="D33" s="3" t="str">
        <f>CONCATENATE("3;0;",_xlfn.XLOOKUP(A33,[1]装备升级!$B:$B,[1]装备升级!$C:$C),"|5;",[1]装备升级!$S$6,";",_xlfn.XLOOKUP(A33,[1]装备升级!$B:$B,[1]装备升级!$D:$D))</f>
        <v>3;0;25000|5;1020003;15</v>
      </c>
      <c r="E33" s="3" t="str">
        <f>CONCATENATE("3;0;",_xlfn.XLOOKUP(A33,[1]装备升级!$B:$B,[1]装备升级!$C:$C),"|5;",[1]装备升级!$S$7,";",_xlfn.XLOOKUP(A33,[1]装备升级!$B:$B,[1]装备升级!$D:$D))</f>
        <v>3;0;25000|5;1020004;15</v>
      </c>
      <c r="F33" s="3" t="str">
        <f>CONCATENATE("3;0;",_xlfn.XLOOKUP(A33,[1]装备升级!$B:$B,[1]装备升级!$C:$C),"|5;",[1]装备升级!$S$8,";",_xlfn.XLOOKUP(A33,[1]装备升级!$B:$B,[1]装备升级!$D:$D))</f>
        <v>3;0;25000|5;1020005;15</v>
      </c>
      <c r="G33" s="3" t="str">
        <f>CONCATENATE("3;0;",_xlfn.XLOOKUP(A33,[1]装备升级!$B:$B,[1]装备升级!$C:$C),"|5;",[1]装备升级!$S$9,";",_xlfn.XLOOKUP(A33,[1]装备升级!$B:$B,[1]装备升级!$D:$D))</f>
        <v>3;0;25000|5;1020006;15</v>
      </c>
    </row>
    <row r="34" spans="1:7">
      <c r="A34" s="2">
        <v>30</v>
      </c>
      <c r="B34" s="3" t="str">
        <f>CONCATENATE("3;0;",_xlfn.XLOOKUP(A34,[1]装备升级!$B:$B,[1]装备升级!$C:$C),"|5;",[1]装备升级!$S$4,";",_xlfn.XLOOKUP(A34,[1]装备升级!$B:$B,[1]装备升级!$D:$D))</f>
        <v>3;0;30000|5;1020001;20</v>
      </c>
      <c r="C34" s="3" t="str">
        <f>CONCATENATE("3;0;",_xlfn.XLOOKUP(A34,[1]装备升级!$B:$B,[1]装备升级!$C:$C),"|5;",[1]装备升级!$S$5,";",_xlfn.XLOOKUP(A34,[1]装备升级!$B:$B,[1]装备升级!$D:$D))</f>
        <v>3;0;30000|5;1020002;20</v>
      </c>
      <c r="D34" s="3" t="str">
        <f>CONCATENATE("3;0;",_xlfn.XLOOKUP(A34,[1]装备升级!$B:$B,[1]装备升级!$C:$C),"|5;",[1]装备升级!$S$6,";",_xlfn.XLOOKUP(A34,[1]装备升级!$B:$B,[1]装备升级!$D:$D))</f>
        <v>3;0;30000|5;1020003;20</v>
      </c>
      <c r="E34" s="3" t="str">
        <f>CONCATENATE("3;0;",_xlfn.XLOOKUP(A34,[1]装备升级!$B:$B,[1]装备升级!$C:$C),"|5;",[1]装备升级!$S$7,";",_xlfn.XLOOKUP(A34,[1]装备升级!$B:$B,[1]装备升级!$D:$D))</f>
        <v>3;0;30000|5;1020004;20</v>
      </c>
      <c r="F34" s="3" t="str">
        <f>CONCATENATE("3;0;",_xlfn.XLOOKUP(A34,[1]装备升级!$B:$B,[1]装备升级!$C:$C),"|5;",[1]装备升级!$S$8,";",_xlfn.XLOOKUP(A34,[1]装备升级!$B:$B,[1]装备升级!$D:$D))</f>
        <v>3;0;30000|5;1020005;20</v>
      </c>
      <c r="G34" s="3" t="str">
        <f>CONCATENATE("3;0;",_xlfn.XLOOKUP(A34,[1]装备升级!$B:$B,[1]装备升级!$C:$C),"|5;",[1]装备升级!$S$9,";",_xlfn.XLOOKUP(A34,[1]装备升级!$B:$B,[1]装备升级!$D:$D))</f>
        <v>3;0;30000|5;1020006;20</v>
      </c>
    </row>
    <row r="35" spans="1:7">
      <c r="A35" s="2">
        <v>31</v>
      </c>
      <c r="B35" s="3" t="str">
        <f>CONCATENATE("3;0;",_xlfn.XLOOKUP(A35,[1]装备升级!$B:$B,[1]装备升级!$C:$C),"|5;",[1]装备升级!$S$4,";",_xlfn.XLOOKUP(A35,[1]装备升级!$B:$B,[1]装备升级!$D:$D))</f>
        <v>3;0;30000|5;1020001;20</v>
      </c>
      <c r="C35" s="3" t="str">
        <f>CONCATENATE("3;0;",_xlfn.XLOOKUP(A35,[1]装备升级!$B:$B,[1]装备升级!$C:$C),"|5;",[1]装备升级!$S$5,";",_xlfn.XLOOKUP(A35,[1]装备升级!$B:$B,[1]装备升级!$D:$D))</f>
        <v>3;0;30000|5;1020002;20</v>
      </c>
      <c r="D35" s="3" t="str">
        <f>CONCATENATE("3;0;",_xlfn.XLOOKUP(A35,[1]装备升级!$B:$B,[1]装备升级!$C:$C),"|5;",[1]装备升级!$S$6,";",_xlfn.XLOOKUP(A35,[1]装备升级!$B:$B,[1]装备升级!$D:$D))</f>
        <v>3;0;30000|5;1020003;20</v>
      </c>
      <c r="E35" s="3" t="str">
        <f>CONCATENATE("3;0;",_xlfn.XLOOKUP(A35,[1]装备升级!$B:$B,[1]装备升级!$C:$C),"|5;",[1]装备升级!$S$7,";",_xlfn.XLOOKUP(A35,[1]装备升级!$B:$B,[1]装备升级!$D:$D))</f>
        <v>3;0;30000|5;1020004;20</v>
      </c>
      <c r="F35" s="3" t="str">
        <f>CONCATENATE("3;0;",_xlfn.XLOOKUP(A35,[1]装备升级!$B:$B,[1]装备升级!$C:$C),"|5;",[1]装备升级!$S$8,";",_xlfn.XLOOKUP(A35,[1]装备升级!$B:$B,[1]装备升级!$D:$D))</f>
        <v>3;0;30000|5;1020005;20</v>
      </c>
      <c r="G35" s="3" t="str">
        <f>CONCATENATE("3;0;",_xlfn.XLOOKUP(A35,[1]装备升级!$B:$B,[1]装备升级!$C:$C),"|5;",[1]装备升级!$S$9,";",_xlfn.XLOOKUP(A35,[1]装备升级!$B:$B,[1]装备升级!$D:$D))</f>
        <v>3;0;30000|5;1020006;20</v>
      </c>
    </row>
    <row r="36" spans="1:7">
      <c r="A36" s="2">
        <v>32</v>
      </c>
      <c r="B36" s="3" t="str">
        <f>CONCATENATE("3;0;",_xlfn.XLOOKUP(A36,[1]装备升级!$B:$B,[1]装备升级!$C:$C),"|5;",[1]装备升级!$S$4,";",_xlfn.XLOOKUP(A36,[1]装备升级!$B:$B,[1]装备升级!$D:$D))</f>
        <v>3;0;30000|5;1020001;20</v>
      </c>
      <c r="C36" s="3" t="str">
        <f>CONCATENATE("3;0;",_xlfn.XLOOKUP(A36,[1]装备升级!$B:$B,[1]装备升级!$C:$C),"|5;",[1]装备升级!$S$5,";",_xlfn.XLOOKUP(A36,[1]装备升级!$B:$B,[1]装备升级!$D:$D))</f>
        <v>3;0;30000|5;1020002;20</v>
      </c>
      <c r="D36" s="3" t="str">
        <f>CONCATENATE("3;0;",_xlfn.XLOOKUP(A36,[1]装备升级!$B:$B,[1]装备升级!$C:$C),"|5;",[1]装备升级!$S$6,";",_xlfn.XLOOKUP(A36,[1]装备升级!$B:$B,[1]装备升级!$D:$D))</f>
        <v>3;0;30000|5;1020003;20</v>
      </c>
      <c r="E36" s="3" t="str">
        <f>CONCATENATE("3;0;",_xlfn.XLOOKUP(A36,[1]装备升级!$B:$B,[1]装备升级!$C:$C),"|5;",[1]装备升级!$S$7,";",_xlfn.XLOOKUP(A36,[1]装备升级!$B:$B,[1]装备升级!$D:$D))</f>
        <v>3;0;30000|5;1020004;20</v>
      </c>
      <c r="F36" s="3" t="str">
        <f>CONCATENATE("3;0;",_xlfn.XLOOKUP(A36,[1]装备升级!$B:$B,[1]装备升级!$C:$C),"|5;",[1]装备升级!$S$8,";",_xlfn.XLOOKUP(A36,[1]装备升级!$B:$B,[1]装备升级!$D:$D))</f>
        <v>3;0;30000|5;1020005;20</v>
      </c>
      <c r="G36" s="3" t="str">
        <f>CONCATENATE("3;0;",_xlfn.XLOOKUP(A36,[1]装备升级!$B:$B,[1]装备升级!$C:$C),"|5;",[1]装备升级!$S$9,";",_xlfn.XLOOKUP(A36,[1]装备升级!$B:$B,[1]装备升级!$D:$D))</f>
        <v>3;0;30000|5;1020006;20</v>
      </c>
    </row>
    <row r="37" spans="1:7">
      <c r="A37" s="2">
        <v>33</v>
      </c>
      <c r="B37" s="3" t="str">
        <f>CONCATENATE("3;0;",_xlfn.XLOOKUP(A37,[1]装备升级!$B:$B,[1]装备升级!$C:$C),"|5;",[1]装备升级!$S$4,";",_xlfn.XLOOKUP(A37,[1]装备升级!$B:$B,[1]装备升级!$D:$D))</f>
        <v>3;0;30000|5;1020001;20</v>
      </c>
      <c r="C37" s="3" t="str">
        <f>CONCATENATE("3;0;",_xlfn.XLOOKUP(A37,[1]装备升级!$B:$B,[1]装备升级!$C:$C),"|5;",[1]装备升级!$S$5,";",_xlfn.XLOOKUP(A37,[1]装备升级!$B:$B,[1]装备升级!$D:$D))</f>
        <v>3;0;30000|5;1020002;20</v>
      </c>
      <c r="D37" s="3" t="str">
        <f>CONCATENATE("3;0;",_xlfn.XLOOKUP(A37,[1]装备升级!$B:$B,[1]装备升级!$C:$C),"|5;",[1]装备升级!$S$6,";",_xlfn.XLOOKUP(A37,[1]装备升级!$B:$B,[1]装备升级!$D:$D))</f>
        <v>3;0;30000|5;1020003;20</v>
      </c>
      <c r="E37" s="3" t="str">
        <f>CONCATENATE("3;0;",_xlfn.XLOOKUP(A37,[1]装备升级!$B:$B,[1]装备升级!$C:$C),"|5;",[1]装备升级!$S$7,";",_xlfn.XLOOKUP(A37,[1]装备升级!$B:$B,[1]装备升级!$D:$D))</f>
        <v>3;0;30000|5;1020004;20</v>
      </c>
      <c r="F37" s="3" t="str">
        <f>CONCATENATE("3;0;",_xlfn.XLOOKUP(A37,[1]装备升级!$B:$B,[1]装备升级!$C:$C),"|5;",[1]装备升级!$S$8,";",_xlfn.XLOOKUP(A37,[1]装备升级!$B:$B,[1]装备升级!$D:$D))</f>
        <v>3;0;30000|5;1020005;20</v>
      </c>
      <c r="G37" s="3" t="str">
        <f>CONCATENATE("3;0;",_xlfn.XLOOKUP(A37,[1]装备升级!$B:$B,[1]装备升级!$C:$C),"|5;",[1]装备升级!$S$9,";",_xlfn.XLOOKUP(A37,[1]装备升级!$B:$B,[1]装备升级!$D:$D))</f>
        <v>3;0;30000|5;1020006;20</v>
      </c>
    </row>
    <row r="38" spans="1:7">
      <c r="A38" s="2">
        <v>34</v>
      </c>
      <c r="B38" s="3" t="str">
        <f>CONCATENATE("3;0;",_xlfn.XLOOKUP(A38,[1]装备升级!$B:$B,[1]装备升级!$C:$C),"|5;",[1]装备升级!$S$4,";",_xlfn.XLOOKUP(A38,[1]装备升级!$B:$B,[1]装备升级!$D:$D))</f>
        <v>3;0;30000|5;1020001;20</v>
      </c>
      <c r="C38" s="3" t="str">
        <f>CONCATENATE("3;0;",_xlfn.XLOOKUP(A38,[1]装备升级!$B:$B,[1]装备升级!$C:$C),"|5;",[1]装备升级!$S$5,";",_xlfn.XLOOKUP(A38,[1]装备升级!$B:$B,[1]装备升级!$D:$D))</f>
        <v>3;0;30000|5;1020002;20</v>
      </c>
      <c r="D38" s="3" t="str">
        <f>CONCATENATE("3;0;",_xlfn.XLOOKUP(A38,[1]装备升级!$B:$B,[1]装备升级!$C:$C),"|5;",[1]装备升级!$S$6,";",_xlfn.XLOOKUP(A38,[1]装备升级!$B:$B,[1]装备升级!$D:$D))</f>
        <v>3;0;30000|5;1020003;20</v>
      </c>
      <c r="E38" s="3" t="str">
        <f>CONCATENATE("3;0;",_xlfn.XLOOKUP(A38,[1]装备升级!$B:$B,[1]装备升级!$C:$C),"|5;",[1]装备升级!$S$7,";",_xlfn.XLOOKUP(A38,[1]装备升级!$B:$B,[1]装备升级!$D:$D))</f>
        <v>3;0;30000|5;1020004;20</v>
      </c>
      <c r="F38" s="3" t="str">
        <f>CONCATENATE("3;0;",_xlfn.XLOOKUP(A38,[1]装备升级!$B:$B,[1]装备升级!$C:$C),"|5;",[1]装备升级!$S$8,";",_xlfn.XLOOKUP(A38,[1]装备升级!$B:$B,[1]装备升级!$D:$D))</f>
        <v>3;0;30000|5;1020005;20</v>
      </c>
      <c r="G38" s="3" t="str">
        <f>CONCATENATE("3;0;",_xlfn.XLOOKUP(A38,[1]装备升级!$B:$B,[1]装备升级!$C:$C),"|5;",[1]装备升级!$S$9,";",_xlfn.XLOOKUP(A38,[1]装备升级!$B:$B,[1]装备升级!$D:$D))</f>
        <v>3;0;30000|5;1020006;20</v>
      </c>
    </row>
    <row r="39" spans="1:7">
      <c r="A39" s="2">
        <v>35</v>
      </c>
      <c r="B39" s="3" t="str">
        <f>CONCATENATE("3;0;",_xlfn.XLOOKUP(A39,[1]装备升级!$B:$B,[1]装备升级!$C:$C),"|5;",[1]装备升级!$S$4,";",_xlfn.XLOOKUP(A39,[1]装备升级!$B:$B,[1]装备升级!$D:$D))</f>
        <v>3;0;40000|5;1020001;20</v>
      </c>
      <c r="C39" s="3" t="str">
        <f>CONCATENATE("3;0;",_xlfn.XLOOKUP(A39,[1]装备升级!$B:$B,[1]装备升级!$C:$C),"|5;",[1]装备升级!$S$5,";",_xlfn.XLOOKUP(A39,[1]装备升级!$B:$B,[1]装备升级!$D:$D))</f>
        <v>3;0;40000|5;1020002;20</v>
      </c>
      <c r="D39" s="3" t="str">
        <f>CONCATENATE("3;0;",_xlfn.XLOOKUP(A39,[1]装备升级!$B:$B,[1]装备升级!$C:$C),"|5;",[1]装备升级!$S$6,";",_xlfn.XLOOKUP(A39,[1]装备升级!$B:$B,[1]装备升级!$D:$D))</f>
        <v>3;0;40000|5;1020003;20</v>
      </c>
      <c r="E39" s="3" t="str">
        <f>CONCATENATE("3;0;",_xlfn.XLOOKUP(A39,[1]装备升级!$B:$B,[1]装备升级!$C:$C),"|5;",[1]装备升级!$S$7,";",_xlfn.XLOOKUP(A39,[1]装备升级!$B:$B,[1]装备升级!$D:$D))</f>
        <v>3;0;40000|5;1020004;20</v>
      </c>
      <c r="F39" s="3" t="str">
        <f>CONCATENATE("3;0;",_xlfn.XLOOKUP(A39,[1]装备升级!$B:$B,[1]装备升级!$C:$C),"|5;",[1]装备升级!$S$8,";",_xlfn.XLOOKUP(A39,[1]装备升级!$B:$B,[1]装备升级!$D:$D))</f>
        <v>3;0;40000|5;1020005;20</v>
      </c>
      <c r="G39" s="3" t="str">
        <f>CONCATENATE("3;0;",_xlfn.XLOOKUP(A39,[1]装备升级!$B:$B,[1]装备升级!$C:$C),"|5;",[1]装备升级!$S$9,";",_xlfn.XLOOKUP(A39,[1]装备升级!$B:$B,[1]装备升级!$D:$D))</f>
        <v>3;0;40000|5;1020006;20</v>
      </c>
    </row>
    <row r="40" spans="1:7">
      <c r="A40" s="2">
        <v>36</v>
      </c>
      <c r="B40" s="3" t="str">
        <f>CONCATENATE("3;0;",_xlfn.XLOOKUP(A40,[1]装备升级!$B:$B,[1]装备升级!$C:$C),"|5;",[1]装备升级!$S$4,";",_xlfn.XLOOKUP(A40,[1]装备升级!$B:$B,[1]装备升级!$D:$D))</f>
        <v>3;0;40000|5;1020001;20</v>
      </c>
      <c r="C40" s="3" t="str">
        <f>CONCATENATE("3;0;",_xlfn.XLOOKUP(A40,[1]装备升级!$B:$B,[1]装备升级!$C:$C),"|5;",[1]装备升级!$S$5,";",_xlfn.XLOOKUP(A40,[1]装备升级!$B:$B,[1]装备升级!$D:$D))</f>
        <v>3;0;40000|5;1020002;20</v>
      </c>
      <c r="D40" s="3" t="str">
        <f>CONCATENATE("3;0;",_xlfn.XLOOKUP(A40,[1]装备升级!$B:$B,[1]装备升级!$C:$C),"|5;",[1]装备升级!$S$6,";",_xlfn.XLOOKUP(A40,[1]装备升级!$B:$B,[1]装备升级!$D:$D))</f>
        <v>3;0;40000|5;1020003;20</v>
      </c>
      <c r="E40" s="3" t="str">
        <f>CONCATENATE("3;0;",_xlfn.XLOOKUP(A40,[1]装备升级!$B:$B,[1]装备升级!$C:$C),"|5;",[1]装备升级!$S$7,";",_xlfn.XLOOKUP(A40,[1]装备升级!$B:$B,[1]装备升级!$D:$D))</f>
        <v>3;0;40000|5;1020004;20</v>
      </c>
      <c r="F40" s="3" t="str">
        <f>CONCATENATE("3;0;",_xlfn.XLOOKUP(A40,[1]装备升级!$B:$B,[1]装备升级!$C:$C),"|5;",[1]装备升级!$S$8,";",_xlfn.XLOOKUP(A40,[1]装备升级!$B:$B,[1]装备升级!$D:$D))</f>
        <v>3;0;40000|5;1020005;20</v>
      </c>
      <c r="G40" s="3" t="str">
        <f>CONCATENATE("3;0;",_xlfn.XLOOKUP(A40,[1]装备升级!$B:$B,[1]装备升级!$C:$C),"|5;",[1]装备升级!$S$9,";",_xlfn.XLOOKUP(A40,[1]装备升级!$B:$B,[1]装备升级!$D:$D))</f>
        <v>3;0;40000|5;1020006;20</v>
      </c>
    </row>
    <row r="41" spans="1:7">
      <c r="A41" s="2">
        <v>37</v>
      </c>
      <c r="B41" s="3" t="str">
        <f>CONCATENATE("3;0;",_xlfn.XLOOKUP(A41,[1]装备升级!$B:$B,[1]装备升级!$C:$C),"|5;",[1]装备升级!$S$4,";",_xlfn.XLOOKUP(A41,[1]装备升级!$B:$B,[1]装备升级!$D:$D))</f>
        <v>3;0;40000|5;1020001;20</v>
      </c>
      <c r="C41" s="3" t="str">
        <f>CONCATENATE("3;0;",_xlfn.XLOOKUP(A41,[1]装备升级!$B:$B,[1]装备升级!$C:$C),"|5;",[1]装备升级!$S$5,";",_xlfn.XLOOKUP(A41,[1]装备升级!$B:$B,[1]装备升级!$D:$D))</f>
        <v>3;0;40000|5;1020002;20</v>
      </c>
      <c r="D41" s="3" t="str">
        <f>CONCATENATE("3;0;",_xlfn.XLOOKUP(A41,[1]装备升级!$B:$B,[1]装备升级!$C:$C),"|5;",[1]装备升级!$S$6,";",_xlfn.XLOOKUP(A41,[1]装备升级!$B:$B,[1]装备升级!$D:$D))</f>
        <v>3;0;40000|5;1020003;20</v>
      </c>
      <c r="E41" s="3" t="str">
        <f>CONCATENATE("3;0;",_xlfn.XLOOKUP(A41,[1]装备升级!$B:$B,[1]装备升级!$C:$C),"|5;",[1]装备升级!$S$7,";",_xlfn.XLOOKUP(A41,[1]装备升级!$B:$B,[1]装备升级!$D:$D))</f>
        <v>3;0;40000|5;1020004;20</v>
      </c>
      <c r="F41" s="3" t="str">
        <f>CONCATENATE("3;0;",_xlfn.XLOOKUP(A41,[1]装备升级!$B:$B,[1]装备升级!$C:$C),"|5;",[1]装备升级!$S$8,";",_xlfn.XLOOKUP(A41,[1]装备升级!$B:$B,[1]装备升级!$D:$D))</f>
        <v>3;0;40000|5;1020005;20</v>
      </c>
      <c r="G41" s="3" t="str">
        <f>CONCATENATE("3;0;",_xlfn.XLOOKUP(A41,[1]装备升级!$B:$B,[1]装备升级!$C:$C),"|5;",[1]装备升级!$S$9,";",_xlfn.XLOOKUP(A41,[1]装备升级!$B:$B,[1]装备升级!$D:$D))</f>
        <v>3;0;40000|5;1020006;20</v>
      </c>
    </row>
    <row r="42" spans="1:7">
      <c r="A42" s="2">
        <v>38</v>
      </c>
      <c r="B42" s="3" t="str">
        <f>CONCATENATE("3;0;",_xlfn.XLOOKUP(A42,[1]装备升级!$B:$B,[1]装备升级!$C:$C),"|5;",[1]装备升级!$S$4,";",_xlfn.XLOOKUP(A42,[1]装备升级!$B:$B,[1]装备升级!$D:$D))</f>
        <v>3;0;40000|5;1020001;20</v>
      </c>
      <c r="C42" s="3" t="str">
        <f>CONCATENATE("3;0;",_xlfn.XLOOKUP(A42,[1]装备升级!$B:$B,[1]装备升级!$C:$C),"|5;",[1]装备升级!$S$5,";",_xlfn.XLOOKUP(A42,[1]装备升级!$B:$B,[1]装备升级!$D:$D))</f>
        <v>3;0;40000|5;1020002;20</v>
      </c>
      <c r="D42" s="3" t="str">
        <f>CONCATENATE("3;0;",_xlfn.XLOOKUP(A42,[1]装备升级!$B:$B,[1]装备升级!$C:$C),"|5;",[1]装备升级!$S$6,";",_xlfn.XLOOKUP(A42,[1]装备升级!$B:$B,[1]装备升级!$D:$D))</f>
        <v>3;0;40000|5;1020003;20</v>
      </c>
      <c r="E42" s="3" t="str">
        <f>CONCATENATE("3;0;",_xlfn.XLOOKUP(A42,[1]装备升级!$B:$B,[1]装备升级!$C:$C),"|5;",[1]装备升级!$S$7,";",_xlfn.XLOOKUP(A42,[1]装备升级!$B:$B,[1]装备升级!$D:$D))</f>
        <v>3;0;40000|5;1020004;20</v>
      </c>
      <c r="F42" s="3" t="str">
        <f>CONCATENATE("3;0;",_xlfn.XLOOKUP(A42,[1]装备升级!$B:$B,[1]装备升级!$C:$C),"|5;",[1]装备升级!$S$8,";",_xlfn.XLOOKUP(A42,[1]装备升级!$B:$B,[1]装备升级!$D:$D))</f>
        <v>3;0;40000|5;1020005;20</v>
      </c>
      <c r="G42" s="3" t="str">
        <f>CONCATENATE("3;0;",_xlfn.XLOOKUP(A42,[1]装备升级!$B:$B,[1]装备升级!$C:$C),"|5;",[1]装备升级!$S$9,";",_xlfn.XLOOKUP(A42,[1]装备升级!$B:$B,[1]装备升级!$D:$D))</f>
        <v>3;0;40000|5;1020006;20</v>
      </c>
    </row>
    <row r="43" spans="1:7">
      <c r="A43" s="2">
        <v>39</v>
      </c>
      <c r="B43" s="3" t="str">
        <f>CONCATENATE("3;0;",_xlfn.XLOOKUP(A43,[1]装备升级!$B:$B,[1]装备升级!$C:$C),"|5;",[1]装备升级!$S$4,";",_xlfn.XLOOKUP(A43,[1]装备升级!$B:$B,[1]装备升级!$D:$D))</f>
        <v>3;0;40000|5;1020001;20</v>
      </c>
      <c r="C43" s="3" t="str">
        <f>CONCATENATE("3;0;",_xlfn.XLOOKUP(A43,[1]装备升级!$B:$B,[1]装备升级!$C:$C),"|5;",[1]装备升级!$S$5,";",_xlfn.XLOOKUP(A43,[1]装备升级!$B:$B,[1]装备升级!$D:$D))</f>
        <v>3;0;40000|5;1020002;20</v>
      </c>
      <c r="D43" s="3" t="str">
        <f>CONCATENATE("3;0;",_xlfn.XLOOKUP(A43,[1]装备升级!$B:$B,[1]装备升级!$C:$C),"|5;",[1]装备升级!$S$6,";",_xlfn.XLOOKUP(A43,[1]装备升级!$B:$B,[1]装备升级!$D:$D))</f>
        <v>3;0;40000|5;1020003;20</v>
      </c>
      <c r="E43" s="3" t="str">
        <f>CONCATENATE("3;0;",_xlfn.XLOOKUP(A43,[1]装备升级!$B:$B,[1]装备升级!$C:$C),"|5;",[1]装备升级!$S$7,";",_xlfn.XLOOKUP(A43,[1]装备升级!$B:$B,[1]装备升级!$D:$D))</f>
        <v>3;0;40000|5;1020004;20</v>
      </c>
      <c r="F43" s="3" t="str">
        <f>CONCATENATE("3;0;",_xlfn.XLOOKUP(A43,[1]装备升级!$B:$B,[1]装备升级!$C:$C),"|5;",[1]装备升级!$S$8,";",_xlfn.XLOOKUP(A43,[1]装备升级!$B:$B,[1]装备升级!$D:$D))</f>
        <v>3;0;40000|5;1020005;20</v>
      </c>
      <c r="G43" s="3" t="str">
        <f>CONCATENATE("3;0;",_xlfn.XLOOKUP(A43,[1]装备升级!$B:$B,[1]装备升级!$C:$C),"|5;",[1]装备升级!$S$9,";",_xlfn.XLOOKUP(A43,[1]装备升级!$B:$B,[1]装备升级!$D:$D))</f>
        <v>3;0;40000|5;1020006;20</v>
      </c>
    </row>
    <row r="44" spans="1:7">
      <c r="A44" s="2">
        <v>40</v>
      </c>
      <c r="B44" s="3" t="str">
        <f>CONCATENATE("3;0;",_xlfn.XLOOKUP(A44,[1]装备升级!$B:$B,[1]装备升级!$C:$C),"|5;",[1]装备升级!$S$4,";",_xlfn.XLOOKUP(A44,[1]装备升级!$B:$B,[1]装备升级!$D:$D))</f>
        <v>3;0;50000|5;1020001;25</v>
      </c>
      <c r="C44" s="3" t="str">
        <f>CONCATENATE("3;0;",_xlfn.XLOOKUP(A44,[1]装备升级!$B:$B,[1]装备升级!$C:$C),"|5;",[1]装备升级!$S$5,";",_xlfn.XLOOKUP(A44,[1]装备升级!$B:$B,[1]装备升级!$D:$D))</f>
        <v>3;0;50000|5;1020002;25</v>
      </c>
      <c r="D44" s="3" t="str">
        <f>CONCATENATE("3;0;",_xlfn.XLOOKUP(A44,[1]装备升级!$B:$B,[1]装备升级!$C:$C),"|5;",[1]装备升级!$S$6,";",_xlfn.XLOOKUP(A44,[1]装备升级!$B:$B,[1]装备升级!$D:$D))</f>
        <v>3;0;50000|5;1020003;25</v>
      </c>
      <c r="E44" s="3" t="str">
        <f>CONCATENATE("3;0;",_xlfn.XLOOKUP(A44,[1]装备升级!$B:$B,[1]装备升级!$C:$C),"|5;",[1]装备升级!$S$7,";",_xlfn.XLOOKUP(A44,[1]装备升级!$B:$B,[1]装备升级!$D:$D))</f>
        <v>3;0;50000|5;1020004;25</v>
      </c>
      <c r="F44" s="3" t="str">
        <f>CONCATENATE("3;0;",_xlfn.XLOOKUP(A44,[1]装备升级!$B:$B,[1]装备升级!$C:$C),"|5;",[1]装备升级!$S$8,";",_xlfn.XLOOKUP(A44,[1]装备升级!$B:$B,[1]装备升级!$D:$D))</f>
        <v>3;0;50000|5;1020005;25</v>
      </c>
      <c r="G44" s="3" t="str">
        <f>CONCATENATE("3;0;",_xlfn.XLOOKUP(A44,[1]装备升级!$B:$B,[1]装备升级!$C:$C),"|5;",[1]装备升级!$S$9,";",_xlfn.XLOOKUP(A44,[1]装备升级!$B:$B,[1]装备升级!$D:$D))</f>
        <v>3;0;50000|5;1020006;25</v>
      </c>
    </row>
    <row r="45" spans="1:7">
      <c r="A45" s="2">
        <v>41</v>
      </c>
      <c r="B45" s="3" t="str">
        <f>CONCATENATE("3;0;",_xlfn.XLOOKUP(A45,[1]装备升级!$B:$B,[1]装备升级!$C:$C),"|5;",[1]装备升级!$S$4,";",_xlfn.XLOOKUP(A45,[1]装备升级!$B:$B,[1]装备升级!$D:$D))</f>
        <v>3;0;50000|5;1020001;25</v>
      </c>
      <c r="C45" s="3" t="str">
        <f>CONCATENATE("3;0;",_xlfn.XLOOKUP(A45,[1]装备升级!$B:$B,[1]装备升级!$C:$C),"|5;",[1]装备升级!$S$5,";",_xlfn.XLOOKUP(A45,[1]装备升级!$B:$B,[1]装备升级!$D:$D))</f>
        <v>3;0;50000|5;1020002;25</v>
      </c>
      <c r="D45" s="3" t="str">
        <f>CONCATENATE("3;0;",_xlfn.XLOOKUP(A45,[1]装备升级!$B:$B,[1]装备升级!$C:$C),"|5;",[1]装备升级!$S$6,";",_xlfn.XLOOKUP(A45,[1]装备升级!$B:$B,[1]装备升级!$D:$D))</f>
        <v>3;0;50000|5;1020003;25</v>
      </c>
      <c r="E45" s="3" t="str">
        <f>CONCATENATE("3;0;",_xlfn.XLOOKUP(A45,[1]装备升级!$B:$B,[1]装备升级!$C:$C),"|5;",[1]装备升级!$S$7,";",_xlfn.XLOOKUP(A45,[1]装备升级!$B:$B,[1]装备升级!$D:$D))</f>
        <v>3;0;50000|5;1020004;25</v>
      </c>
      <c r="F45" s="3" t="str">
        <f>CONCATENATE("3;0;",_xlfn.XLOOKUP(A45,[1]装备升级!$B:$B,[1]装备升级!$C:$C),"|5;",[1]装备升级!$S$8,";",_xlfn.XLOOKUP(A45,[1]装备升级!$B:$B,[1]装备升级!$D:$D))</f>
        <v>3;0;50000|5;1020005;25</v>
      </c>
      <c r="G45" s="3" t="str">
        <f>CONCATENATE("3;0;",_xlfn.XLOOKUP(A45,[1]装备升级!$B:$B,[1]装备升级!$C:$C),"|5;",[1]装备升级!$S$9,";",_xlfn.XLOOKUP(A45,[1]装备升级!$B:$B,[1]装备升级!$D:$D))</f>
        <v>3;0;50000|5;1020006;25</v>
      </c>
    </row>
    <row r="46" spans="1:7">
      <c r="A46" s="2">
        <v>42</v>
      </c>
      <c r="B46" s="3" t="str">
        <f>CONCATENATE("3;0;",_xlfn.XLOOKUP(A46,[1]装备升级!$B:$B,[1]装备升级!$C:$C),"|5;",[1]装备升级!$S$4,";",_xlfn.XLOOKUP(A46,[1]装备升级!$B:$B,[1]装备升级!$D:$D))</f>
        <v>3;0;50000|5;1020001;25</v>
      </c>
      <c r="C46" s="3" t="str">
        <f>CONCATENATE("3;0;",_xlfn.XLOOKUP(A46,[1]装备升级!$B:$B,[1]装备升级!$C:$C),"|5;",[1]装备升级!$S$5,";",_xlfn.XLOOKUP(A46,[1]装备升级!$B:$B,[1]装备升级!$D:$D))</f>
        <v>3;0;50000|5;1020002;25</v>
      </c>
      <c r="D46" s="3" t="str">
        <f>CONCATENATE("3;0;",_xlfn.XLOOKUP(A46,[1]装备升级!$B:$B,[1]装备升级!$C:$C),"|5;",[1]装备升级!$S$6,";",_xlfn.XLOOKUP(A46,[1]装备升级!$B:$B,[1]装备升级!$D:$D))</f>
        <v>3;0;50000|5;1020003;25</v>
      </c>
      <c r="E46" s="3" t="str">
        <f>CONCATENATE("3;0;",_xlfn.XLOOKUP(A46,[1]装备升级!$B:$B,[1]装备升级!$C:$C),"|5;",[1]装备升级!$S$7,";",_xlfn.XLOOKUP(A46,[1]装备升级!$B:$B,[1]装备升级!$D:$D))</f>
        <v>3;0;50000|5;1020004;25</v>
      </c>
      <c r="F46" s="3" t="str">
        <f>CONCATENATE("3;0;",_xlfn.XLOOKUP(A46,[1]装备升级!$B:$B,[1]装备升级!$C:$C),"|5;",[1]装备升级!$S$8,";",_xlfn.XLOOKUP(A46,[1]装备升级!$B:$B,[1]装备升级!$D:$D))</f>
        <v>3;0;50000|5;1020005;25</v>
      </c>
      <c r="G46" s="3" t="str">
        <f>CONCATENATE("3;0;",_xlfn.XLOOKUP(A46,[1]装备升级!$B:$B,[1]装备升级!$C:$C),"|5;",[1]装备升级!$S$9,";",_xlfn.XLOOKUP(A46,[1]装备升级!$B:$B,[1]装备升级!$D:$D))</f>
        <v>3;0;50000|5;1020006;25</v>
      </c>
    </row>
    <row r="47" spans="1:7">
      <c r="A47" s="2">
        <v>43</v>
      </c>
      <c r="B47" s="3" t="str">
        <f>CONCATENATE("3;0;",_xlfn.XLOOKUP(A47,[1]装备升级!$B:$B,[1]装备升级!$C:$C),"|5;",[1]装备升级!$S$4,";",_xlfn.XLOOKUP(A47,[1]装备升级!$B:$B,[1]装备升级!$D:$D))</f>
        <v>3;0;50000|5;1020001;25</v>
      </c>
      <c r="C47" s="3" t="str">
        <f>CONCATENATE("3;0;",_xlfn.XLOOKUP(A47,[1]装备升级!$B:$B,[1]装备升级!$C:$C),"|5;",[1]装备升级!$S$5,";",_xlfn.XLOOKUP(A47,[1]装备升级!$B:$B,[1]装备升级!$D:$D))</f>
        <v>3;0;50000|5;1020002;25</v>
      </c>
      <c r="D47" s="3" t="str">
        <f>CONCATENATE("3;0;",_xlfn.XLOOKUP(A47,[1]装备升级!$B:$B,[1]装备升级!$C:$C),"|5;",[1]装备升级!$S$6,";",_xlfn.XLOOKUP(A47,[1]装备升级!$B:$B,[1]装备升级!$D:$D))</f>
        <v>3;0;50000|5;1020003;25</v>
      </c>
      <c r="E47" s="3" t="str">
        <f>CONCATENATE("3;0;",_xlfn.XLOOKUP(A47,[1]装备升级!$B:$B,[1]装备升级!$C:$C),"|5;",[1]装备升级!$S$7,";",_xlfn.XLOOKUP(A47,[1]装备升级!$B:$B,[1]装备升级!$D:$D))</f>
        <v>3;0;50000|5;1020004;25</v>
      </c>
      <c r="F47" s="3" t="str">
        <f>CONCATENATE("3;0;",_xlfn.XLOOKUP(A47,[1]装备升级!$B:$B,[1]装备升级!$C:$C),"|5;",[1]装备升级!$S$8,";",_xlfn.XLOOKUP(A47,[1]装备升级!$B:$B,[1]装备升级!$D:$D))</f>
        <v>3;0;50000|5;1020005;25</v>
      </c>
      <c r="G47" s="3" t="str">
        <f>CONCATENATE("3;0;",_xlfn.XLOOKUP(A47,[1]装备升级!$B:$B,[1]装备升级!$C:$C),"|5;",[1]装备升级!$S$9,";",_xlfn.XLOOKUP(A47,[1]装备升级!$B:$B,[1]装备升级!$D:$D))</f>
        <v>3;0;50000|5;1020006;25</v>
      </c>
    </row>
    <row r="48" spans="1:7">
      <c r="A48" s="2">
        <v>44</v>
      </c>
      <c r="B48" s="3" t="str">
        <f>CONCATENATE("3;0;",_xlfn.XLOOKUP(A48,[1]装备升级!$B:$B,[1]装备升级!$C:$C),"|5;",[1]装备升级!$S$4,";",_xlfn.XLOOKUP(A48,[1]装备升级!$B:$B,[1]装备升级!$D:$D))</f>
        <v>3;0;50000|5;1020001;25</v>
      </c>
      <c r="C48" s="3" t="str">
        <f>CONCATENATE("3;0;",_xlfn.XLOOKUP(A48,[1]装备升级!$B:$B,[1]装备升级!$C:$C),"|5;",[1]装备升级!$S$5,";",_xlfn.XLOOKUP(A48,[1]装备升级!$B:$B,[1]装备升级!$D:$D))</f>
        <v>3;0;50000|5;1020002;25</v>
      </c>
      <c r="D48" s="3" t="str">
        <f>CONCATENATE("3;0;",_xlfn.XLOOKUP(A48,[1]装备升级!$B:$B,[1]装备升级!$C:$C),"|5;",[1]装备升级!$S$6,";",_xlfn.XLOOKUP(A48,[1]装备升级!$B:$B,[1]装备升级!$D:$D))</f>
        <v>3;0;50000|5;1020003;25</v>
      </c>
      <c r="E48" s="3" t="str">
        <f>CONCATENATE("3;0;",_xlfn.XLOOKUP(A48,[1]装备升级!$B:$B,[1]装备升级!$C:$C),"|5;",[1]装备升级!$S$7,";",_xlfn.XLOOKUP(A48,[1]装备升级!$B:$B,[1]装备升级!$D:$D))</f>
        <v>3;0;50000|5;1020004;25</v>
      </c>
      <c r="F48" s="3" t="str">
        <f>CONCATENATE("3;0;",_xlfn.XLOOKUP(A48,[1]装备升级!$B:$B,[1]装备升级!$C:$C),"|5;",[1]装备升级!$S$8,";",_xlfn.XLOOKUP(A48,[1]装备升级!$B:$B,[1]装备升级!$D:$D))</f>
        <v>3;0;50000|5;1020005;25</v>
      </c>
      <c r="G48" s="3" t="str">
        <f>CONCATENATE("3;0;",_xlfn.XLOOKUP(A48,[1]装备升级!$B:$B,[1]装备升级!$C:$C),"|5;",[1]装备升级!$S$9,";",_xlfn.XLOOKUP(A48,[1]装备升级!$B:$B,[1]装备升级!$D:$D))</f>
        <v>3;0;50000|5;1020006;25</v>
      </c>
    </row>
    <row r="49" spans="1:7">
      <c r="A49" s="2">
        <v>45</v>
      </c>
      <c r="B49" s="3" t="str">
        <f>CONCATENATE("3;0;",_xlfn.XLOOKUP(A49,[1]装备升级!$B:$B,[1]装备升级!$C:$C),"|5;",[1]装备升级!$S$4,";",_xlfn.XLOOKUP(A49,[1]装备升级!$B:$B,[1]装备升级!$D:$D))</f>
        <v>3;0;50000|5;1020001;25</v>
      </c>
      <c r="C49" s="3" t="str">
        <f>CONCATENATE("3;0;",_xlfn.XLOOKUP(A49,[1]装备升级!$B:$B,[1]装备升级!$C:$C),"|5;",[1]装备升级!$S$5,";",_xlfn.XLOOKUP(A49,[1]装备升级!$B:$B,[1]装备升级!$D:$D))</f>
        <v>3;0;50000|5;1020002;25</v>
      </c>
      <c r="D49" s="3" t="str">
        <f>CONCATENATE("3;0;",_xlfn.XLOOKUP(A49,[1]装备升级!$B:$B,[1]装备升级!$C:$C),"|5;",[1]装备升级!$S$6,";",_xlfn.XLOOKUP(A49,[1]装备升级!$B:$B,[1]装备升级!$D:$D))</f>
        <v>3;0;50000|5;1020003;25</v>
      </c>
      <c r="E49" s="3" t="str">
        <f>CONCATENATE("3;0;",_xlfn.XLOOKUP(A49,[1]装备升级!$B:$B,[1]装备升级!$C:$C),"|5;",[1]装备升级!$S$7,";",_xlfn.XLOOKUP(A49,[1]装备升级!$B:$B,[1]装备升级!$D:$D))</f>
        <v>3;0;50000|5;1020004;25</v>
      </c>
      <c r="F49" s="3" t="str">
        <f>CONCATENATE("3;0;",_xlfn.XLOOKUP(A49,[1]装备升级!$B:$B,[1]装备升级!$C:$C),"|5;",[1]装备升级!$S$8,";",_xlfn.XLOOKUP(A49,[1]装备升级!$B:$B,[1]装备升级!$D:$D))</f>
        <v>3;0;50000|5;1020005;25</v>
      </c>
      <c r="G49" s="3" t="str">
        <f>CONCATENATE("3;0;",_xlfn.XLOOKUP(A49,[1]装备升级!$B:$B,[1]装备升级!$C:$C),"|5;",[1]装备升级!$S$9,";",_xlfn.XLOOKUP(A49,[1]装备升级!$B:$B,[1]装备升级!$D:$D))</f>
        <v>3;0;50000|5;1020006;25</v>
      </c>
    </row>
    <row r="50" spans="1:7">
      <c r="A50" s="2">
        <v>46</v>
      </c>
      <c r="B50" s="3" t="str">
        <f>CONCATENATE("3;0;",_xlfn.XLOOKUP(A50,[1]装备升级!$B:$B,[1]装备升级!$C:$C),"|5;",[1]装备升级!$S$4,";",_xlfn.XLOOKUP(A50,[1]装备升级!$B:$B,[1]装备升级!$D:$D))</f>
        <v>3;0;50000|5;1020001;25</v>
      </c>
      <c r="C50" s="3" t="str">
        <f>CONCATENATE("3;0;",_xlfn.XLOOKUP(A50,[1]装备升级!$B:$B,[1]装备升级!$C:$C),"|5;",[1]装备升级!$S$5,";",_xlfn.XLOOKUP(A50,[1]装备升级!$B:$B,[1]装备升级!$D:$D))</f>
        <v>3;0;50000|5;1020002;25</v>
      </c>
      <c r="D50" s="3" t="str">
        <f>CONCATENATE("3;0;",_xlfn.XLOOKUP(A50,[1]装备升级!$B:$B,[1]装备升级!$C:$C),"|5;",[1]装备升级!$S$6,";",_xlfn.XLOOKUP(A50,[1]装备升级!$B:$B,[1]装备升级!$D:$D))</f>
        <v>3;0;50000|5;1020003;25</v>
      </c>
      <c r="E50" s="3" t="str">
        <f>CONCATENATE("3;0;",_xlfn.XLOOKUP(A50,[1]装备升级!$B:$B,[1]装备升级!$C:$C),"|5;",[1]装备升级!$S$7,";",_xlfn.XLOOKUP(A50,[1]装备升级!$B:$B,[1]装备升级!$D:$D))</f>
        <v>3;0;50000|5;1020004;25</v>
      </c>
      <c r="F50" s="3" t="str">
        <f>CONCATENATE("3;0;",_xlfn.XLOOKUP(A50,[1]装备升级!$B:$B,[1]装备升级!$C:$C),"|5;",[1]装备升级!$S$8,";",_xlfn.XLOOKUP(A50,[1]装备升级!$B:$B,[1]装备升级!$D:$D))</f>
        <v>3;0;50000|5;1020005;25</v>
      </c>
      <c r="G50" s="3" t="str">
        <f>CONCATENATE("3;0;",_xlfn.XLOOKUP(A50,[1]装备升级!$B:$B,[1]装备升级!$C:$C),"|5;",[1]装备升级!$S$9,";",_xlfn.XLOOKUP(A50,[1]装备升级!$B:$B,[1]装备升级!$D:$D))</f>
        <v>3;0;50000|5;1020006;25</v>
      </c>
    </row>
    <row r="51" spans="1:7">
      <c r="A51" s="2">
        <v>47</v>
      </c>
      <c r="B51" s="3" t="str">
        <f>CONCATENATE("3;0;",_xlfn.XLOOKUP(A51,[1]装备升级!$B:$B,[1]装备升级!$C:$C),"|5;",[1]装备升级!$S$4,";",_xlfn.XLOOKUP(A51,[1]装备升级!$B:$B,[1]装备升级!$D:$D))</f>
        <v>3;0;50000|5;1020001;25</v>
      </c>
      <c r="C51" s="3" t="str">
        <f>CONCATENATE("3;0;",_xlfn.XLOOKUP(A51,[1]装备升级!$B:$B,[1]装备升级!$C:$C),"|5;",[1]装备升级!$S$5,";",_xlfn.XLOOKUP(A51,[1]装备升级!$B:$B,[1]装备升级!$D:$D))</f>
        <v>3;0;50000|5;1020002;25</v>
      </c>
      <c r="D51" s="3" t="str">
        <f>CONCATENATE("3;0;",_xlfn.XLOOKUP(A51,[1]装备升级!$B:$B,[1]装备升级!$C:$C),"|5;",[1]装备升级!$S$6,";",_xlfn.XLOOKUP(A51,[1]装备升级!$B:$B,[1]装备升级!$D:$D))</f>
        <v>3;0;50000|5;1020003;25</v>
      </c>
      <c r="E51" s="3" t="str">
        <f>CONCATENATE("3;0;",_xlfn.XLOOKUP(A51,[1]装备升级!$B:$B,[1]装备升级!$C:$C),"|5;",[1]装备升级!$S$7,";",_xlfn.XLOOKUP(A51,[1]装备升级!$B:$B,[1]装备升级!$D:$D))</f>
        <v>3;0;50000|5;1020004;25</v>
      </c>
      <c r="F51" s="3" t="str">
        <f>CONCATENATE("3;0;",_xlfn.XLOOKUP(A51,[1]装备升级!$B:$B,[1]装备升级!$C:$C),"|5;",[1]装备升级!$S$8,";",_xlfn.XLOOKUP(A51,[1]装备升级!$B:$B,[1]装备升级!$D:$D))</f>
        <v>3;0;50000|5;1020005;25</v>
      </c>
      <c r="G51" s="3" t="str">
        <f>CONCATENATE("3;0;",_xlfn.XLOOKUP(A51,[1]装备升级!$B:$B,[1]装备升级!$C:$C),"|5;",[1]装备升级!$S$9,";",_xlfn.XLOOKUP(A51,[1]装备升级!$B:$B,[1]装备升级!$D:$D))</f>
        <v>3;0;50000|5;1020006;25</v>
      </c>
    </row>
    <row r="52" spans="1:7">
      <c r="A52" s="2">
        <v>48</v>
      </c>
      <c r="B52" s="3" t="str">
        <f>CONCATENATE("3;0;",_xlfn.XLOOKUP(A52,[1]装备升级!$B:$B,[1]装备升级!$C:$C),"|5;",[1]装备升级!$S$4,";",_xlfn.XLOOKUP(A52,[1]装备升级!$B:$B,[1]装备升级!$D:$D))</f>
        <v>3;0;50000|5;1020001;25</v>
      </c>
      <c r="C52" s="3" t="str">
        <f>CONCATENATE("3;0;",_xlfn.XLOOKUP(A52,[1]装备升级!$B:$B,[1]装备升级!$C:$C),"|5;",[1]装备升级!$S$5,";",_xlfn.XLOOKUP(A52,[1]装备升级!$B:$B,[1]装备升级!$D:$D))</f>
        <v>3;0;50000|5;1020002;25</v>
      </c>
      <c r="D52" s="3" t="str">
        <f>CONCATENATE("3;0;",_xlfn.XLOOKUP(A52,[1]装备升级!$B:$B,[1]装备升级!$C:$C),"|5;",[1]装备升级!$S$6,";",_xlfn.XLOOKUP(A52,[1]装备升级!$B:$B,[1]装备升级!$D:$D))</f>
        <v>3;0;50000|5;1020003;25</v>
      </c>
      <c r="E52" s="3" t="str">
        <f>CONCATENATE("3;0;",_xlfn.XLOOKUP(A52,[1]装备升级!$B:$B,[1]装备升级!$C:$C),"|5;",[1]装备升级!$S$7,";",_xlfn.XLOOKUP(A52,[1]装备升级!$B:$B,[1]装备升级!$D:$D))</f>
        <v>3;0;50000|5;1020004;25</v>
      </c>
      <c r="F52" s="3" t="str">
        <f>CONCATENATE("3;0;",_xlfn.XLOOKUP(A52,[1]装备升级!$B:$B,[1]装备升级!$C:$C),"|5;",[1]装备升级!$S$8,";",_xlfn.XLOOKUP(A52,[1]装备升级!$B:$B,[1]装备升级!$D:$D))</f>
        <v>3;0;50000|5;1020005;25</v>
      </c>
      <c r="G52" s="3" t="str">
        <f>CONCATENATE("3;0;",_xlfn.XLOOKUP(A52,[1]装备升级!$B:$B,[1]装备升级!$C:$C),"|5;",[1]装备升级!$S$9,";",_xlfn.XLOOKUP(A52,[1]装备升级!$B:$B,[1]装备升级!$D:$D))</f>
        <v>3;0;50000|5;1020006;25</v>
      </c>
    </row>
    <row r="53" spans="1:7">
      <c r="A53" s="2">
        <v>49</v>
      </c>
      <c r="B53" s="3" t="str">
        <f>CONCATENATE("3;0;",_xlfn.XLOOKUP(A53,[1]装备升级!$B:$B,[1]装备升级!$C:$C),"|5;",[1]装备升级!$S$4,";",_xlfn.XLOOKUP(A53,[1]装备升级!$B:$B,[1]装备升级!$D:$D))</f>
        <v>3;0;50000|5;1020001;25</v>
      </c>
      <c r="C53" s="3" t="str">
        <f>CONCATENATE("3;0;",_xlfn.XLOOKUP(A53,[1]装备升级!$B:$B,[1]装备升级!$C:$C),"|5;",[1]装备升级!$S$5,";",_xlfn.XLOOKUP(A53,[1]装备升级!$B:$B,[1]装备升级!$D:$D))</f>
        <v>3;0;50000|5;1020002;25</v>
      </c>
      <c r="D53" s="3" t="str">
        <f>CONCATENATE("3;0;",_xlfn.XLOOKUP(A53,[1]装备升级!$B:$B,[1]装备升级!$C:$C),"|5;",[1]装备升级!$S$6,";",_xlfn.XLOOKUP(A53,[1]装备升级!$B:$B,[1]装备升级!$D:$D))</f>
        <v>3;0;50000|5;1020003;25</v>
      </c>
      <c r="E53" s="3" t="str">
        <f>CONCATENATE("3;0;",_xlfn.XLOOKUP(A53,[1]装备升级!$B:$B,[1]装备升级!$C:$C),"|5;",[1]装备升级!$S$7,";",_xlfn.XLOOKUP(A53,[1]装备升级!$B:$B,[1]装备升级!$D:$D))</f>
        <v>3;0;50000|5;1020004;25</v>
      </c>
      <c r="F53" s="3" t="str">
        <f>CONCATENATE("3;0;",_xlfn.XLOOKUP(A53,[1]装备升级!$B:$B,[1]装备升级!$C:$C),"|5;",[1]装备升级!$S$8,";",_xlfn.XLOOKUP(A53,[1]装备升级!$B:$B,[1]装备升级!$D:$D))</f>
        <v>3;0;50000|5;1020005;25</v>
      </c>
      <c r="G53" s="3" t="str">
        <f>CONCATENATE("3;0;",_xlfn.XLOOKUP(A53,[1]装备升级!$B:$B,[1]装备升级!$C:$C),"|5;",[1]装备升级!$S$9,";",_xlfn.XLOOKUP(A53,[1]装备升级!$B:$B,[1]装备升级!$D:$D))</f>
        <v>3;0;50000|5;1020006;25</v>
      </c>
    </row>
    <row r="54" spans="1:7">
      <c r="A54" s="2">
        <v>50</v>
      </c>
      <c r="B54" s="3" t="str">
        <f>CONCATENATE("3;0;",_xlfn.XLOOKUP(A54,[1]装备升级!$B:$B,[1]装备升级!$C:$C),"|5;",[1]装备升级!$S$4,";",_xlfn.XLOOKUP(A54,[1]装备升级!$B:$B,[1]装备升级!$D:$D))</f>
        <v>3;0;75000|5;1020001;30</v>
      </c>
      <c r="C54" s="3" t="str">
        <f>CONCATENATE("3;0;",_xlfn.XLOOKUP(A54,[1]装备升级!$B:$B,[1]装备升级!$C:$C),"|5;",[1]装备升级!$S$5,";",_xlfn.XLOOKUP(A54,[1]装备升级!$B:$B,[1]装备升级!$D:$D))</f>
        <v>3;0;75000|5;1020002;30</v>
      </c>
      <c r="D54" s="3" t="str">
        <f>CONCATENATE("3;0;",_xlfn.XLOOKUP(A54,[1]装备升级!$B:$B,[1]装备升级!$C:$C),"|5;",[1]装备升级!$S$6,";",_xlfn.XLOOKUP(A54,[1]装备升级!$B:$B,[1]装备升级!$D:$D))</f>
        <v>3;0;75000|5;1020003;30</v>
      </c>
      <c r="E54" s="3" t="str">
        <f>CONCATENATE("3;0;",_xlfn.XLOOKUP(A54,[1]装备升级!$B:$B,[1]装备升级!$C:$C),"|5;",[1]装备升级!$S$7,";",_xlfn.XLOOKUP(A54,[1]装备升级!$B:$B,[1]装备升级!$D:$D))</f>
        <v>3;0;75000|5;1020004;30</v>
      </c>
      <c r="F54" s="3" t="str">
        <f>CONCATENATE("3;0;",_xlfn.XLOOKUP(A54,[1]装备升级!$B:$B,[1]装备升级!$C:$C),"|5;",[1]装备升级!$S$8,";",_xlfn.XLOOKUP(A54,[1]装备升级!$B:$B,[1]装备升级!$D:$D))</f>
        <v>3;0;75000|5;1020005;30</v>
      </c>
      <c r="G54" s="3" t="str">
        <f>CONCATENATE("3;0;",_xlfn.XLOOKUP(A54,[1]装备升级!$B:$B,[1]装备升级!$C:$C),"|5;",[1]装备升级!$S$9,";",_xlfn.XLOOKUP(A54,[1]装备升级!$B:$B,[1]装备升级!$D:$D))</f>
        <v>3;0;75000|5;1020006;30</v>
      </c>
    </row>
    <row r="55" spans="1:7">
      <c r="A55" s="2">
        <v>51</v>
      </c>
      <c r="B55" s="3" t="str">
        <f>CONCATENATE("3;0;",_xlfn.XLOOKUP(A55,[1]装备升级!$B:$B,[1]装备升级!$C:$C),"|5;",[1]装备升级!$S$4,";",_xlfn.XLOOKUP(A55,[1]装备升级!$B:$B,[1]装备升级!$D:$D))</f>
        <v>3;0;75000|5;1020001;30</v>
      </c>
      <c r="C55" s="3" t="str">
        <f>CONCATENATE("3;0;",_xlfn.XLOOKUP(A55,[1]装备升级!$B:$B,[1]装备升级!$C:$C),"|5;",[1]装备升级!$S$5,";",_xlfn.XLOOKUP(A55,[1]装备升级!$B:$B,[1]装备升级!$D:$D))</f>
        <v>3;0;75000|5;1020002;30</v>
      </c>
      <c r="D55" s="3" t="str">
        <f>CONCATENATE("3;0;",_xlfn.XLOOKUP(A55,[1]装备升级!$B:$B,[1]装备升级!$C:$C),"|5;",[1]装备升级!$S$6,";",_xlfn.XLOOKUP(A55,[1]装备升级!$B:$B,[1]装备升级!$D:$D))</f>
        <v>3;0;75000|5;1020003;30</v>
      </c>
      <c r="E55" s="3" t="str">
        <f>CONCATENATE("3;0;",_xlfn.XLOOKUP(A55,[1]装备升级!$B:$B,[1]装备升级!$C:$C),"|5;",[1]装备升级!$S$7,";",_xlfn.XLOOKUP(A55,[1]装备升级!$B:$B,[1]装备升级!$D:$D))</f>
        <v>3;0;75000|5;1020004;30</v>
      </c>
      <c r="F55" s="3" t="str">
        <f>CONCATENATE("3;0;",_xlfn.XLOOKUP(A55,[1]装备升级!$B:$B,[1]装备升级!$C:$C),"|5;",[1]装备升级!$S$8,";",_xlfn.XLOOKUP(A55,[1]装备升级!$B:$B,[1]装备升级!$D:$D))</f>
        <v>3;0;75000|5;1020005;30</v>
      </c>
      <c r="G55" s="3" t="str">
        <f>CONCATENATE("3;0;",_xlfn.XLOOKUP(A55,[1]装备升级!$B:$B,[1]装备升级!$C:$C),"|5;",[1]装备升级!$S$9,";",_xlfn.XLOOKUP(A55,[1]装备升级!$B:$B,[1]装备升级!$D:$D))</f>
        <v>3;0;75000|5;1020006;30</v>
      </c>
    </row>
    <row r="56" spans="1:7">
      <c r="A56" s="2">
        <v>52</v>
      </c>
      <c r="B56" s="3" t="str">
        <f>CONCATENATE("3;0;",_xlfn.XLOOKUP(A56,[1]装备升级!$B:$B,[1]装备升级!$C:$C),"|5;",[1]装备升级!$S$4,";",_xlfn.XLOOKUP(A56,[1]装备升级!$B:$B,[1]装备升级!$D:$D))</f>
        <v>3;0;75000|5;1020001;30</v>
      </c>
      <c r="C56" s="3" t="str">
        <f>CONCATENATE("3;0;",_xlfn.XLOOKUP(A56,[1]装备升级!$B:$B,[1]装备升级!$C:$C),"|5;",[1]装备升级!$S$5,";",_xlfn.XLOOKUP(A56,[1]装备升级!$B:$B,[1]装备升级!$D:$D))</f>
        <v>3;0;75000|5;1020002;30</v>
      </c>
      <c r="D56" s="3" t="str">
        <f>CONCATENATE("3;0;",_xlfn.XLOOKUP(A56,[1]装备升级!$B:$B,[1]装备升级!$C:$C),"|5;",[1]装备升级!$S$6,";",_xlfn.XLOOKUP(A56,[1]装备升级!$B:$B,[1]装备升级!$D:$D))</f>
        <v>3;0;75000|5;1020003;30</v>
      </c>
      <c r="E56" s="3" t="str">
        <f>CONCATENATE("3;0;",_xlfn.XLOOKUP(A56,[1]装备升级!$B:$B,[1]装备升级!$C:$C),"|5;",[1]装备升级!$S$7,";",_xlfn.XLOOKUP(A56,[1]装备升级!$B:$B,[1]装备升级!$D:$D))</f>
        <v>3;0;75000|5;1020004;30</v>
      </c>
      <c r="F56" s="3" t="str">
        <f>CONCATENATE("3;0;",_xlfn.XLOOKUP(A56,[1]装备升级!$B:$B,[1]装备升级!$C:$C),"|5;",[1]装备升级!$S$8,";",_xlfn.XLOOKUP(A56,[1]装备升级!$B:$B,[1]装备升级!$D:$D))</f>
        <v>3;0;75000|5;1020005;30</v>
      </c>
      <c r="G56" s="3" t="str">
        <f>CONCATENATE("3;0;",_xlfn.XLOOKUP(A56,[1]装备升级!$B:$B,[1]装备升级!$C:$C),"|5;",[1]装备升级!$S$9,";",_xlfn.XLOOKUP(A56,[1]装备升级!$B:$B,[1]装备升级!$D:$D))</f>
        <v>3;0;75000|5;1020006;30</v>
      </c>
    </row>
    <row r="57" spans="1:7">
      <c r="A57" s="2">
        <v>53</v>
      </c>
      <c r="B57" s="3" t="str">
        <f>CONCATENATE("3;0;",_xlfn.XLOOKUP(A57,[1]装备升级!$B:$B,[1]装备升级!$C:$C),"|5;",[1]装备升级!$S$4,";",_xlfn.XLOOKUP(A57,[1]装备升级!$B:$B,[1]装备升级!$D:$D))</f>
        <v>3;0;75000|5;1020001;30</v>
      </c>
      <c r="C57" s="3" t="str">
        <f>CONCATENATE("3;0;",_xlfn.XLOOKUP(A57,[1]装备升级!$B:$B,[1]装备升级!$C:$C),"|5;",[1]装备升级!$S$5,";",_xlfn.XLOOKUP(A57,[1]装备升级!$B:$B,[1]装备升级!$D:$D))</f>
        <v>3;0;75000|5;1020002;30</v>
      </c>
      <c r="D57" s="3" t="str">
        <f>CONCATENATE("3;0;",_xlfn.XLOOKUP(A57,[1]装备升级!$B:$B,[1]装备升级!$C:$C),"|5;",[1]装备升级!$S$6,";",_xlfn.XLOOKUP(A57,[1]装备升级!$B:$B,[1]装备升级!$D:$D))</f>
        <v>3;0;75000|5;1020003;30</v>
      </c>
      <c r="E57" s="3" t="str">
        <f>CONCATENATE("3;0;",_xlfn.XLOOKUP(A57,[1]装备升级!$B:$B,[1]装备升级!$C:$C),"|5;",[1]装备升级!$S$7,";",_xlfn.XLOOKUP(A57,[1]装备升级!$B:$B,[1]装备升级!$D:$D))</f>
        <v>3;0;75000|5;1020004;30</v>
      </c>
      <c r="F57" s="3" t="str">
        <f>CONCATENATE("3;0;",_xlfn.XLOOKUP(A57,[1]装备升级!$B:$B,[1]装备升级!$C:$C),"|5;",[1]装备升级!$S$8,";",_xlfn.XLOOKUP(A57,[1]装备升级!$B:$B,[1]装备升级!$D:$D))</f>
        <v>3;0;75000|5;1020005;30</v>
      </c>
      <c r="G57" s="3" t="str">
        <f>CONCATENATE("3;0;",_xlfn.XLOOKUP(A57,[1]装备升级!$B:$B,[1]装备升级!$C:$C),"|5;",[1]装备升级!$S$9,";",_xlfn.XLOOKUP(A57,[1]装备升级!$B:$B,[1]装备升级!$D:$D))</f>
        <v>3;0;75000|5;1020006;30</v>
      </c>
    </row>
    <row r="58" spans="1:7">
      <c r="A58" s="2">
        <v>54</v>
      </c>
      <c r="B58" s="3" t="str">
        <f>CONCATENATE("3;0;",_xlfn.XLOOKUP(A58,[1]装备升级!$B:$B,[1]装备升级!$C:$C),"|5;",[1]装备升级!$S$4,";",_xlfn.XLOOKUP(A58,[1]装备升级!$B:$B,[1]装备升级!$D:$D))</f>
        <v>3;0;75000|5;1020001;30</v>
      </c>
      <c r="C58" s="3" t="str">
        <f>CONCATENATE("3;0;",_xlfn.XLOOKUP(A58,[1]装备升级!$B:$B,[1]装备升级!$C:$C),"|5;",[1]装备升级!$S$5,";",_xlfn.XLOOKUP(A58,[1]装备升级!$B:$B,[1]装备升级!$D:$D))</f>
        <v>3;0;75000|5;1020002;30</v>
      </c>
      <c r="D58" s="3" t="str">
        <f>CONCATENATE("3;0;",_xlfn.XLOOKUP(A58,[1]装备升级!$B:$B,[1]装备升级!$C:$C),"|5;",[1]装备升级!$S$6,";",_xlfn.XLOOKUP(A58,[1]装备升级!$B:$B,[1]装备升级!$D:$D))</f>
        <v>3;0;75000|5;1020003;30</v>
      </c>
      <c r="E58" s="3" t="str">
        <f>CONCATENATE("3;0;",_xlfn.XLOOKUP(A58,[1]装备升级!$B:$B,[1]装备升级!$C:$C),"|5;",[1]装备升级!$S$7,";",_xlfn.XLOOKUP(A58,[1]装备升级!$B:$B,[1]装备升级!$D:$D))</f>
        <v>3;0;75000|5;1020004;30</v>
      </c>
      <c r="F58" s="3" t="str">
        <f>CONCATENATE("3;0;",_xlfn.XLOOKUP(A58,[1]装备升级!$B:$B,[1]装备升级!$C:$C),"|5;",[1]装备升级!$S$8,";",_xlfn.XLOOKUP(A58,[1]装备升级!$B:$B,[1]装备升级!$D:$D))</f>
        <v>3;0;75000|5;1020005;30</v>
      </c>
      <c r="G58" s="3" t="str">
        <f>CONCATENATE("3;0;",_xlfn.XLOOKUP(A58,[1]装备升级!$B:$B,[1]装备升级!$C:$C),"|5;",[1]装备升级!$S$9,";",_xlfn.XLOOKUP(A58,[1]装备升级!$B:$B,[1]装备升级!$D:$D))</f>
        <v>3;0;75000|5;1020006;30</v>
      </c>
    </row>
    <row r="59" spans="1:7">
      <c r="A59" s="2">
        <v>55</v>
      </c>
      <c r="B59" s="3" t="str">
        <f>CONCATENATE("3;0;",_xlfn.XLOOKUP(A59,[1]装备升级!$B:$B,[1]装备升级!$C:$C),"|5;",[1]装备升级!$S$4,";",_xlfn.XLOOKUP(A59,[1]装备升级!$B:$B,[1]装备升级!$D:$D))</f>
        <v>3;0;75000|5;1020001;30</v>
      </c>
      <c r="C59" s="3" t="str">
        <f>CONCATENATE("3;0;",_xlfn.XLOOKUP(A59,[1]装备升级!$B:$B,[1]装备升级!$C:$C),"|5;",[1]装备升级!$S$5,";",_xlfn.XLOOKUP(A59,[1]装备升级!$B:$B,[1]装备升级!$D:$D))</f>
        <v>3;0;75000|5;1020002;30</v>
      </c>
      <c r="D59" s="3" t="str">
        <f>CONCATENATE("3;0;",_xlfn.XLOOKUP(A59,[1]装备升级!$B:$B,[1]装备升级!$C:$C),"|5;",[1]装备升级!$S$6,";",_xlfn.XLOOKUP(A59,[1]装备升级!$B:$B,[1]装备升级!$D:$D))</f>
        <v>3;0;75000|5;1020003;30</v>
      </c>
      <c r="E59" s="3" t="str">
        <f>CONCATENATE("3;0;",_xlfn.XLOOKUP(A59,[1]装备升级!$B:$B,[1]装备升级!$C:$C),"|5;",[1]装备升级!$S$7,";",_xlfn.XLOOKUP(A59,[1]装备升级!$B:$B,[1]装备升级!$D:$D))</f>
        <v>3;0;75000|5;1020004;30</v>
      </c>
      <c r="F59" s="3" t="str">
        <f>CONCATENATE("3;0;",_xlfn.XLOOKUP(A59,[1]装备升级!$B:$B,[1]装备升级!$C:$C),"|5;",[1]装备升级!$S$8,";",_xlfn.XLOOKUP(A59,[1]装备升级!$B:$B,[1]装备升级!$D:$D))</f>
        <v>3;0;75000|5;1020005;30</v>
      </c>
      <c r="G59" s="3" t="str">
        <f>CONCATENATE("3;0;",_xlfn.XLOOKUP(A59,[1]装备升级!$B:$B,[1]装备升级!$C:$C),"|5;",[1]装备升级!$S$9,";",_xlfn.XLOOKUP(A59,[1]装备升级!$B:$B,[1]装备升级!$D:$D))</f>
        <v>3;0;75000|5;1020006;30</v>
      </c>
    </row>
    <row r="60" spans="1:7">
      <c r="A60" s="2">
        <v>56</v>
      </c>
      <c r="B60" s="3" t="str">
        <f>CONCATENATE("3;0;",_xlfn.XLOOKUP(A60,[1]装备升级!$B:$B,[1]装备升级!$C:$C),"|5;",[1]装备升级!$S$4,";",_xlfn.XLOOKUP(A60,[1]装备升级!$B:$B,[1]装备升级!$D:$D))</f>
        <v>3;0;75000|5;1020001;30</v>
      </c>
      <c r="C60" s="3" t="str">
        <f>CONCATENATE("3;0;",_xlfn.XLOOKUP(A60,[1]装备升级!$B:$B,[1]装备升级!$C:$C),"|5;",[1]装备升级!$S$5,";",_xlfn.XLOOKUP(A60,[1]装备升级!$B:$B,[1]装备升级!$D:$D))</f>
        <v>3;0;75000|5;1020002;30</v>
      </c>
      <c r="D60" s="3" t="str">
        <f>CONCATENATE("3;0;",_xlfn.XLOOKUP(A60,[1]装备升级!$B:$B,[1]装备升级!$C:$C),"|5;",[1]装备升级!$S$6,";",_xlfn.XLOOKUP(A60,[1]装备升级!$B:$B,[1]装备升级!$D:$D))</f>
        <v>3;0;75000|5;1020003;30</v>
      </c>
      <c r="E60" s="3" t="str">
        <f>CONCATENATE("3;0;",_xlfn.XLOOKUP(A60,[1]装备升级!$B:$B,[1]装备升级!$C:$C),"|5;",[1]装备升级!$S$7,";",_xlfn.XLOOKUP(A60,[1]装备升级!$B:$B,[1]装备升级!$D:$D))</f>
        <v>3;0;75000|5;1020004;30</v>
      </c>
      <c r="F60" s="3" t="str">
        <f>CONCATENATE("3;0;",_xlfn.XLOOKUP(A60,[1]装备升级!$B:$B,[1]装备升级!$C:$C),"|5;",[1]装备升级!$S$8,";",_xlfn.XLOOKUP(A60,[1]装备升级!$B:$B,[1]装备升级!$D:$D))</f>
        <v>3;0;75000|5;1020005;30</v>
      </c>
      <c r="G60" s="3" t="str">
        <f>CONCATENATE("3;0;",_xlfn.XLOOKUP(A60,[1]装备升级!$B:$B,[1]装备升级!$C:$C),"|5;",[1]装备升级!$S$9,";",_xlfn.XLOOKUP(A60,[1]装备升级!$B:$B,[1]装备升级!$D:$D))</f>
        <v>3;0;75000|5;1020006;30</v>
      </c>
    </row>
    <row r="61" spans="1:7">
      <c r="A61" s="2">
        <v>57</v>
      </c>
      <c r="B61" s="3" t="str">
        <f>CONCATENATE("3;0;",_xlfn.XLOOKUP(A61,[1]装备升级!$B:$B,[1]装备升级!$C:$C),"|5;",[1]装备升级!$S$4,";",_xlfn.XLOOKUP(A61,[1]装备升级!$B:$B,[1]装备升级!$D:$D))</f>
        <v>3;0;75000|5;1020001;30</v>
      </c>
      <c r="C61" s="3" t="str">
        <f>CONCATENATE("3;0;",_xlfn.XLOOKUP(A61,[1]装备升级!$B:$B,[1]装备升级!$C:$C),"|5;",[1]装备升级!$S$5,";",_xlfn.XLOOKUP(A61,[1]装备升级!$B:$B,[1]装备升级!$D:$D))</f>
        <v>3;0;75000|5;1020002;30</v>
      </c>
      <c r="D61" s="3" t="str">
        <f>CONCATENATE("3;0;",_xlfn.XLOOKUP(A61,[1]装备升级!$B:$B,[1]装备升级!$C:$C),"|5;",[1]装备升级!$S$6,";",_xlfn.XLOOKUP(A61,[1]装备升级!$B:$B,[1]装备升级!$D:$D))</f>
        <v>3;0;75000|5;1020003;30</v>
      </c>
      <c r="E61" s="3" t="str">
        <f>CONCATENATE("3;0;",_xlfn.XLOOKUP(A61,[1]装备升级!$B:$B,[1]装备升级!$C:$C),"|5;",[1]装备升级!$S$7,";",_xlfn.XLOOKUP(A61,[1]装备升级!$B:$B,[1]装备升级!$D:$D))</f>
        <v>3;0;75000|5;1020004;30</v>
      </c>
      <c r="F61" s="3" t="str">
        <f>CONCATENATE("3;0;",_xlfn.XLOOKUP(A61,[1]装备升级!$B:$B,[1]装备升级!$C:$C),"|5;",[1]装备升级!$S$8,";",_xlfn.XLOOKUP(A61,[1]装备升级!$B:$B,[1]装备升级!$D:$D))</f>
        <v>3;0;75000|5;1020005;30</v>
      </c>
      <c r="G61" s="3" t="str">
        <f>CONCATENATE("3;0;",_xlfn.XLOOKUP(A61,[1]装备升级!$B:$B,[1]装备升级!$C:$C),"|5;",[1]装备升级!$S$9,";",_xlfn.XLOOKUP(A61,[1]装备升级!$B:$B,[1]装备升级!$D:$D))</f>
        <v>3;0;75000|5;1020006;30</v>
      </c>
    </row>
    <row r="62" spans="1:7">
      <c r="A62" s="2">
        <v>58</v>
      </c>
      <c r="B62" s="3" t="str">
        <f>CONCATENATE("3;0;",_xlfn.XLOOKUP(A62,[1]装备升级!$B:$B,[1]装备升级!$C:$C),"|5;",[1]装备升级!$S$4,";",_xlfn.XLOOKUP(A62,[1]装备升级!$B:$B,[1]装备升级!$D:$D))</f>
        <v>3;0;75000|5;1020001;30</v>
      </c>
      <c r="C62" s="3" t="str">
        <f>CONCATENATE("3;0;",_xlfn.XLOOKUP(A62,[1]装备升级!$B:$B,[1]装备升级!$C:$C),"|5;",[1]装备升级!$S$5,";",_xlfn.XLOOKUP(A62,[1]装备升级!$B:$B,[1]装备升级!$D:$D))</f>
        <v>3;0;75000|5;1020002;30</v>
      </c>
      <c r="D62" s="3" t="str">
        <f>CONCATENATE("3;0;",_xlfn.XLOOKUP(A62,[1]装备升级!$B:$B,[1]装备升级!$C:$C),"|5;",[1]装备升级!$S$6,";",_xlfn.XLOOKUP(A62,[1]装备升级!$B:$B,[1]装备升级!$D:$D))</f>
        <v>3;0;75000|5;1020003;30</v>
      </c>
      <c r="E62" s="3" t="str">
        <f>CONCATENATE("3;0;",_xlfn.XLOOKUP(A62,[1]装备升级!$B:$B,[1]装备升级!$C:$C),"|5;",[1]装备升级!$S$7,";",_xlfn.XLOOKUP(A62,[1]装备升级!$B:$B,[1]装备升级!$D:$D))</f>
        <v>3;0;75000|5;1020004;30</v>
      </c>
      <c r="F62" s="3" t="str">
        <f>CONCATENATE("3;0;",_xlfn.XLOOKUP(A62,[1]装备升级!$B:$B,[1]装备升级!$C:$C),"|5;",[1]装备升级!$S$8,";",_xlfn.XLOOKUP(A62,[1]装备升级!$B:$B,[1]装备升级!$D:$D))</f>
        <v>3;0;75000|5;1020005;30</v>
      </c>
      <c r="G62" s="3" t="str">
        <f>CONCATENATE("3;0;",_xlfn.XLOOKUP(A62,[1]装备升级!$B:$B,[1]装备升级!$C:$C),"|5;",[1]装备升级!$S$9,";",_xlfn.XLOOKUP(A62,[1]装备升级!$B:$B,[1]装备升级!$D:$D))</f>
        <v>3;0;75000|5;1020006;30</v>
      </c>
    </row>
    <row r="63" spans="1:7">
      <c r="A63" s="2">
        <v>59</v>
      </c>
      <c r="B63" s="3" t="str">
        <f>CONCATENATE("3;0;",_xlfn.XLOOKUP(A63,[1]装备升级!$B:$B,[1]装备升级!$C:$C),"|5;",[1]装备升级!$S$4,";",_xlfn.XLOOKUP(A63,[1]装备升级!$B:$B,[1]装备升级!$D:$D))</f>
        <v>3;0;75000|5;1020001;30</v>
      </c>
      <c r="C63" s="3" t="str">
        <f>CONCATENATE("3;0;",_xlfn.XLOOKUP(A63,[1]装备升级!$B:$B,[1]装备升级!$C:$C),"|5;",[1]装备升级!$S$5,";",_xlfn.XLOOKUP(A63,[1]装备升级!$B:$B,[1]装备升级!$D:$D))</f>
        <v>3;0;75000|5;1020002;30</v>
      </c>
      <c r="D63" s="3" t="str">
        <f>CONCATENATE("3;0;",_xlfn.XLOOKUP(A63,[1]装备升级!$B:$B,[1]装备升级!$C:$C),"|5;",[1]装备升级!$S$6,";",_xlfn.XLOOKUP(A63,[1]装备升级!$B:$B,[1]装备升级!$D:$D))</f>
        <v>3;0;75000|5;1020003;30</v>
      </c>
      <c r="E63" s="3" t="str">
        <f>CONCATENATE("3;0;",_xlfn.XLOOKUP(A63,[1]装备升级!$B:$B,[1]装备升级!$C:$C),"|5;",[1]装备升级!$S$7,";",_xlfn.XLOOKUP(A63,[1]装备升级!$B:$B,[1]装备升级!$D:$D))</f>
        <v>3;0;75000|5;1020004;30</v>
      </c>
      <c r="F63" s="3" t="str">
        <f>CONCATENATE("3;0;",_xlfn.XLOOKUP(A63,[1]装备升级!$B:$B,[1]装备升级!$C:$C),"|5;",[1]装备升级!$S$8,";",_xlfn.XLOOKUP(A63,[1]装备升级!$B:$B,[1]装备升级!$D:$D))</f>
        <v>3;0;75000|5;1020005;30</v>
      </c>
      <c r="G63" s="3" t="str">
        <f>CONCATENATE("3;0;",_xlfn.XLOOKUP(A63,[1]装备升级!$B:$B,[1]装备升级!$C:$C),"|5;",[1]装备升级!$S$9,";",_xlfn.XLOOKUP(A63,[1]装备升级!$B:$B,[1]装备升级!$D:$D))</f>
        <v>3;0;75000|5;1020006;30</v>
      </c>
    </row>
    <row r="64" spans="1:7">
      <c r="A64" s="2">
        <v>60</v>
      </c>
      <c r="B64" s="3" t="str">
        <f>CONCATENATE("3;0;",_xlfn.XLOOKUP(A64,[1]装备升级!$B:$B,[1]装备升级!$C:$C),"|5;",[1]装备升级!$S$4,";",_xlfn.XLOOKUP(A64,[1]装备升级!$B:$B,[1]装备升级!$D:$D))</f>
        <v>3;0;100000|5;1020001;50</v>
      </c>
      <c r="C64" s="3" t="str">
        <f>CONCATENATE("3;0;",_xlfn.XLOOKUP(A64,[1]装备升级!$B:$B,[1]装备升级!$C:$C),"|5;",[1]装备升级!$S$5,";",_xlfn.XLOOKUP(A64,[1]装备升级!$B:$B,[1]装备升级!$D:$D))</f>
        <v>3;0;100000|5;1020002;50</v>
      </c>
      <c r="D64" s="3" t="str">
        <f>CONCATENATE("3;0;",_xlfn.XLOOKUP(A64,[1]装备升级!$B:$B,[1]装备升级!$C:$C),"|5;",[1]装备升级!$S$6,";",_xlfn.XLOOKUP(A64,[1]装备升级!$B:$B,[1]装备升级!$D:$D))</f>
        <v>3;0;100000|5;1020003;50</v>
      </c>
      <c r="E64" s="3" t="str">
        <f>CONCATENATE("3;0;",_xlfn.XLOOKUP(A64,[1]装备升级!$B:$B,[1]装备升级!$C:$C),"|5;",[1]装备升级!$S$7,";",_xlfn.XLOOKUP(A64,[1]装备升级!$B:$B,[1]装备升级!$D:$D))</f>
        <v>3;0;100000|5;1020004;50</v>
      </c>
      <c r="F64" s="3" t="str">
        <f>CONCATENATE("3;0;",_xlfn.XLOOKUP(A64,[1]装备升级!$B:$B,[1]装备升级!$C:$C),"|5;",[1]装备升级!$S$8,";",_xlfn.XLOOKUP(A64,[1]装备升级!$B:$B,[1]装备升级!$D:$D))</f>
        <v>3;0;100000|5;1020005;50</v>
      </c>
      <c r="G64" s="3" t="str">
        <f>CONCATENATE("3;0;",_xlfn.XLOOKUP(A64,[1]装备升级!$B:$B,[1]装备升级!$C:$C),"|5;",[1]装备升级!$S$9,";",_xlfn.XLOOKUP(A64,[1]装备升级!$B:$B,[1]装备升级!$D:$D))</f>
        <v>3;0;100000|5;1020006;50</v>
      </c>
    </row>
    <row r="65" spans="1:7">
      <c r="A65" s="2">
        <v>61</v>
      </c>
      <c r="B65" s="3" t="str">
        <f>CONCATENATE("3;0;",_xlfn.XLOOKUP(A65,[1]装备升级!$B:$B,[1]装备升级!$C:$C),"|5;",[1]装备升级!$S$4,";",_xlfn.XLOOKUP(A65,[1]装备升级!$B:$B,[1]装备升级!$D:$D))</f>
        <v>3;0;100000|5;1020001;50</v>
      </c>
      <c r="C65" s="3" t="str">
        <f>CONCATENATE("3;0;",_xlfn.XLOOKUP(A65,[1]装备升级!$B:$B,[1]装备升级!$C:$C),"|5;",[1]装备升级!$S$5,";",_xlfn.XLOOKUP(A65,[1]装备升级!$B:$B,[1]装备升级!$D:$D))</f>
        <v>3;0;100000|5;1020002;50</v>
      </c>
      <c r="D65" s="3" t="str">
        <f>CONCATENATE("3;0;",_xlfn.XLOOKUP(A65,[1]装备升级!$B:$B,[1]装备升级!$C:$C),"|5;",[1]装备升级!$S$6,";",_xlfn.XLOOKUP(A65,[1]装备升级!$B:$B,[1]装备升级!$D:$D))</f>
        <v>3;0;100000|5;1020003;50</v>
      </c>
      <c r="E65" s="3" t="str">
        <f>CONCATENATE("3;0;",_xlfn.XLOOKUP(A65,[1]装备升级!$B:$B,[1]装备升级!$C:$C),"|5;",[1]装备升级!$S$7,";",_xlfn.XLOOKUP(A65,[1]装备升级!$B:$B,[1]装备升级!$D:$D))</f>
        <v>3;0;100000|5;1020004;50</v>
      </c>
      <c r="F65" s="3" t="str">
        <f>CONCATENATE("3;0;",_xlfn.XLOOKUP(A65,[1]装备升级!$B:$B,[1]装备升级!$C:$C),"|5;",[1]装备升级!$S$8,";",_xlfn.XLOOKUP(A65,[1]装备升级!$B:$B,[1]装备升级!$D:$D))</f>
        <v>3;0;100000|5;1020005;50</v>
      </c>
      <c r="G65" s="3" t="str">
        <f>CONCATENATE("3;0;",_xlfn.XLOOKUP(A65,[1]装备升级!$B:$B,[1]装备升级!$C:$C),"|5;",[1]装备升级!$S$9,";",_xlfn.XLOOKUP(A65,[1]装备升级!$B:$B,[1]装备升级!$D:$D))</f>
        <v>3;0;100000|5;1020006;50</v>
      </c>
    </row>
    <row r="66" spans="1:7">
      <c r="A66" s="2">
        <v>62</v>
      </c>
      <c r="B66" s="3" t="str">
        <f>CONCATENATE("3;0;",_xlfn.XLOOKUP(A66,[1]装备升级!$B:$B,[1]装备升级!$C:$C),"|5;",[1]装备升级!$S$4,";",_xlfn.XLOOKUP(A66,[1]装备升级!$B:$B,[1]装备升级!$D:$D))</f>
        <v>3;0;100000|5;1020001;50</v>
      </c>
      <c r="C66" s="3" t="str">
        <f>CONCATENATE("3;0;",_xlfn.XLOOKUP(A66,[1]装备升级!$B:$B,[1]装备升级!$C:$C),"|5;",[1]装备升级!$S$5,";",_xlfn.XLOOKUP(A66,[1]装备升级!$B:$B,[1]装备升级!$D:$D))</f>
        <v>3;0;100000|5;1020002;50</v>
      </c>
      <c r="D66" s="3" t="str">
        <f>CONCATENATE("3;0;",_xlfn.XLOOKUP(A66,[1]装备升级!$B:$B,[1]装备升级!$C:$C),"|5;",[1]装备升级!$S$6,";",_xlfn.XLOOKUP(A66,[1]装备升级!$B:$B,[1]装备升级!$D:$D))</f>
        <v>3;0;100000|5;1020003;50</v>
      </c>
      <c r="E66" s="3" t="str">
        <f>CONCATENATE("3;0;",_xlfn.XLOOKUP(A66,[1]装备升级!$B:$B,[1]装备升级!$C:$C),"|5;",[1]装备升级!$S$7,";",_xlfn.XLOOKUP(A66,[1]装备升级!$B:$B,[1]装备升级!$D:$D))</f>
        <v>3;0;100000|5;1020004;50</v>
      </c>
      <c r="F66" s="3" t="str">
        <f>CONCATENATE("3;0;",_xlfn.XLOOKUP(A66,[1]装备升级!$B:$B,[1]装备升级!$C:$C),"|5;",[1]装备升级!$S$8,";",_xlfn.XLOOKUP(A66,[1]装备升级!$B:$B,[1]装备升级!$D:$D))</f>
        <v>3;0;100000|5;1020005;50</v>
      </c>
      <c r="G66" s="3" t="str">
        <f>CONCATENATE("3;0;",_xlfn.XLOOKUP(A66,[1]装备升级!$B:$B,[1]装备升级!$C:$C),"|5;",[1]装备升级!$S$9,";",_xlfn.XLOOKUP(A66,[1]装备升级!$B:$B,[1]装备升级!$D:$D))</f>
        <v>3;0;100000|5;1020006;50</v>
      </c>
    </row>
    <row r="67" spans="1:7">
      <c r="A67" s="2">
        <v>63</v>
      </c>
      <c r="B67" s="3" t="str">
        <f>CONCATENATE("3;0;",_xlfn.XLOOKUP(A67,[1]装备升级!$B:$B,[1]装备升级!$C:$C),"|5;",[1]装备升级!$S$4,";",_xlfn.XLOOKUP(A67,[1]装备升级!$B:$B,[1]装备升级!$D:$D))</f>
        <v>3;0;100000|5;1020001;50</v>
      </c>
      <c r="C67" s="3" t="str">
        <f>CONCATENATE("3;0;",_xlfn.XLOOKUP(A67,[1]装备升级!$B:$B,[1]装备升级!$C:$C),"|5;",[1]装备升级!$S$5,";",_xlfn.XLOOKUP(A67,[1]装备升级!$B:$B,[1]装备升级!$D:$D))</f>
        <v>3;0;100000|5;1020002;50</v>
      </c>
      <c r="D67" s="3" t="str">
        <f>CONCATENATE("3;0;",_xlfn.XLOOKUP(A67,[1]装备升级!$B:$B,[1]装备升级!$C:$C),"|5;",[1]装备升级!$S$6,";",_xlfn.XLOOKUP(A67,[1]装备升级!$B:$B,[1]装备升级!$D:$D))</f>
        <v>3;0;100000|5;1020003;50</v>
      </c>
      <c r="E67" s="3" t="str">
        <f>CONCATENATE("3;0;",_xlfn.XLOOKUP(A67,[1]装备升级!$B:$B,[1]装备升级!$C:$C),"|5;",[1]装备升级!$S$7,";",_xlfn.XLOOKUP(A67,[1]装备升级!$B:$B,[1]装备升级!$D:$D))</f>
        <v>3;0;100000|5;1020004;50</v>
      </c>
      <c r="F67" s="3" t="str">
        <f>CONCATENATE("3;0;",_xlfn.XLOOKUP(A67,[1]装备升级!$B:$B,[1]装备升级!$C:$C),"|5;",[1]装备升级!$S$8,";",_xlfn.XLOOKUP(A67,[1]装备升级!$B:$B,[1]装备升级!$D:$D))</f>
        <v>3;0;100000|5;1020005;50</v>
      </c>
      <c r="G67" s="3" t="str">
        <f>CONCATENATE("3;0;",_xlfn.XLOOKUP(A67,[1]装备升级!$B:$B,[1]装备升级!$C:$C),"|5;",[1]装备升级!$S$9,";",_xlfn.XLOOKUP(A67,[1]装备升级!$B:$B,[1]装备升级!$D:$D))</f>
        <v>3;0;100000|5;1020006;50</v>
      </c>
    </row>
    <row r="68" spans="1:7">
      <c r="A68" s="2">
        <v>64</v>
      </c>
      <c r="B68" s="3" t="str">
        <f>CONCATENATE("3;0;",_xlfn.XLOOKUP(A68,[1]装备升级!$B:$B,[1]装备升级!$C:$C),"|5;",[1]装备升级!$S$4,";",_xlfn.XLOOKUP(A68,[1]装备升级!$B:$B,[1]装备升级!$D:$D))</f>
        <v>3;0;100000|5;1020001;50</v>
      </c>
      <c r="C68" s="3" t="str">
        <f>CONCATENATE("3;0;",_xlfn.XLOOKUP(A68,[1]装备升级!$B:$B,[1]装备升级!$C:$C),"|5;",[1]装备升级!$S$5,";",_xlfn.XLOOKUP(A68,[1]装备升级!$B:$B,[1]装备升级!$D:$D))</f>
        <v>3;0;100000|5;1020002;50</v>
      </c>
      <c r="D68" s="3" t="str">
        <f>CONCATENATE("3;0;",_xlfn.XLOOKUP(A68,[1]装备升级!$B:$B,[1]装备升级!$C:$C),"|5;",[1]装备升级!$S$6,";",_xlfn.XLOOKUP(A68,[1]装备升级!$B:$B,[1]装备升级!$D:$D))</f>
        <v>3;0;100000|5;1020003;50</v>
      </c>
      <c r="E68" s="3" t="str">
        <f>CONCATENATE("3;0;",_xlfn.XLOOKUP(A68,[1]装备升级!$B:$B,[1]装备升级!$C:$C),"|5;",[1]装备升级!$S$7,";",_xlfn.XLOOKUP(A68,[1]装备升级!$B:$B,[1]装备升级!$D:$D))</f>
        <v>3;0;100000|5;1020004;50</v>
      </c>
      <c r="F68" s="3" t="str">
        <f>CONCATENATE("3;0;",_xlfn.XLOOKUP(A68,[1]装备升级!$B:$B,[1]装备升级!$C:$C),"|5;",[1]装备升级!$S$8,";",_xlfn.XLOOKUP(A68,[1]装备升级!$B:$B,[1]装备升级!$D:$D))</f>
        <v>3;0;100000|5;1020005;50</v>
      </c>
      <c r="G68" s="3" t="str">
        <f>CONCATENATE("3;0;",_xlfn.XLOOKUP(A68,[1]装备升级!$B:$B,[1]装备升级!$C:$C),"|5;",[1]装备升级!$S$9,";",_xlfn.XLOOKUP(A68,[1]装备升级!$B:$B,[1]装备升级!$D:$D))</f>
        <v>3;0;100000|5;1020006;50</v>
      </c>
    </row>
    <row r="69" spans="1:7">
      <c r="A69" s="2">
        <v>65</v>
      </c>
      <c r="B69" s="3" t="str">
        <f>CONCATENATE("3;0;",_xlfn.XLOOKUP(A69,[1]装备升级!$B:$B,[1]装备升级!$C:$C),"|5;",[1]装备升级!$S$4,";",_xlfn.XLOOKUP(A69,[1]装备升级!$B:$B,[1]装备升级!$D:$D))</f>
        <v>3;0;150000|5;1020001;55</v>
      </c>
      <c r="C69" s="3" t="str">
        <f>CONCATENATE("3;0;",_xlfn.XLOOKUP(A69,[1]装备升级!$B:$B,[1]装备升级!$C:$C),"|5;",[1]装备升级!$S$5,";",_xlfn.XLOOKUP(A69,[1]装备升级!$B:$B,[1]装备升级!$D:$D))</f>
        <v>3;0;150000|5;1020002;55</v>
      </c>
      <c r="D69" s="3" t="str">
        <f>CONCATENATE("3;0;",_xlfn.XLOOKUP(A69,[1]装备升级!$B:$B,[1]装备升级!$C:$C),"|5;",[1]装备升级!$S$6,";",_xlfn.XLOOKUP(A69,[1]装备升级!$B:$B,[1]装备升级!$D:$D))</f>
        <v>3;0;150000|5;1020003;55</v>
      </c>
      <c r="E69" s="3" t="str">
        <f>CONCATENATE("3;0;",_xlfn.XLOOKUP(A69,[1]装备升级!$B:$B,[1]装备升级!$C:$C),"|5;",[1]装备升级!$S$7,";",_xlfn.XLOOKUP(A69,[1]装备升级!$B:$B,[1]装备升级!$D:$D))</f>
        <v>3;0;150000|5;1020004;55</v>
      </c>
      <c r="F69" s="3" t="str">
        <f>CONCATENATE("3;0;",_xlfn.XLOOKUP(A69,[1]装备升级!$B:$B,[1]装备升级!$C:$C),"|5;",[1]装备升级!$S$8,";",_xlfn.XLOOKUP(A69,[1]装备升级!$B:$B,[1]装备升级!$D:$D))</f>
        <v>3;0;150000|5;1020005;55</v>
      </c>
      <c r="G69" s="3" t="str">
        <f>CONCATENATE("3;0;",_xlfn.XLOOKUP(A69,[1]装备升级!$B:$B,[1]装备升级!$C:$C),"|5;",[1]装备升级!$S$9,";",_xlfn.XLOOKUP(A69,[1]装备升级!$B:$B,[1]装备升级!$D:$D))</f>
        <v>3;0;150000|5;1020006;55</v>
      </c>
    </row>
    <row r="70" spans="1:7">
      <c r="A70" s="2">
        <v>66</v>
      </c>
      <c r="B70" s="3" t="str">
        <f>CONCATENATE("3;0;",_xlfn.XLOOKUP(A70,[1]装备升级!$B:$B,[1]装备升级!$C:$C),"|5;",[1]装备升级!$S$4,";",_xlfn.XLOOKUP(A70,[1]装备升级!$B:$B,[1]装备升级!$D:$D))</f>
        <v>3;0;150000|5;1020001;55</v>
      </c>
      <c r="C70" s="3" t="str">
        <f>CONCATENATE("3;0;",_xlfn.XLOOKUP(A70,[1]装备升级!$B:$B,[1]装备升级!$C:$C),"|5;",[1]装备升级!$S$5,";",_xlfn.XLOOKUP(A70,[1]装备升级!$B:$B,[1]装备升级!$D:$D))</f>
        <v>3;0;150000|5;1020002;55</v>
      </c>
      <c r="D70" s="3" t="str">
        <f>CONCATENATE("3;0;",_xlfn.XLOOKUP(A70,[1]装备升级!$B:$B,[1]装备升级!$C:$C),"|5;",[1]装备升级!$S$6,";",_xlfn.XLOOKUP(A70,[1]装备升级!$B:$B,[1]装备升级!$D:$D))</f>
        <v>3;0;150000|5;1020003;55</v>
      </c>
      <c r="E70" s="3" t="str">
        <f>CONCATENATE("3;0;",_xlfn.XLOOKUP(A70,[1]装备升级!$B:$B,[1]装备升级!$C:$C),"|5;",[1]装备升级!$S$7,";",_xlfn.XLOOKUP(A70,[1]装备升级!$B:$B,[1]装备升级!$D:$D))</f>
        <v>3;0;150000|5;1020004;55</v>
      </c>
      <c r="F70" s="3" t="str">
        <f>CONCATENATE("3;0;",_xlfn.XLOOKUP(A70,[1]装备升级!$B:$B,[1]装备升级!$C:$C),"|5;",[1]装备升级!$S$8,";",_xlfn.XLOOKUP(A70,[1]装备升级!$B:$B,[1]装备升级!$D:$D))</f>
        <v>3;0;150000|5;1020005;55</v>
      </c>
      <c r="G70" s="3" t="str">
        <f>CONCATENATE("3;0;",_xlfn.XLOOKUP(A70,[1]装备升级!$B:$B,[1]装备升级!$C:$C),"|5;",[1]装备升级!$S$9,";",_xlfn.XLOOKUP(A70,[1]装备升级!$B:$B,[1]装备升级!$D:$D))</f>
        <v>3;0;150000|5;1020006;55</v>
      </c>
    </row>
    <row r="71" spans="1:7">
      <c r="A71" s="2">
        <v>67</v>
      </c>
      <c r="B71" s="3" t="str">
        <f>CONCATENATE("3;0;",_xlfn.XLOOKUP(A71,[1]装备升级!$B:$B,[1]装备升级!$C:$C),"|5;",[1]装备升级!$S$4,";",_xlfn.XLOOKUP(A71,[1]装备升级!$B:$B,[1]装备升级!$D:$D))</f>
        <v>3;0;150000|5;1020001;55</v>
      </c>
      <c r="C71" s="3" t="str">
        <f>CONCATENATE("3;0;",_xlfn.XLOOKUP(A71,[1]装备升级!$B:$B,[1]装备升级!$C:$C),"|5;",[1]装备升级!$S$5,";",_xlfn.XLOOKUP(A71,[1]装备升级!$B:$B,[1]装备升级!$D:$D))</f>
        <v>3;0;150000|5;1020002;55</v>
      </c>
      <c r="D71" s="3" t="str">
        <f>CONCATENATE("3;0;",_xlfn.XLOOKUP(A71,[1]装备升级!$B:$B,[1]装备升级!$C:$C),"|5;",[1]装备升级!$S$6,";",_xlfn.XLOOKUP(A71,[1]装备升级!$B:$B,[1]装备升级!$D:$D))</f>
        <v>3;0;150000|5;1020003;55</v>
      </c>
      <c r="E71" s="3" t="str">
        <f>CONCATENATE("3;0;",_xlfn.XLOOKUP(A71,[1]装备升级!$B:$B,[1]装备升级!$C:$C),"|5;",[1]装备升级!$S$7,";",_xlfn.XLOOKUP(A71,[1]装备升级!$B:$B,[1]装备升级!$D:$D))</f>
        <v>3;0;150000|5;1020004;55</v>
      </c>
      <c r="F71" s="3" t="str">
        <f>CONCATENATE("3;0;",_xlfn.XLOOKUP(A71,[1]装备升级!$B:$B,[1]装备升级!$C:$C),"|5;",[1]装备升级!$S$8,";",_xlfn.XLOOKUP(A71,[1]装备升级!$B:$B,[1]装备升级!$D:$D))</f>
        <v>3;0;150000|5;1020005;55</v>
      </c>
      <c r="G71" s="3" t="str">
        <f>CONCATENATE("3;0;",_xlfn.XLOOKUP(A71,[1]装备升级!$B:$B,[1]装备升级!$C:$C),"|5;",[1]装备升级!$S$9,";",_xlfn.XLOOKUP(A71,[1]装备升级!$B:$B,[1]装备升级!$D:$D))</f>
        <v>3;0;150000|5;1020006;55</v>
      </c>
    </row>
    <row r="72" spans="1:7">
      <c r="A72" s="2">
        <v>68</v>
      </c>
      <c r="B72" s="3" t="str">
        <f>CONCATENATE("3;0;",_xlfn.XLOOKUP(A72,[1]装备升级!$B:$B,[1]装备升级!$C:$C),"|5;",[1]装备升级!$S$4,";",_xlfn.XLOOKUP(A72,[1]装备升级!$B:$B,[1]装备升级!$D:$D))</f>
        <v>3;0;150000|5;1020001;55</v>
      </c>
      <c r="C72" s="3" t="str">
        <f>CONCATENATE("3;0;",_xlfn.XLOOKUP(A72,[1]装备升级!$B:$B,[1]装备升级!$C:$C),"|5;",[1]装备升级!$S$5,";",_xlfn.XLOOKUP(A72,[1]装备升级!$B:$B,[1]装备升级!$D:$D))</f>
        <v>3;0;150000|5;1020002;55</v>
      </c>
      <c r="D72" s="3" t="str">
        <f>CONCATENATE("3;0;",_xlfn.XLOOKUP(A72,[1]装备升级!$B:$B,[1]装备升级!$C:$C),"|5;",[1]装备升级!$S$6,";",_xlfn.XLOOKUP(A72,[1]装备升级!$B:$B,[1]装备升级!$D:$D))</f>
        <v>3;0;150000|5;1020003;55</v>
      </c>
      <c r="E72" s="3" t="str">
        <f>CONCATENATE("3;0;",_xlfn.XLOOKUP(A72,[1]装备升级!$B:$B,[1]装备升级!$C:$C),"|5;",[1]装备升级!$S$7,";",_xlfn.XLOOKUP(A72,[1]装备升级!$B:$B,[1]装备升级!$D:$D))</f>
        <v>3;0;150000|5;1020004;55</v>
      </c>
      <c r="F72" s="3" t="str">
        <f>CONCATENATE("3;0;",_xlfn.XLOOKUP(A72,[1]装备升级!$B:$B,[1]装备升级!$C:$C),"|5;",[1]装备升级!$S$8,";",_xlfn.XLOOKUP(A72,[1]装备升级!$B:$B,[1]装备升级!$D:$D))</f>
        <v>3;0;150000|5;1020005;55</v>
      </c>
      <c r="G72" s="3" t="str">
        <f>CONCATENATE("3;0;",_xlfn.XLOOKUP(A72,[1]装备升级!$B:$B,[1]装备升级!$C:$C),"|5;",[1]装备升级!$S$9,";",_xlfn.XLOOKUP(A72,[1]装备升级!$B:$B,[1]装备升级!$D:$D))</f>
        <v>3;0;150000|5;1020006;55</v>
      </c>
    </row>
    <row r="73" spans="1:7">
      <c r="A73" s="2">
        <v>69</v>
      </c>
      <c r="B73" s="3" t="str">
        <f>CONCATENATE("3;0;",_xlfn.XLOOKUP(A73,[1]装备升级!$B:$B,[1]装备升级!$C:$C),"|5;",[1]装备升级!$S$4,";",_xlfn.XLOOKUP(A73,[1]装备升级!$B:$B,[1]装备升级!$D:$D))</f>
        <v>3;0;150000|5;1020001;55</v>
      </c>
      <c r="C73" s="3" t="str">
        <f>CONCATENATE("3;0;",_xlfn.XLOOKUP(A73,[1]装备升级!$B:$B,[1]装备升级!$C:$C),"|5;",[1]装备升级!$S$5,";",_xlfn.XLOOKUP(A73,[1]装备升级!$B:$B,[1]装备升级!$D:$D))</f>
        <v>3;0;150000|5;1020002;55</v>
      </c>
      <c r="D73" s="3" t="str">
        <f>CONCATENATE("3;0;",_xlfn.XLOOKUP(A73,[1]装备升级!$B:$B,[1]装备升级!$C:$C),"|5;",[1]装备升级!$S$6,";",_xlfn.XLOOKUP(A73,[1]装备升级!$B:$B,[1]装备升级!$D:$D))</f>
        <v>3;0;150000|5;1020003;55</v>
      </c>
      <c r="E73" s="3" t="str">
        <f>CONCATENATE("3;0;",_xlfn.XLOOKUP(A73,[1]装备升级!$B:$B,[1]装备升级!$C:$C),"|5;",[1]装备升级!$S$7,";",_xlfn.XLOOKUP(A73,[1]装备升级!$B:$B,[1]装备升级!$D:$D))</f>
        <v>3;0;150000|5;1020004;55</v>
      </c>
      <c r="F73" s="3" t="str">
        <f>CONCATENATE("3;0;",_xlfn.XLOOKUP(A73,[1]装备升级!$B:$B,[1]装备升级!$C:$C),"|5;",[1]装备升级!$S$8,";",_xlfn.XLOOKUP(A73,[1]装备升级!$B:$B,[1]装备升级!$D:$D))</f>
        <v>3;0;150000|5;1020005;55</v>
      </c>
      <c r="G73" s="3" t="str">
        <f>CONCATENATE("3;0;",_xlfn.XLOOKUP(A73,[1]装备升级!$B:$B,[1]装备升级!$C:$C),"|5;",[1]装备升级!$S$9,";",_xlfn.XLOOKUP(A73,[1]装备升级!$B:$B,[1]装备升级!$D:$D))</f>
        <v>3;0;150000|5;1020006;55</v>
      </c>
    </row>
    <row r="74" spans="1:7">
      <c r="A74" s="2">
        <v>70</v>
      </c>
      <c r="B74" s="3" t="str">
        <f>CONCATENATE("3;0;",_xlfn.XLOOKUP(A74,[1]装备升级!$B:$B,[1]装备升级!$C:$C),"|5;",[1]装备升级!$S$4,";",_xlfn.XLOOKUP(A74,[1]装备升级!$B:$B,[1]装备升级!$D:$D))</f>
        <v>3;0;200000|5;1020001;60</v>
      </c>
      <c r="C74" s="3" t="str">
        <f>CONCATENATE("3;0;",_xlfn.XLOOKUP(A74,[1]装备升级!$B:$B,[1]装备升级!$C:$C),"|5;",[1]装备升级!$S$5,";",_xlfn.XLOOKUP(A74,[1]装备升级!$B:$B,[1]装备升级!$D:$D))</f>
        <v>3;0;200000|5;1020002;60</v>
      </c>
      <c r="D74" s="3" t="str">
        <f>CONCATENATE("3;0;",_xlfn.XLOOKUP(A74,[1]装备升级!$B:$B,[1]装备升级!$C:$C),"|5;",[1]装备升级!$S$6,";",_xlfn.XLOOKUP(A74,[1]装备升级!$B:$B,[1]装备升级!$D:$D))</f>
        <v>3;0;200000|5;1020003;60</v>
      </c>
      <c r="E74" s="3" t="str">
        <f>CONCATENATE("3;0;",_xlfn.XLOOKUP(A74,[1]装备升级!$B:$B,[1]装备升级!$C:$C),"|5;",[1]装备升级!$S$7,";",_xlfn.XLOOKUP(A74,[1]装备升级!$B:$B,[1]装备升级!$D:$D))</f>
        <v>3;0;200000|5;1020004;60</v>
      </c>
      <c r="F74" s="3" t="str">
        <f>CONCATENATE("3;0;",_xlfn.XLOOKUP(A74,[1]装备升级!$B:$B,[1]装备升级!$C:$C),"|5;",[1]装备升级!$S$8,";",_xlfn.XLOOKUP(A74,[1]装备升级!$B:$B,[1]装备升级!$D:$D))</f>
        <v>3;0;200000|5;1020005;60</v>
      </c>
      <c r="G74" s="3" t="str">
        <f>CONCATENATE("3;0;",_xlfn.XLOOKUP(A74,[1]装备升级!$B:$B,[1]装备升级!$C:$C),"|5;",[1]装备升级!$S$9,";",_xlfn.XLOOKUP(A74,[1]装备升级!$B:$B,[1]装备升级!$D:$D))</f>
        <v>3;0;200000|5;1020006;60</v>
      </c>
    </row>
    <row r="75" spans="1:7">
      <c r="A75" s="2">
        <v>71</v>
      </c>
      <c r="B75" s="3" t="str">
        <f>CONCATENATE("3;0;",_xlfn.XLOOKUP(A75,[1]装备升级!$B:$B,[1]装备升级!$C:$C),"|5;",[1]装备升级!$S$4,";",_xlfn.XLOOKUP(A75,[1]装备升级!$B:$B,[1]装备升级!$D:$D))</f>
        <v>3;0;200000|5;1020001;60</v>
      </c>
      <c r="C75" s="3" t="str">
        <f>CONCATENATE("3;0;",_xlfn.XLOOKUP(A75,[1]装备升级!$B:$B,[1]装备升级!$C:$C),"|5;",[1]装备升级!$S$5,";",_xlfn.XLOOKUP(A75,[1]装备升级!$B:$B,[1]装备升级!$D:$D))</f>
        <v>3;0;200000|5;1020002;60</v>
      </c>
      <c r="D75" s="3" t="str">
        <f>CONCATENATE("3;0;",_xlfn.XLOOKUP(A75,[1]装备升级!$B:$B,[1]装备升级!$C:$C),"|5;",[1]装备升级!$S$6,";",_xlfn.XLOOKUP(A75,[1]装备升级!$B:$B,[1]装备升级!$D:$D))</f>
        <v>3;0;200000|5;1020003;60</v>
      </c>
      <c r="E75" s="3" t="str">
        <f>CONCATENATE("3;0;",_xlfn.XLOOKUP(A75,[1]装备升级!$B:$B,[1]装备升级!$C:$C),"|5;",[1]装备升级!$S$7,";",_xlfn.XLOOKUP(A75,[1]装备升级!$B:$B,[1]装备升级!$D:$D))</f>
        <v>3;0;200000|5;1020004;60</v>
      </c>
      <c r="F75" s="3" t="str">
        <f>CONCATENATE("3;0;",_xlfn.XLOOKUP(A75,[1]装备升级!$B:$B,[1]装备升级!$C:$C),"|5;",[1]装备升级!$S$8,";",_xlfn.XLOOKUP(A75,[1]装备升级!$B:$B,[1]装备升级!$D:$D))</f>
        <v>3;0;200000|5;1020005;60</v>
      </c>
      <c r="G75" s="3" t="str">
        <f>CONCATENATE("3;0;",_xlfn.XLOOKUP(A75,[1]装备升级!$B:$B,[1]装备升级!$C:$C),"|5;",[1]装备升级!$S$9,";",_xlfn.XLOOKUP(A75,[1]装备升级!$B:$B,[1]装备升级!$D:$D))</f>
        <v>3;0;200000|5;1020006;60</v>
      </c>
    </row>
    <row r="76" spans="1:7">
      <c r="A76" s="2">
        <v>72</v>
      </c>
      <c r="B76" s="3" t="str">
        <f>CONCATENATE("3;0;",_xlfn.XLOOKUP(A76,[1]装备升级!$B:$B,[1]装备升级!$C:$C),"|5;",[1]装备升级!$S$4,";",_xlfn.XLOOKUP(A76,[1]装备升级!$B:$B,[1]装备升级!$D:$D))</f>
        <v>3;0;200000|5;1020001;60</v>
      </c>
      <c r="C76" s="3" t="str">
        <f>CONCATENATE("3;0;",_xlfn.XLOOKUP(A76,[1]装备升级!$B:$B,[1]装备升级!$C:$C),"|5;",[1]装备升级!$S$5,";",_xlfn.XLOOKUP(A76,[1]装备升级!$B:$B,[1]装备升级!$D:$D))</f>
        <v>3;0;200000|5;1020002;60</v>
      </c>
      <c r="D76" s="3" t="str">
        <f>CONCATENATE("3;0;",_xlfn.XLOOKUP(A76,[1]装备升级!$B:$B,[1]装备升级!$C:$C),"|5;",[1]装备升级!$S$6,";",_xlfn.XLOOKUP(A76,[1]装备升级!$B:$B,[1]装备升级!$D:$D))</f>
        <v>3;0;200000|5;1020003;60</v>
      </c>
      <c r="E76" s="3" t="str">
        <f>CONCATENATE("3;0;",_xlfn.XLOOKUP(A76,[1]装备升级!$B:$B,[1]装备升级!$C:$C),"|5;",[1]装备升级!$S$7,";",_xlfn.XLOOKUP(A76,[1]装备升级!$B:$B,[1]装备升级!$D:$D))</f>
        <v>3;0;200000|5;1020004;60</v>
      </c>
      <c r="F76" s="3" t="str">
        <f>CONCATENATE("3;0;",_xlfn.XLOOKUP(A76,[1]装备升级!$B:$B,[1]装备升级!$C:$C),"|5;",[1]装备升级!$S$8,";",_xlfn.XLOOKUP(A76,[1]装备升级!$B:$B,[1]装备升级!$D:$D))</f>
        <v>3;0;200000|5;1020005;60</v>
      </c>
      <c r="G76" s="3" t="str">
        <f>CONCATENATE("3;0;",_xlfn.XLOOKUP(A76,[1]装备升级!$B:$B,[1]装备升级!$C:$C),"|5;",[1]装备升级!$S$9,";",_xlfn.XLOOKUP(A76,[1]装备升级!$B:$B,[1]装备升级!$D:$D))</f>
        <v>3;0;200000|5;1020006;60</v>
      </c>
    </row>
    <row r="77" spans="1:7">
      <c r="A77" s="2">
        <v>73</v>
      </c>
      <c r="B77" s="3" t="str">
        <f>CONCATENATE("3;0;",_xlfn.XLOOKUP(A77,[1]装备升级!$B:$B,[1]装备升级!$C:$C),"|5;",[1]装备升级!$S$4,";",_xlfn.XLOOKUP(A77,[1]装备升级!$B:$B,[1]装备升级!$D:$D))</f>
        <v>3;0;200000|5;1020001;60</v>
      </c>
      <c r="C77" s="3" t="str">
        <f>CONCATENATE("3;0;",_xlfn.XLOOKUP(A77,[1]装备升级!$B:$B,[1]装备升级!$C:$C),"|5;",[1]装备升级!$S$5,";",_xlfn.XLOOKUP(A77,[1]装备升级!$B:$B,[1]装备升级!$D:$D))</f>
        <v>3;0;200000|5;1020002;60</v>
      </c>
      <c r="D77" s="3" t="str">
        <f>CONCATENATE("3;0;",_xlfn.XLOOKUP(A77,[1]装备升级!$B:$B,[1]装备升级!$C:$C),"|5;",[1]装备升级!$S$6,";",_xlfn.XLOOKUP(A77,[1]装备升级!$B:$B,[1]装备升级!$D:$D))</f>
        <v>3;0;200000|5;1020003;60</v>
      </c>
      <c r="E77" s="3" t="str">
        <f>CONCATENATE("3;0;",_xlfn.XLOOKUP(A77,[1]装备升级!$B:$B,[1]装备升级!$C:$C),"|5;",[1]装备升级!$S$7,";",_xlfn.XLOOKUP(A77,[1]装备升级!$B:$B,[1]装备升级!$D:$D))</f>
        <v>3;0;200000|5;1020004;60</v>
      </c>
      <c r="F77" s="3" t="str">
        <f>CONCATENATE("3;0;",_xlfn.XLOOKUP(A77,[1]装备升级!$B:$B,[1]装备升级!$C:$C),"|5;",[1]装备升级!$S$8,";",_xlfn.XLOOKUP(A77,[1]装备升级!$B:$B,[1]装备升级!$D:$D))</f>
        <v>3;0;200000|5;1020005;60</v>
      </c>
      <c r="G77" s="3" t="str">
        <f>CONCATENATE("3;0;",_xlfn.XLOOKUP(A77,[1]装备升级!$B:$B,[1]装备升级!$C:$C),"|5;",[1]装备升级!$S$9,";",_xlfn.XLOOKUP(A77,[1]装备升级!$B:$B,[1]装备升级!$D:$D))</f>
        <v>3;0;200000|5;1020006;60</v>
      </c>
    </row>
    <row r="78" spans="1:7">
      <c r="A78" s="2">
        <v>74</v>
      </c>
      <c r="B78" s="3" t="str">
        <f>CONCATENATE("3;0;",_xlfn.XLOOKUP(A78,[1]装备升级!$B:$B,[1]装备升级!$C:$C),"|5;",[1]装备升级!$S$4,";",_xlfn.XLOOKUP(A78,[1]装备升级!$B:$B,[1]装备升级!$D:$D))</f>
        <v>3;0;200000|5;1020001;60</v>
      </c>
      <c r="C78" s="3" t="str">
        <f>CONCATENATE("3;0;",_xlfn.XLOOKUP(A78,[1]装备升级!$B:$B,[1]装备升级!$C:$C),"|5;",[1]装备升级!$S$5,";",_xlfn.XLOOKUP(A78,[1]装备升级!$B:$B,[1]装备升级!$D:$D))</f>
        <v>3;0;200000|5;1020002;60</v>
      </c>
      <c r="D78" s="3" t="str">
        <f>CONCATENATE("3;0;",_xlfn.XLOOKUP(A78,[1]装备升级!$B:$B,[1]装备升级!$C:$C),"|5;",[1]装备升级!$S$6,";",_xlfn.XLOOKUP(A78,[1]装备升级!$B:$B,[1]装备升级!$D:$D))</f>
        <v>3;0;200000|5;1020003;60</v>
      </c>
      <c r="E78" s="3" t="str">
        <f>CONCATENATE("3;0;",_xlfn.XLOOKUP(A78,[1]装备升级!$B:$B,[1]装备升级!$C:$C),"|5;",[1]装备升级!$S$7,";",_xlfn.XLOOKUP(A78,[1]装备升级!$B:$B,[1]装备升级!$D:$D))</f>
        <v>3;0;200000|5;1020004;60</v>
      </c>
      <c r="F78" s="3" t="str">
        <f>CONCATENATE("3;0;",_xlfn.XLOOKUP(A78,[1]装备升级!$B:$B,[1]装备升级!$C:$C),"|5;",[1]装备升级!$S$8,";",_xlfn.XLOOKUP(A78,[1]装备升级!$B:$B,[1]装备升级!$D:$D))</f>
        <v>3;0;200000|5;1020005;60</v>
      </c>
      <c r="G78" s="3" t="str">
        <f>CONCATENATE("3;0;",_xlfn.XLOOKUP(A78,[1]装备升级!$B:$B,[1]装备升级!$C:$C),"|5;",[1]装备升级!$S$9,";",_xlfn.XLOOKUP(A78,[1]装备升级!$B:$B,[1]装备升级!$D:$D))</f>
        <v>3;0;200000|5;1020006;60</v>
      </c>
    </row>
    <row r="79" spans="1:7">
      <c r="A79" s="2">
        <v>75</v>
      </c>
      <c r="B79" s="3" t="str">
        <f>CONCATENATE("3;0;",_xlfn.XLOOKUP(A79,[1]装备升级!$B:$B,[1]装备升级!$C:$C),"|5;",[1]装备升级!$S$4,";",_xlfn.XLOOKUP(A79,[1]装备升级!$B:$B,[1]装备升级!$D:$D))</f>
        <v>3;0;200000|5;1020001;65</v>
      </c>
      <c r="C79" s="3" t="str">
        <f>CONCATENATE("3;0;",_xlfn.XLOOKUP(A79,[1]装备升级!$B:$B,[1]装备升级!$C:$C),"|5;",[1]装备升级!$S$5,";",_xlfn.XLOOKUP(A79,[1]装备升级!$B:$B,[1]装备升级!$D:$D))</f>
        <v>3;0;200000|5;1020002;65</v>
      </c>
      <c r="D79" s="3" t="str">
        <f>CONCATENATE("3;0;",_xlfn.XLOOKUP(A79,[1]装备升级!$B:$B,[1]装备升级!$C:$C),"|5;",[1]装备升级!$S$6,";",_xlfn.XLOOKUP(A79,[1]装备升级!$B:$B,[1]装备升级!$D:$D))</f>
        <v>3;0;200000|5;1020003;65</v>
      </c>
      <c r="E79" s="3" t="str">
        <f>CONCATENATE("3;0;",_xlfn.XLOOKUP(A79,[1]装备升级!$B:$B,[1]装备升级!$C:$C),"|5;",[1]装备升级!$S$7,";",_xlfn.XLOOKUP(A79,[1]装备升级!$B:$B,[1]装备升级!$D:$D))</f>
        <v>3;0;200000|5;1020004;65</v>
      </c>
      <c r="F79" s="3" t="str">
        <f>CONCATENATE("3;0;",_xlfn.XLOOKUP(A79,[1]装备升级!$B:$B,[1]装备升级!$C:$C),"|5;",[1]装备升级!$S$8,";",_xlfn.XLOOKUP(A79,[1]装备升级!$B:$B,[1]装备升级!$D:$D))</f>
        <v>3;0;200000|5;1020005;65</v>
      </c>
      <c r="G79" s="3" t="str">
        <f>CONCATENATE("3;0;",_xlfn.XLOOKUP(A79,[1]装备升级!$B:$B,[1]装备升级!$C:$C),"|5;",[1]装备升级!$S$9,";",_xlfn.XLOOKUP(A79,[1]装备升级!$B:$B,[1]装备升级!$D:$D))</f>
        <v>3;0;200000|5;1020006;65</v>
      </c>
    </row>
    <row r="80" spans="1:7">
      <c r="A80" s="2">
        <v>76</v>
      </c>
      <c r="B80" s="3" t="str">
        <f>CONCATENATE("3;0;",_xlfn.XLOOKUP(A80,[1]装备升级!$B:$B,[1]装备升级!$C:$C),"|5;",[1]装备升级!$S$4,";",_xlfn.XLOOKUP(A80,[1]装备升级!$B:$B,[1]装备升级!$D:$D))</f>
        <v>3;0;200000|5;1020001;65</v>
      </c>
      <c r="C80" s="3" t="str">
        <f>CONCATENATE("3;0;",_xlfn.XLOOKUP(A80,[1]装备升级!$B:$B,[1]装备升级!$C:$C),"|5;",[1]装备升级!$S$5,";",_xlfn.XLOOKUP(A80,[1]装备升级!$B:$B,[1]装备升级!$D:$D))</f>
        <v>3;0;200000|5;1020002;65</v>
      </c>
      <c r="D80" s="3" t="str">
        <f>CONCATENATE("3;0;",_xlfn.XLOOKUP(A80,[1]装备升级!$B:$B,[1]装备升级!$C:$C),"|5;",[1]装备升级!$S$6,";",_xlfn.XLOOKUP(A80,[1]装备升级!$B:$B,[1]装备升级!$D:$D))</f>
        <v>3;0;200000|5;1020003;65</v>
      </c>
      <c r="E80" s="3" t="str">
        <f>CONCATENATE("3;0;",_xlfn.XLOOKUP(A80,[1]装备升级!$B:$B,[1]装备升级!$C:$C),"|5;",[1]装备升级!$S$7,";",_xlfn.XLOOKUP(A80,[1]装备升级!$B:$B,[1]装备升级!$D:$D))</f>
        <v>3;0;200000|5;1020004;65</v>
      </c>
      <c r="F80" s="3" t="str">
        <f>CONCATENATE("3;0;",_xlfn.XLOOKUP(A80,[1]装备升级!$B:$B,[1]装备升级!$C:$C),"|5;",[1]装备升级!$S$8,";",_xlfn.XLOOKUP(A80,[1]装备升级!$B:$B,[1]装备升级!$D:$D))</f>
        <v>3;0;200000|5;1020005;65</v>
      </c>
      <c r="G80" s="3" t="str">
        <f>CONCATENATE("3;0;",_xlfn.XLOOKUP(A80,[1]装备升级!$B:$B,[1]装备升级!$C:$C),"|5;",[1]装备升级!$S$9,";",_xlfn.XLOOKUP(A80,[1]装备升级!$B:$B,[1]装备升级!$D:$D))</f>
        <v>3;0;200000|5;1020006;65</v>
      </c>
    </row>
    <row r="81" spans="1:7">
      <c r="A81" s="2">
        <v>77</v>
      </c>
      <c r="B81" s="3" t="str">
        <f>CONCATENATE("3;0;",_xlfn.XLOOKUP(A81,[1]装备升级!$B:$B,[1]装备升级!$C:$C),"|5;",[1]装备升级!$S$4,";",_xlfn.XLOOKUP(A81,[1]装备升级!$B:$B,[1]装备升级!$D:$D))</f>
        <v>3;0;200000|5;1020001;65</v>
      </c>
      <c r="C81" s="3" t="str">
        <f>CONCATENATE("3;0;",_xlfn.XLOOKUP(A81,[1]装备升级!$B:$B,[1]装备升级!$C:$C),"|5;",[1]装备升级!$S$5,";",_xlfn.XLOOKUP(A81,[1]装备升级!$B:$B,[1]装备升级!$D:$D))</f>
        <v>3;0;200000|5;1020002;65</v>
      </c>
      <c r="D81" s="3" t="str">
        <f>CONCATENATE("3;0;",_xlfn.XLOOKUP(A81,[1]装备升级!$B:$B,[1]装备升级!$C:$C),"|5;",[1]装备升级!$S$6,";",_xlfn.XLOOKUP(A81,[1]装备升级!$B:$B,[1]装备升级!$D:$D))</f>
        <v>3;0;200000|5;1020003;65</v>
      </c>
      <c r="E81" s="3" t="str">
        <f>CONCATENATE("3;0;",_xlfn.XLOOKUP(A81,[1]装备升级!$B:$B,[1]装备升级!$C:$C),"|5;",[1]装备升级!$S$7,";",_xlfn.XLOOKUP(A81,[1]装备升级!$B:$B,[1]装备升级!$D:$D))</f>
        <v>3;0;200000|5;1020004;65</v>
      </c>
      <c r="F81" s="3" t="str">
        <f>CONCATENATE("3;0;",_xlfn.XLOOKUP(A81,[1]装备升级!$B:$B,[1]装备升级!$C:$C),"|5;",[1]装备升级!$S$8,";",_xlfn.XLOOKUP(A81,[1]装备升级!$B:$B,[1]装备升级!$D:$D))</f>
        <v>3;0;200000|5;1020005;65</v>
      </c>
      <c r="G81" s="3" t="str">
        <f>CONCATENATE("3;0;",_xlfn.XLOOKUP(A81,[1]装备升级!$B:$B,[1]装备升级!$C:$C),"|5;",[1]装备升级!$S$9,";",_xlfn.XLOOKUP(A81,[1]装备升级!$B:$B,[1]装备升级!$D:$D))</f>
        <v>3;0;200000|5;1020006;65</v>
      </c>
    </row>
    <row r="82" spans="1:7">
      <c r="A82" s="2">
        <v>78</v>
      </c>
      <c r="B82" s="3" t="str">
        <f>CONCATENATE("3;0;",_xlfn.XLOOKUP(A82,[1]装备升级!$B:$B,[1]装备升级!$C:$C),"|5;",[1]装备升级!$S$4,";",_xlfn.XLOOKUP(A82,[1]装备升级!$B:$B,[1]装备升级!$D:$D))</f>
        <v>3;0;200000|5;1020001;65</v>
      </c>
      <c r="C82" s="3" t="str">
        <f>CONCATENATE("3;0;",_xlfn.XLOOKUP(A82,[1]装备升级!$B:$B,[1]装备升级!$C:$C),"|5;",[1]装备升级!$S$5,";",_xlfn.XLOOKUP(A82,[1]装备升级!$B:$B,[1]装备升级!$D:$D))</f>
        <v>3;0;200000|5;1020002;65</v>
      </c>
      <c r="D82" s="3" t="str">
        <f>CONCATENATE("3;0;",_xlfn.XLOOKUP(A82,[1]装备升级!$B:$B,[1]装备升级!$C:$C),"|5;",[1]装备升级!$S$6,";",_xlfn.XLOOKUP(A82,[1]装备升级!$B:$B,[1]装备升级!$D:$D))</f>
        <v>3;0;200000|5;1020003;65</v>
      </c>
      <c r="E82" s="3" t="str">
        <f>CONCATENATE("3;0;",_xlfn.XLOOKUP(A82,[1]装备升级!$B:$B,[1]装备升级!$C:$C),"|5;",[1]装备升级!$S$7,";",_xlfn.XLOOKUP(A82,[1]装备升级!$B:$B,[1]装备升级!$D:$D))</f>
        <v>3;0;200000|5;1020004;65</v>
      </c>
      <c r="F82" s="3" t="str">
        <f>CONCATENATE("3;0;",_xlfn.XLOOKUP(A82,[1]装备升级!$B:$B,[1]装备升级!$C:$C),"|5;",[1]装备升级!$S$8,";",_xlfn.XLOOKUP(A82,[1]装备升级!$B:$B,[1]装备升级!$D:$D))</f>
        <v>3;0;200000|5;1020005;65</v>
      </c>
      <c r="G82" s="3" t="str">
        <f>CONCATENATE("3;0;",_xlfn.XLOOKUP(A82,[1]装备升级!$B:$B,[1]装备升级!$C:$C),"|5;",[1]装备升级!$S$9,";",_xlfn.XLOOKUP(A82,[1]装备升级!$B:$B,[1]装备升级!$D:$D))</f>
        <v>3;0;200000|5;1020006;65</v>
      </c>
    </row>
    <row r="83" spans="1:7">
      <c r="A83" s="2">
        <v>79</v>
      </c>
      <c r="B83" s="3" t="str">
        <f>CONCATENATE("3;0;",_xlfn.XLOOKUP(A83,[1]装备升级!$B:$B,[1]装备升级!$C:$C),"|5;",[1]装备升级!$S$4,";",_xlfn.XLOOKUP(A83,[1]装备升级!$B:$B,[1]装备升级!$D:$D))</f>
        <v>3;0;200000|5;1020001;65</v>
      </c>
      <c r="C83" s="3" t="str">
        <f>CONCATENATE("3;0;",_xlfn.XLOOKUP(A83,[1]装备升级!$B:$B,[1]装备升级!$C:$C),"|5;",[1]装备升级!$S$5,";",_xlfn.XLOOKUP(A83,[1]装备升级!$B:$B,[1]装备升级!$D:$D))</f>
        <v>3;0;200000|5;1020002;65</v>
      </c>
      <c r="D83" s="3" t="str">
        <f>CONCATENATE("3;0;",_xlfn.XLOOKUP(A83,[1]装备升级!$B:$B,[1]装备升级!$C:$C),"|5;",[1]装备升级!$S$6,";",_xlfn.XLOOKUP(A83,[1]装备升级!$B:$B,[1]装备升级!$D:$D))</f>
        <v>3;0;200000|5;1020003;65</v>
      </c>
      <c r="E83" s="3" t="str">
        <f>CONCATENATE("3;0;",_xlfn.XLOOKUP(A83,[1]装备升级!$B:$B,[1]装备升级!$C:$C),"|5;",[1]装备升级!$S$7,";",_xlfn.XLOOKUP(A83,[1]装备升级!$B:$B,[1]装备升级!$D:$D))</f>
        <v>3;0;200000|5;1020004;65</v>
      </c>
      <c r="F83" s="3" t="str">
        <f>CONCATENATE("3;0;",_xlfn.XLOOKUP(A83,[1]装备升级!$B:$B,[1]装备升级!$C:$C),"|5;",[1]装备升级!$S$8,";",_xlfn.XLOOKUP(A83,[1]装备升级!$B:$B,[1]装备升级!$D:$D))</f>
        <v>3;0;200000|5;1020005;65</v>
      </c>
      <c r="G83" s="3" t="str">
        <f>CONCATENATE("3;0;",_xlfn.XLOOKUP(A83,[1]装备升级!$B:$B,[1]装备升级!$C:$C),"|5;",[1]装备升级!$S$9,";",_xlfn.XLOOKUP(A83,[1]装备升级!$B:$B,[1]装备升级!$D:$D))</f>
        <v>3;0;200000|5;1020006;65</v>
      </c>
    </row>
    <row r="84" spans="1:7">
      <c r="A84" s="2">
        <v>80</v>
      </c>
      <c r="B84" s="3" t="str">
        <f>CONCATENATE("3;0;",_xlfn.XLOOKUP(A84,[1]装备升级!$B:$B,[1]装备升级!$C:$C),"|5;",[1]装备升级!$S$4,";",_xlfn.XLOOKUP(A84,[1]装备升级!$B:$B,[1]装备升级!$D:$D))</f>
        <v>3;0;250000|5;1020001;70</v>
      </c>
      <c r="C84" s="3" t="str">
        <f>CONCATENATE("3;0;",_xlfn.XLOOKUP(A84,[1]装备升级!$B:$B,[1]装备升级!$C:$C),"|5;",[1]装备升级!$S$5,";",_xlfn.XLOOKUP(A84,[1]装备升级!$B:$B,[1]装备升级!$D:$D))</f>
        <v>3;0;250000|5;1020002;70</v>
      </c>
      <c r="D84" s="3" t="str">
        <f>CONCATENATE("3;0;",_xlfn.XLOOKUP(A84,[1]装备升级!$B:$B,[1]装备升级!$C:$C),"|5;",[1]装备升级!$S$6,";",_xlfn.XLOOKUP(A84,[1]装备升级!$B:$B,[1]装备升级!$D:$D))</f>
        <v>3;0;250000|5;1020003;70</v>
      </c>
      <c r="E84" s="3" t="str">
        <f>CONCATENATE("3;0;",_xlfn.XLOOKUP(A84,[1]装备升级!$B:$B,[1]装备升级!$C:$C),"|5;",[1]装备升级!$S$7,";",_xlfn.XLOOKUP(A84,[1]装备升级!$B:$B,[1]装备升级!$D:$D))</f>
        <v>3;0;250000|5;1020004;70</v>
      </c>
      <c r="F84" s="3" t="str">
        <f>CONCATENATE("3;0;",_xlfn.XLOOKUP(A84,[1]装备升级!$B:$B,[1]装备升级!$C:$C),"|5;",[1]装备升级!$S$8,";",_xlfn.XLOOKUP(A84,[1]装备升级!$B:$B,[1]装备升级!$D:$D))</f>
        <v>3;0;250000|5;1020005;70</v>
      </c>
      <c r="G84" s="3" t="str">
        <f>CONCATENATE("3;0;",_xlfn.XLOOKUP(A84,[1]装备升级!$B:$B,[1]装备升级!$C:$C),"|5;",[1]装备升级!$S$9,";",_xlfn.XLOOKUP(A84,[1]装备升级!$B:$B,[1]装备升级!$D:$D))</f>
        <v>3;0;250000|5;1020006;70</v>
      </c>
    </row>
    <row r="85" spans="1:7">
      <c r="A85" s="2">
        <v>81</v>
      </c>
      <c r="B85" s="3" t="str">
        <f>CONCATENATE("3;0;",_xlfn.XLOOKUP(A85,[1]装备升级!$B:$B,[1]装备升级!$C:$C),"|5;",[1]装备升级!$S$4,";",_xlfn.XLOOKUP(A85,[1]装备升级!$B:$B,[1]装备升级!$D:$D))</f>
        <v>3;0;250000|5;1020001;70</v>
      </c>
      <c r="C85" s="3" t="str">
        <f>CONCATENATE("3;0;",_xlfn.XLOOKUP(A85,[1]装备升级!$B:$B,[1]装备升级!$C:$C),"|5;",[1]装备升级!$S$5,";",_xlfn.XLOOKUP(A85,[1]装备升级!$B:$B,[1]装备升级!$D:$D))</f>
        <v>3;0;250000|5;1020002;70</v>
      </c>
      <c r="D85" s="3" t="str">
        <f>CONCATENATE("3;0;",_xlfn.XLOOKUP(A85,[1]装备升级!$B:$B,[1]装备升级!$C:$C),"|5;",[1]装备升级!$S$6,";",_xlfn.XLOOKUP(A85,[1]装备升级!$B:$B,[1]装备升级!$D:$D))</f>
        <v>3;0;250000|5;1020003;70</v>
      </c>
      <c r="E85" s="3" t="str">
        <f>CONCATENATE("3;0;",_xlfn.XLOOKUP(A85,[1]装备升级!$B:$B,[1]装备升级!$C:$C),"|5;",[1]装备升级!$S$7,";",_xlfn.XLOOKUP(A85,[1]装备升级!$B:$B,[1]装备升级!$D:$D))</f>
        <v>3;0;250000|5;1020004;70</v>
      </c>
      <c r="F85" s="3" t="str">
        <f>CONCATENATE("3;0;",_xlfn.XLOOKUP(A85,[1]装备升级!$B:$B,[1]装备升级!$C:$C),"|5;",[1]装备升级!$S$8,";",_xlfn.XLOOKUP(A85,[1]装备升级!$B:$B,[1]装备升级!$D:$D))</f>
        <v>3;0;250000|5;1020005;70</v>
      </c>
      <c r="G85" s="3" t="str">
        <f>CONCATENATE("3;0;",_xlfn.XLOOKUP(A85,[1]装备升级!$B:$B,[1]装备升级!$C:$C),"|5;",[1]装备升级!$S$9,";",_xlfn.XLOOKUP(A85,[1]装备升级!$B:$B,[1]装备升级!$D:$D))</f>
        <v>3;0;250000|5;1020006;70</v>
      </c>
    </row>
    <row r="86" spans="1:7">
      <c r="A86" s="2">
        <v>82</v>
      </c>
      <c r="B86" s="3" t="str">
        <f>CONCATENATE("3;0;",_xlfn.XLOOKUP(A86,[1]装备升级!$B:$B,[1]装备升级!$C:$C),"|5;",[1]装备升级!$S$4,";",_xlfn.XLOOKUP(A86,[1]装备升级!$B:$B,[1]装备升级!$D:$D))</f>
        <v>3;0;250000|5;1020001;70</v>
      </c>
      <c r="C86" s="3" t="str">
        <f>CONCATENATE("3;0;",_xlfn.XLOOKUP(A86,[1]装备升级!$B:$B,[1]装备升级!$C:$C),"|5;",[1]装备升级!$S$5,";",_xlfn.XLOOKUP(A86,[1]装备升级!$B:$B,[1]装备升级!$D:$D))</f>
        <v>3;0;250000|5;1020002;70</v>
      </c>
      <c r="D86" s="3" t="str">
        <f>CONCATENATE("3;0;",_xlfn.XLOOKUP(A86,[1]装备升级!$B:$B,[1]装备升级!$C:$C),"|5;",[1]装备升级!$S$6,";",_xlfn.XLOOKUP(A86,[1]装备升级!$B:$B,[1]装备升级!$D:$D))</f>
        <v>3;0;250000|5;1020003;70</v>
      </c>
      <c r="E86" s="3" t="str">
        <f>CONCATENATE("3;0;",_xlfn.XLOOKUP(A86,[1]装备升级!$B:$B,[1]装备升级!$C:$C),"|5;",[1]装备升级!$S$7,";",_xlfn.XLOOKUP(A86,[1]装备升级!$B:$B,[1]装备升级!$D:$D))</f>
        <v>3;0;250000|5;1020004;70</v>
      </c>
      <c r="F86" s="3" t="str">
        <f>CONCATENATE("3;0;",_xlfn.XLOOKUP(A86,[1]装备升级!$B:$B,[1]装备升级!$C:$C),"|5;",[1]装备升级!$S$8,";",_xlfn.XLOOKUP(A86,[1]装备升级!$B:$B,[1]装备升级!$D:$D))</f>
        <v>3;0;250000|5;1020005;70</v>
      </c>
      <c r="G86" s="3" t="str">
        <f>CONCATENATE("3;0;",_xlfn.XLOOKUP(A86,[1]装备升级!$B:$B,[1]装备升级!$C:$C),"|5;",[1]装备升级!$S$9,";",_xlfn.XLOOKUP(A86,[1]装备升级!$B:$B,[1]装备升级!$D:$D))</f>
        <v>3;0;250000|5;1020006;70</v>
      </c>
    </row>
    <row r="87" spans="1:7">
      <c r="A87" s="2">
        <v>83</v>
      </c>
      <c r="B87" s="3" t="str">
        <f>CONCATENATE("3;0;",_xlfn.XLOOKUP(A87,[1]装备升级!$B:$B,[1]装备升级!$C:$C),"|5;",[1]装备升级!$S$4,";",_xlfn.XLOOKUP(A87,[1]装备升级!$B:$B,[1]装备升级!$D:$D))</f>
        <v>3;0;250000|5;1020001;70</v>
      </c>
      <c r="C87" s="3" t="str">
        <f>CONCATENATE("3;0;",_xlfn.XLOOKUP(A87,[1]装备升级!$B:$B,[1]装备升级!$C:$C),"|5;",[1]装备升级!$S$5,";",_xlfn.XLOOKUP(A87,[1]装备升级!$B:$B,[1]装备升级!$D:$D))</f>
        <v>3;0;250000|5;1020002;70</v>
      </c>
      <c r="D87" s="3" t="str">
        <f>CONCATENATE("3;0;",_xlfn.XLOOKUP(A87,[1]装备升级!$B:$B,[1]装备升级!$C:$C),"|5;",[1]装备升级!$S$6,";",_xlfn.XLOOKUP(A87,[1]装备升级!$B:$B,[1]装备升级!$D:$D))</f>
        <v>3;0;250000|5;1020003;70</v>
      </c>
      <c r="E87" s="3" t="str">
        <f>CONCATENATE("3;0;",_xlfn.XLOOKUP(A87,[1]装备升级!$B:$B,[1]装备升级!$C:$C),"|5;",[1]装备升级!$S$7,";",_xlfn.XLOOKUP(A87,[1]装备升级!$B:$B,[1]装备升级!$D:$D))</f>
        <v>3;0;250000|5;1020004;70</v>
      </c>
      <c r="F87" s="3" t="str">
        <f>CONCATENATE("3;0;",_xlfn.XLOOKUP(A87,[1]装备升级!$B:$B,[1]装备升级!$C:$C),"|5;",[1]装备升级!$S$8,";",_xlfn.XLOOKUP(A87,[1]装备升级!$B:$B,[1]装备升级!$D:$D))</f>
        <v>3;0;250000|5;1020005;70</v>
      </c>
      <c r="G87" s="3" t="str">
        <f>CONCATENATE("3;0;",_xlfn.XLOOKUP(A87,[1]装备升级!$B:$B,[1]装备升级!$C:$C),"|5;",[1]装备升级!$S$9,";",_xlfn.XLOOKUP(A87,[1]装备升级!$B:$B,[1]装备升级!$D:$D))</f>
        <v>3;0;250000|5;1020006;70</v>
      </c>
    </row>
    <row r="88" spans="1:7">
      <c r="A88" s="2">
        <v>84</v>
      </c>
      <c r="B88" s="3" t="str">
        <f>CONCATENATE("3;0;",_xlfn.XLOOKUP(A88,[1]装备升级!$B:$B,[1]装备升级!$C:$C),"|5;",[1]装备升级!$S$4,";",_xlfn.XLOOKUP(A88,[1]装备升级!$B:$B,[1]装备升级!$D:$D))</f>
        <v>3;0;250000|5;1020001;70</v>
      </c>
      <c r="C88" s="3" t="str">
        <f>CONCATENATE("3;0;",_xlfn.XLOOKUP(A88,[1]装备升级!$B:$B,[1]装备升级!$C:$C),"|5;",[1]装备升级!$S$5,";",_xlfn.XLOOKUP(A88,[1]装备升级!$B:$B,[1]装备升级!$D:$D))</f>
        <v>3;0;250000|5;1020002;70</v>
      </c>
      <c r="D88" s="3" t="str">
        <f>CONCATENATE("3;0;",_xlfn.XLOOKUP(A88,[1]装备升级!$B:$B,[1]装备升级!$C:$C),"|5;",[1]装备升级!$S$6,";",_xlfn.XLOOKUP(A88,[1]装备升级!$B:$B,[1]装备升级!$D:$D))</f>
        <v>3;0;250000|5;1020003;70</v>
      </c>
      <c r="E88" s="3" t="str">
        <f>CONCATENATE("3;0;",_xlfn.XLOOKUP(A88,[1]装备升级!$B:$B,[1]装备升级!$C:$C),"|5;",[1]装备升级!$S$7,";",_xlfn.XLOOKUP(A88,[1]装备升级!$B:$B,[1]装备升级!$D:$D))</f>
        <v>3;0;250000|5;1020004;70</v>
      </c>
      <c r="F88" s="3" t="str">
        <f>CONCATENATE("3;0;",_xlfn.XLOOKUP(A88,[1]装备升级!$B:$B,[1]装备升级!$C:$C),"|5;",[1]装备升级!$S$8,";",_xlfn.XLOOKUP(A88,[1]装备升级!$B:$B,[1]装备升级!$D:$D))</f>
        <v>3;0;250000|5;1020005;70</v>
      </c>
      <c r="G88" s="3" t="str">
        <f>CONCATENATE("3;0;",_xlfn.XLOOKUP(A88,[1]装备升级!$B:$B,[1]装备升级!$C:$C),"|5;",[1]装备升级!$S$9,";",_xlfn.XLOOKUP(A88,[1]装备升级!$B:$B,[1]装备升级!$D:$D))</f>
        <v>3;0;250000|5;1020006;70</v>
      </c>
    </row>
    <row r="89" spans="1:7">
      <c r="A89" s="2">
        <v>85</v>
      </c>
      <c r="B89" s="3" t="str">
        <f>CONCATENATE("3;0;",_xlfn.XLOOKUP(A89,[1]装备升级!$B:$B,[1]装备升级!$C:$C),"|5;",[1]装备升级!$S$4,";",_xlfn.XLOOKUP(A89,[1]装备升级!$B:$B,[1]装备升级!$D:$D))</f>
        <v>3;0;350000|5;1020001;80</v>
      </c>
      <c r="C89" s="3" t="str">
        <f>CONCATENATE("3;0;",_xlfn.XLOOKUP(A89,[1]装备升级!$B:$B,[1]装备升级!$C:$C),"|5;",[1]装备升级!$S$5,";",_xlfn.XLOOKUP(A89,[1]装备升级!$B:$B,[1]装备升级!$D:$D))</f>
        <v>3;0;350000|5;1020002;80</v>
      </c>
      <c r="D89" s="3" t="str">
        <f>CONCATENATE("3;0;",_xlfn.XLOOKUP(A89,[1]装备升级!$B:$B,[1]装备升级!$C:$C),"|5;",[1]装备升级!$S$6,";",_xlfn.XLOOKUP(A89,[1]装备升级!$B:$B,[1]装备升级!$D:$D))</f>
        <v>3;0;350000|5;1020003;80</v>
      </c>
      <c r="E89" s="3" t="str">
        <f>CONCATENATE("3;0;",_xlfn.XLOOKUP(A89,[1]装备升级!$B:$B,[1]装备升级!$C:$C),"|5;",[1]装备升级!$S$7,";",_xlfn.XLOOKUP(A89,[1]装备升级!$B:$B,[1]装备升级!$D:$D))</f>
        <v>3;0;350000|5;1020004;80</v>
      </c>
      <c r="F89" s="3" t="str">
        <f>CONCATENATE("3;0;",_xlfn.XLOOKUP(A89,[1]装备升级!$B:$B,[1]装备升级!$C:$C),"|5;",[1]装备升级!$S$8,";",_xlfn.XLOOKUP(A89,[1]装备升级!$B:$B,[1]装备升级!$D:$D))</f>
        <v>3;0;350000|5;1020005;80</v>
      </c>
      <c r="G89" s="3" t="str">
        <f>CONCATENATE("3;0;",_xlfn.XLOOKUP(A89,[1]装备升级!$B:$B,[1]装备升级!$C:$C),"|5;",[1]装备升级!$S$9,";",_xlfn.XLOOKUP(A89,[1]装备升级!$B:$B,[1]装备升级!$D:$D))</f>
        <v>3;0;350000|5;1020006;80</v>
      </c>
    </row>
    <row r="90" spans="1:7">
      <c r="A90" s="2">
        <v>86</v>
      </c>
      <c r="B90" s="3" t="str">
        <f>CONCATENATE("3;0;",_xlfn.XLOOKUP(A90,[1]装备升级!$B:$B,[1]装备升级!$C:$C),"|5;",[1]装备升级!$S$4,";",_xlfn.XLOOKUP(A90,[1]装备升级!$B:$B,[1]装备升级!$D:$D))</f>
        <v>3;0;350000|5;1020001;80</v>
      </c>
      <c r="C90" s="3" t="str">
        <f>CONCATENATE("3;0;",_xlfn.XLOOKUP(A90,[1]装备升级!$B:$B,[1]装备升级!$C:$C),"|5;",[1]装备升级!$S$5,";",_xlfn.XLOOKUP(A90,[1]装备升级!$B:$B,[1]装备升级!$D:$D))</f>
        <v>3;0;350000|5;1020002;80</v>
      </c>
      <c r="D90" s="3" t="str">
        <f>CONCATENATE("3;0;",_xlfn.XLOOKUP(A90,[1]装备升级!$B:$B,[1]装备升级!$C:$C),"|5;",[1]装备升级!$S$6,";",_xlfn.XLOOKUP(A90,[1]装备升级!$B:$B,[1]装备升级!$D:$D))</f>
        <v>3;0;350000|5;1020003;80</v>
      </c>
      <c r="E90" s="3" t="str">
        <f>CONCATENATE("3;0;",_xlfn.XLOOKUP(A90,[1]装备升级!$B:$B,[1]装备升级!$C:$C),"|5;",[1]装备升级!$S$7,";",_xlfn.XLOOKUP(A90,[1]装备升级!$B:$B,[1]装备升级!$D:$D))</f>
        <v>3;0;350000|5;1020004;80</v>
      </c>
      <c r="F90" s="3" t="str">
        <f>CONCATENATE("3;0;",_xlfn.XLOOKUP(A90,[1]装备升级!$B:$B,[1]装备升级!$C:$C),"|5;",[1]装备升级!$S$8,";",_xlfn.XLOOKUP(A90,[1]装备升级!$B:$B,[1]装备升级!$D:$D))</f>
        <v>3;0;350000|5;1020005;80</v>
      </c>
      <c r="G90" s="3" t="str">
        <f>CONCATENATE("3;0;",_xlfn.XLOOKUP(A90,[1]装备升级!$B:$B,[1]装备升级!$C:$C),"|5;",[1]装备升级!$S$9,";",_xlfn.XLOOKUP(A90,[1]装备升级!$B:$B,[1]装备升级!$D:$D))</f>
        <v>3;0;350000|5;1020006;80</v>
      </c>
    </row>
    <row r="91" spans="1:7">
      <c r="A91" s="2">
        <v>87</v>
      </c>
      <c r="B91" s="3" t="str">
        <f>CONCATENATE("3;0;",_xlfn.XLOOKUP(A91,[1]装备升级!$B:$B,[1]装备升级!$C:$C),"|5;",[1]装备升级!$S$4,";",_xlfn.XLOOKUP(A91,[1]装备升级!$B:$B,[1]装备升级!$D:$D))</f>
        <v>3;0;350000|5;1020001;80</v>
      </c>
      <c r="C91" s="3" t="str">
        <f>CONCATENATE("3;0;",_xlfn.XLOOKUP(A91,[1]装备升级!$B:$B,[1]装备升级!$C:$C),"|5;",[1]装备升级!$S$5,";",_xlfn.XLOOKUP(A91,[1]装备升级!$B:$B,[1]装备升级!$D:$D))</f>
        <v>3;0;350000|5;1020002;80</v>
      </c>
      <c r="D91" s="3" t="str">
        <f>CONCATENATE("3;0;",_xlfn.XLOOKUP(A91,[1]装备升级!$B:$B,[1]装备升级!$C:$C),"|5;",[1]装备升级!$S$6,";",_xlfn.XLOOKUP(A91,[1]装备升级!$B:$B,[1]装备升级!$D:$D))</f>
        <v>3;0;350000|5;1020003;80</v>
      </c>
      <c r="E91" s="3" t="str">
        <f>CONCATENATE("3;0;",_xlfn.XLOOKUP(A91,[1]装备升级!$B:$B,[1]装备升级!$C:$C),"|5;",[1]装备升级!$S$7,";",_xlfn.XLOOKUP(A91,[1]装备升级!$B:$B,[1]装备升级!$D:$D))</f>
        <v>3;0;350000|5;1020004;80</v>
      </c>
      <c r="F91" s="3" t="str">
        <f>CONCATENATE("3;0;",_xlfn.XLOOKUP(A91,[1]装备升级!$B:$B,[1]装备升级!$C:$C),"|5;",[1]装备升级!$S$8,";",_xlfn.XLOOKUP(A91,[1]装备升级!$B:$B,[1]装备升级!$D:$D))</f>
        <v>3;0;350000|5;1020005;80</v>
      </c>
      <c r="G91" s="3" t="str">
        <f>CONCATENATE("3;0;",_xlfn.XLOOKUP(A91,[1]装备升级!$B:$B,[1]装备升级!$C:$C),"|5;",[1]装备升级!$S$9,";",_xlfn.XLOOKUP(A91,[1]装备升级!$B:$B,[1]装备升级!$D:$D))</f>
        <v>3;0;350000|5;1020006;80</v>
      </c>
    </row>
    <row r="92" spans="1:7">
      <c r="A92" s="2">
        <v>88</v>
      </c>
      <c r="B92" s="3" t="str">
        <f>CONCATENATE("3;0;",_xlfn.XLOOKUP(A92,[1]装备升级!$B:$B,[1]装备升级!$C:$C),"|5;",[1]装备升级!$S$4,";",_xlfn.XLOOKUP(A92,[1]装备升级!$B:$B,[1]装备升级!$D:$D))</f>
        <v>3;0;350000|5;1020001;80</v>
      </c>
      <c r="C92" s="3" t="str">
        <f>CONCATENATE("3;0;",_xlfn.XLOOKUP(A92,[1]装备升级!$B:$B,[1]装备升级!$C:$C),"|5;",[1]装备升级!$S$5,";",_xlfn.XLOOKUP(A92,[1]装备升级!$B:$B,[1]装备升级!$D:$D))</f>
        <v>3;0;350000|5;1020002;80</v>
      </c>
      <c r="D92" s="3" t="str">
        <f>CONCATENATE("3;0;",_xlfn.XLOOKUP(A92,[1]装备升级!$B:$B,[1]装备升级!$C:$C),"|5;",[1]装备升级!$S$6,";",_xlfn.XLOOKUP(A92,[1]装备升级!$B:$B,[1]装备升级!$D:$D))</f>
        <v>3;0;350000|5;1020003;80</v>
      </c>
      <c r="E92" s="3" t="str">
        <f>CONCATENATE("3;0;",_xlfn.XLOOKUP(A92,[1]装备升级!$B:$B,[1]装备升级!$C:$C),"|5;",[1]装备升级!$S$7,";",_xlfn.XLOOKUP(A92,[1]装备升级!$B:$B,[1]装备升级!$D:$D))</f>
        <v>3;0;350000|5;1020004;80</v>
      </c>
      <c r="F92" s="3" t="str">
        <f>CONCATENATE("3;0;",_xlfn.XLOOKUP(A92,[1]装备升级!$B:$B,[1]装备升级!$C:$C),"|5;",[1]装备升级!$S$8,";",_xlfn.XLOOKUP(A92,[1]装备升级!$B:$B,[1]装备升级!$D:$D))</f>
        <v>3;0;350000|5;1020005;80</v>
      </c>
      <c r="G92" s="3" t="str">
        <f>CONCATENATE("3;0;",_xlfn.XLOOKUP(A92,[1]装备升级!$B:$B,[1]装备升级!$C:$C),"|5;",[1]装备升级!$S$9,";",_xlfn.XLOOKUP(A92,[1]装备升级!$B:$B,[1]装备升级!$D:$D))</f>
        <v>3;0;350000|5;1020006;80</v>
      </c>
    </row>
    <row r="93" spans="1:7">
      <c r="A93" s="2">
        <v>89</v>
      </c>
      <c r="B93" s="3" t="str">
        <f>CONCATENATE("3;0;",_xlfn.XLOOKUP(A93,[1]装备升级!$B:$B,[1]装备升级!$C:$C),"|5;",[1]装备升级!$S$4,";",_xlfn.XLOOKUP(A93,[1]装备升级!$B:$B,[1]装备升级!$D:$D))</f>
        <v>3;0;350000|5;1020001;80</v>
      </c>
      <c r="C93" s="3" t="str">
        <f>CONCATENATE("3;0;",_xlfn.XLOOKUP(A93,[1]装备升级!$B:$B,[1]装备升级!$C:$C),"|5;",[1]装备升级!$S$5,";",_xlfn.XLOOKUP(A93,[1]装备升级!$B:$B,[1]装备升级!$D:$D))</f>
        <v>3;0;350000|5;1020002;80</v>
      </c>
      <c r="D93" s="3" t="str">
        <f>CONCATENATE("3;0;",_xlfn.XLOOKUP(A93,[1]装备升级!$B:$B,[1]装备升级!$C:$C),"|5;",[1]装备升级!$S$6,";",_xlfn.XLOOKUP(A93,[1]装备升级!$B:$B,[1]装备升级!$D:$D))</f>
        <v>3;0;350000|5;1020003;80</v>
      </c>
      <c r="E93" s="3" t="str">
        <f>CONCATENATE("3;0;",_xlfn.XLOOKUP(A93,[1]装备升级!$B:$B,[1]装备升级!$C:$C),"|5;",[1]装备升级!$S$7,";",_xlfn.XLOOKUP(A93,[1]装备升级!$B:$B,[1]装备升级!$D:$D))</f>
        <v>3;0;350000|5;1020004;80</v>
      </c>
      <c r="F93" s="3" t="str">
        <f>CONCATENATE("3;0;",_xlfn.XLOOKUP(A93,[1]装备升级!$B:$B,[1]装备升级!$C:$C),"|5;",[1]装备升级!$S$8,";",_xlfn.XLOOKUP(A93,[1]装备升级!$B:$B,[1]装备升级!$D:$D))</f>
        <v>3;0;350000|5;1020005;80</v>
      </c>
      <c r="G93" s="3" t="str">
        <f>CONCATENATE("3;0;",_xlfn.XLOOKUP(A93,[1]装备升级!$B:$B,[1]装备升级!$C:$C),"|5;",[1]装备升级!$S$9,";",_xlfn.XLOOKUP(A93,[1]装备升级!$B:$B,[1]装备升级!$D:$D))</f>
        <v>3;0;350000|5;1020006;80</v>
      </c>
    </row>
    <row r="94" spans="1:7">
      <c r="A94" s="2">
        <v>90</v>
      </c>
      <c r="B94" s="3" t="str">
        <f>CONCATENATE("3;0;",_xlfn.XLOOKUP(A94,[1]装备升级!$B:$B,[1]装备升级!$C:$C),"|5;",[1]装备升级!$S$4,";",_xlfn.XLOOKUP(A94,[1]装备升级!$B:$B,[1]装备升级!$D:$D))</f>
        <v>3;0;400000|5;1020001;90</v>
      </c>
      <c r="C94" s="3" t="str">
        <f>CONCATENATE("3;0;",_xlfn.XLOOKUP(A94,[1]装备升级!$B:$B,[1]装备升级!$C:$C),"|5;",[1]装备升级!$S$5,";",_xlfn.XLOOKUP(A94,[1]装备升级!$B:$B,[1]装备升级!$D:$D))</f>
        <v>3;0;400000|5;1020002;90</v>
      </c>
      <c r="D94" s="3" t="str">
        <f>CONCATENATE("3;0;",_xlfn.XLOOKUP(A94,[1]装备升级!$B:$B,[1]装备升级!$C:$C),"|5;",[1]装备升级!$S$6,";",_xlfn.XLOOKUP(A94,[1]装备升级!$B:$B,[1]装备升级!$D:$D))</f>
        <v>3;0;400000|5;1020003;90</v>
      </c>
      <c r="E94" s="3" t="str">
        <f>CONCATENATE("3;0;",_xlfn.XLOOKUP(A94,[1]装备升级!$B:$B,[1]装备升级!$C:$C),"|5;",[1]装备升级!$S$7,";",_xlfn.XLOOKUP(A94,[1]装备升级!$B:$B,[1]装备升级!$D:$D))</f>
        <v>3;0;400000|5;1020004;90</v>
      </c>
      <c r="F94" s="3" t="str">
        <f>CONCATENATE("3;0;",_xlfn.XLOOKUP(A94,[1]装备升级!$B:$B,[1]装备升级!$C:$C),"|5;",[1]装备升级!$S$8,";",_xlfn.XLOOKUP(A94,[1]装备升级!$B:$B,[1]装备升级!$D:$D))</f>
        <v>3;0;400000|5;1020005;90</v>
      </c>
      <c r="G94" s="3" t="str">
        <f>CONCATENATE("3;0;",_xlfn.XLOOKUP(A94,[1]装备升级!$B:$B,[1]装备升级!$C:$C),"|5;",[1]装备升级!$S$9,";",_xlfn.XLOOKUP(A94,[1]装备升级!$B:$B,[1]装备升级!$D:$D))</f>
        <v>3;0;400000|5;1020006;90</v>
      </c>
    </row>
    <row r="95" spans="1:7">
      <c r="A95" s="2">
        <v>91</v>
      </c>
      <c r="B95" s="3" t="str">
        <f>CONCATENATE("3;0;",_xlfn.XLOOKUP(A95,[1]装备升级!$B:$B,[1]装备升级!$C:$C),"|5;",[1]装备升级!$S$4,";",_xlfn.XLOOKUP(A95,[1]装备升级!$B:$B,[1]装备升级!$D:$D))</f>
        <v>3;0;400000|5;1020001;90</v>
      </c>
      <c r="C95" s="3" t="str">
        <f>CONCATENATE("3;0;",_xlfn.XLOOKUP(A95,[1]装备升级!$B:$B,[1]装备升级!$C:$C),"|5;",[1]装备升级!$S$5,";",_xlfn.XLOOKUP(A95,[1]装备升级!$B:$B,[1]装备升级!$D:$D))</f>
        <v>3;0;400000|5;1020002;90</v>
      </c>
      <c r="D95" s="3" t="str">
        <f>CONCATENATE("3;0;",_xlfn.XLOOKUP(A95,[1]装备升级!$B:$B,[1]装备升级!$C:$C),"|5;",[1]装备升级!$S$6,";",_xlfn.XLOOKUP(A95,[1]装备升级!$B:$B,[1]装备升级!$D:$D))</f>
        <v>3;0;400000|5;1020003;90</v>
      </c>
      <c r="E95" s="3" t="str">
        <f>CONCATENATE("3;0;",_xlfn.XLOOKUP(A95,[1]装备升级!$B:$B,[1]装备升级!$C:$C),"|5;",[1]装备升级!$S$7,";",_xlfn.XLOOKUP(A95,[1]装备升级!$B:$B,[1]装备升级!$D:$D))</f>
        <v>3;0;400000|5;1020004;90</v>
      </c>
      <c r="F95" s="3" t="str">
        <f>CONCATENATE("3;0;",_xlfn.XLOOKUP(A95,[1]装备升级!$B:$B,[1]装备升级!$C:$C),"|5;",[1]装备升级!$S$8,";",_xlfn.XLOOKUP(A95,[1]装备升级!$B:$B,[1]装备升级!$D:$D))</f>
        <v>3;0;400000|5;1020005;90</v>
      </c>
      <c r="G95" s="3" t="str">
        <f>CONCATENATE("3;0;",_xlfn.XLOOKUP(A95,[1]装备升级!$B:$B,[1]装备升级!$C:$C),"|5;",[1]装备升级!$S$9,";",_xlfn.XLOOKUP(A95,[1]装备升级!$B:$B,[1]装备升级!$D:$D))</f>
        <v>3;0;400000|5;1020006;90</v>
      </c>
    </row>
    <row r="96" spans="1:7">
      <c r="A96" s="2">
        <v>92</v>
      </c>
      <c r="B96" s="3" t="str">
        <f>CONCATENATE("3;0;",_xlfn.XLOOKUP(A96,[1]装备升级!$B:$B,[1]装备升级!$C:$C),"|5;",[1]装备升级!$S$4,";",_xlfn.XLOOKUP(A96,[1]装备升级!$B:$B,[1]装备升级!$D:$D))</f>
        <v>3;0;400000|5;1020001;90</v>
      </c>
      <c r="C96" s="3" t="str">
        <f>CONCATENATE("3;0;",_xlfn.XLOOKUP(A96,[1]装备升级!$B:$B,[1]装备升级!$C:$C),"|5;",[1]装备升级!$S$5,";",_xlfn.XLOOKUP(A96,[1]装备升级!$B:$B,[1]装备升级!$D:$D))</f>
        <v>3;0;400000|5;1020002;90</v>
      </c>
      <c r="D96" s="3" t="str">
        <f>CONCATENATE("3;0;",_xlfn.XLOOKUP(A96,[1]装备升级!$B:$B,[1]装备升级!$C:$C),"|5;",[1]装备升级!$S$6,";",_xlfn.XLOOKUP(A96,[1]装备升级!$B:$B,[1]装备升级!$D:$D))</f>
        <v>3;0;400000|5;1020003;90</v>
      </c>
      <c r="E96" s="3" t="str">
        <f>CONCATENATE("3;0;",_xlfn.XLOOKUP(A96,[1]装备升级!$B:$B,[1]装备升级!$C:$C),"|5;",[1]装备升级!$S$7,";",_xlfn.XLOOKUP(A96,[1]装备升级!$B:$B,[1]装备升级!$D:$D))</f>
        <v>3;0;400000|5;1020004;90</v>
      </c>
      <c r="F96" s="3" t="str">
        <f>CONCATENATE("3;0;",_xlfn.XLOOKUP(A96,[1]装备升级!$B:$B,[1]装备升级!$C:$C),"|5;",[1]装备升级!$S$8,";",_xlfn.XLOOKUP(A96,[1]装备升级!$B:$B,[1]装备升级!$D:$D))</f>
        <v>3;0;400000|5;1020005;90</v>
      </c>
      <c r="G96" s="3" t="str">
        <f>CONCATENATE("3;0;",_xlfn.XLOOKUP(A96,[1]装备升级!$B:$B,[1]装备升级!$C:$C),"|5;",[1]装备升级!$S$9,";",_xlfn.XLOOKUP(A96,[1]装备升级!$B:$B,[1]装备升级!$D:$D))</f>
        <v>3;0;400000|5;1020006;90</v>
      </c>
    </row>
    <row r="97" spans="1:7">
      <c r="A97" s="2">
        <v>93</v>
      </c>
      <c r="B97" s="3" t="str">
        <f>CONCATENATE("3;0;",_xlfn.XLOOKUP(A97,[1]装备升级!$B:$B,[1]装备升级!$C:$C),"|5;",[1]装备升级!$S$4,";",_xlfn.XLOOKUP(A97,[1]装备升级!$B:$B,[1]装备升级!$D:$D))</f>
        <v>3;0;400000|5;1020001;90</v>
      </c>
      <c r="C97" s="3" t="str">
        <f>CONCATENATE("3;0;",_xlfn.XLOOKUP(A97,[1]装备升级!$B:$B,[1]装备升级!$C:$C),"|5;",[1]装备升级!$S$5,";",_xlfn.XLOOKUP(A97,[1]装备升级!$B:$B,[1]装备升级!$D:$D))</f>
        <v>3;0;400000|5;1020002;90</v>
      </c>
      <c r="D97" s="3" t="str">
        <f>CONCATENATE("3;0;",_xlfn.XLOOKUP(A97,[1]装备升级!$B:$B,[1]装备升级!$C:$C),"|5;",[1]装备升级!$S$6,";",_xlfn.XLOOKUP(A97,[1]装备升级!$B:$B,[1]装备升级!$D:$D))</f>
        <v>3;0;400000|5;1020003;90</v>
      </c>
      <c r="E97" s="3" t="str">
        <f>CONCATENATE("3;0;",_xlfn.XLOOKUP(A97,[1]装备升级!$B:$B,[1]装备升级!$C:$C),"|5;",[1]装备升级!$S$7,";",_xlfn.XLOOKUP(A97,[1]装备升级!$B:$B,[1]装备升级!$D:$D))</f>
        <v>3;0;400000|5;1020004;90</v>
      </c>
      <c r="F97" s="3" t="str">
        <f>CONCATENATE("3;0;",_xlfn.XLOOKUP(A97,[1]装备升级!$B:$B,[1]装备升级!$C:$C),"|5;",[1]装备升级!$S$8,";",_xlfn.XLOOKUP(A97,[1]装备升级!$B:$B,[1]装备升级!$D:$D))</f>
        <v>3;0;400000|5;1020005;90</v>
      </c>
      <c r="G97" s="3" t="str">
        <f>CONCATENATE("3;0;",_xlfn.XLOOKUP(A97,[1]装备升级!$B:$B,[1]装备升级!$C:$C),"|5;",[1]装备升级!$S$9,";",_xlfn.XLOOKUP(A97,[1]装备升级!$B:$B,[1]装备升级!$D:$D))</f>
        <v>3;0;400000|5;1020006;90</v>
      </c>
    </row>
    <row r="98" spans="1:7">
      <c r="A98" s="2">
        <v>94</v>
      </c>
      <c r="B98" s="3" t="str">
        <f>CONCATENATE("3;0;",_xlfn.XLOOKUP(A98,[1]装备升级!$B:$B,[1]装备升级!$C:$C),"|5;",[1]装备升级!$S$4,";",_xlfn.XLOOKUP(A98,[1]装备升级!$B:$B,[1]装备升级!$D:$D))</f>
        <v>3;0;400000|5;1020001;90</v>
      </c>
      <c r="C98" s="3" t="str">
        <f>CONCATENATE("3;0;",_xlfn.XLOOKUP(A98,[1]装备升级!$B:$B,[1]装备升级!$C:$C),"|5;",[1]装备升级!$S$5,";",_xlfn.XLOOKUP(A98,[1]装备升级!$B:$B,[1]装备升级!$D:$D))</f>
        <v>3;0;400000|5;1020002;90</v>
      </c>
      <c r="D98" s="3" t="str">
        <f>CONCATENATE("3;0;",_xlfn.XLOOKUP(A98,[1]装备升级!$B:$B,[1]装备升级!$C:$C),"|5;",[1]装备升级!$S$6,";",_xlfn.XLOOKUP(A98,[1]装备升级!$B:$B,[1]装备升级!$D:$D))</f>
        <v>3;0;400000|5;1020003;90</v>
      </c>
      <c r="E98" s="3" t="str">
        <f>CONCATENATE("3;0;",_xlfn.XLOOKUP(A98,[1]装备升级!$B:$B,[1]装备升级!$C:$C),"|5;",[1]装备升级!$S$7,";",_xlfn.XLOOKUP(A98,[1]装备升级!$B:$B,[1]装备升级!$D:$D))</f>
        <v>3;0;400000|5;1020004;90</v>
      </c>
      <c r="F98" s="3" t="str">
        <f>CONCATENATE("3;0;",_xlfn.XLOOKUP(A98,[1]装备升级!$B:$B,[1]装备升级!$C:$C),"|5;",[1]装备升级!$S$8,";",_xlfn.XLOOKUP(A98,[1]装备升级!$B:$B,[1]装备升级!$D:$D))</f>
        <v>3;0;400000|5;1020005;90</v>
      </c>
      <c r="G98" s="3" t="str">
        <f>CONCATENATE("3;0;",_xlfn.XLOOKUP(A98,[1]装备升级!$B:$B,[1]装备升级!$C:$C),"|5;",[1]装备升级!$S$9,";",_xlfn.XLOOKUP(A98,[1]装备升级!$B:$B,[1]装备升级!$D:$D))</f>
        <v>3;0;400000|5;1020006;90</v>
      </c>
    </row>
    <row r="99" spans="1:7">
      <c r="A99" s="2">
        <v>95</v>
      </c>
      <c r="B99" s="3" t="str">
        <f>CONCATENATE("3;0;",_xlfn.XLOOKUP(A99,[1]装备升级!$B:$B,[1]装备升级!$C:$C),"|5;",[1]装备升级!$S$4,";",_xlfn.XLOOKUP(A99,[1]装备升级!$B:$B,[1]装备升级!$D:$D))</f>
        <v>3;0;450000|5;1020001;100</v>
      </c>
      <c r="C99" s="3" t="str">
        <f>CONCATENATE("3;0;",_xlfn.XLOOKUP(A99,[1]装备升级!$B:$B,[1]装备升级!$C:$C),"|5;",[1]装备升级!$S$5,";",_xlfn.XLOOKUP(A99,[1]装备升级!$B:$B,[1]装备升级!$D:$D))</f>
        <v>3;0;450000|5;1020002;100</v>
      </c>
      <c r="D99" s="3" t="str">
        <f>CONCATENATE("3;0;",_xlfn.XLOOKUP(A99,[1]装备升级!$B:$B,[1]装备升级!$C:$C),"|5;",[1]装备升级!$S$6,";",_xlfn.XLOOKUP(A99,[1]装备升级!$B:$B,[1]装备升级!$D:$D))</f>
        <v>3;0;450000|5;1020003;100</v>
      </c>
      <c r="E99" s="3" t="str">
        <f>CONCATENATE("3;0;",_xlfn.XLOOKUP(A99,[1]装备升级!$B:$B,[1]装备升级!$C:$C),"|5;",[1]装备升级!$S$7,";",_xlfn.XLOOKUP(A99,[1]装备升级!$B:$B,[1]装备升级!$D:$D))</f>
        <v>3;0;450000|5;1020004;100</v>
      </c>
      <c r="F99" s="3" t="str">
        <f>CONCATENATE("3;0;",_xlfn.XLOOKUP(A99,[1]装备升级!$B:$B,[1]装备升级!$C:$C),"|5;",[1]装备升级!$S$8,";",_xlfn.XLOOKUP(A99,[1]装备升级!$B:$B,[1]装备升级!$D:$D))</f>
        <v>3;0;450000|5;1020005;100</v>
      </c>
      <c r="G99" s="3" t="str">
        <f>CONCATENATE("3;0;",_xlfn.XLOOKUP(A99,[1]装备升级!$B:$B,[1]装备升级!$C:$C),"|5;",[1]装备升级!$S$9,";",_xlfn.XLOOKUP(A99,[1]装备升级!$B:$B,[1]装备升级!$D:$D))</f>
        <v>3;0;450000|5;1020006;100</v>
      </c>
    </row>
    <row r="100" spans="1:7">
      <c r="A100" s="2">
        <v>96</v>
      </c>
      <c r="B100" s="3" t="str">
        <f>CONCATENATE("3;0;",_xlfn.XLOOKUP(A100,[1]装备升级!$B:$B,[1]装备升级!$C:$C),"|5;",[1]装备升级!$S$4,";",_xlfn.XLOOKUP(A100,[1]装备升级!$B:$B,[1]装备升级!$D:$D))</f>
        <v>3;0;450000|5;1020001;100</v>
      </c>
      <c r="C100" s="3" t="str">
        <f>CONCATENATE("3;0;",_xlfn.XLOOKUP(A100,[1]装备升级!$B:$B,[1]装备升级!$C:$C),"|5;",[1]装备升级!$S$5,";",_xlfn.XLOOKUP(A100,[1]装备升级!$B:$B,[1]装备升级!$D:$D))</f>
        <v>3;0;450000|5;1020002;100</v>
      </c>
      <c r="D100" s="3" t="str">
        <f>CONCATENATE("3;0;",_xlfn.XLOOKUP(A100,[1]装备升级!$B:$B,[1]装备升级!$C:$C),"|5;",[1]装备升级!$S$6,";",_xlfn.XLOOKUP(A100,[1]装备升级!$B:$B,[1]装备升级!$D:$D))</f>
        <v>3;0;450000|5;1020003;100</v>
      </c>
      <c r="E100" s="3" t="str">
        <f>CONCATENATE("3;0;",_xlfn.XLOOKUP(A100,[1]装备升级!$B:$B,[1]装备升级!$C:$C),"|5;",[1]装备升级!$S$7,";",_xlfn.XLOOKUP(A100,[1]装备升级!$B:$B,[1]装备升级!$D:$D))</f>
        <v>3;0;450000|5;1020004;100</v>
      </c>
      <c r="F100" s="3" t="str">
        <f>CONCATENATE("3;0;",_xlfn.XLOOKUP(A100,[1]装备升级!$B:$B,[1]装备升级!$C:$C),"|5;",[1]装备升级!$S$8,";",_xlfn.XLOOKUP(A100,[1]装备升级!$B:$B,[1]装备升级!$D:$D))</f>
        <v>3;0;450000|5;1020005;100</v>
      </c>
      <c r="G100" s="3" t="str">
        <f>CONCATENATE("3;0;",_xlfn.XLOOKUP(A100,[1]装备升级!$B:$B,[1]装备升级!$C:$C),"|5;",[1]装备升级!$S$9,";",_xlfn.XLOOKUP(A100,[1]装备升级!$B:$B,[1]装备升级!$D:$D))</f>
        <v>3;0;450000|5;1020006;100</v>
      </c>
    </row>
    <row r="101" spans="1:7">
      <c r="A101" s="2">
        <v>97</v>
      </c>
      <c r="B101" s="3" t="str">
        <f>CONCATENATE("3;0;",_xlfn.XLOOKUP(A101,[1]装备升级!$B:$B,[1]装备升级!$C:$C),"|5;",[1]装备升级!$S$4,";",_xlfn.XLOOKUP(A101,[1]装备升级!$B:$B,[1]装备升级!$D:$D))</f>
        <v>3;0;450000|5;1020001;100</v>
      </c>
      <c r="C101" s="3" t="str">
        <f>CONCATENATE("3;0;",_xlfn.XLOOKUP(A101,[1]装备升级!$B:$B,[1]装备升级!$C:$C),"|5;",[1]装备升级!$S$5,";",_xlfn.XLOOKUP(A101,[1]装备升级!$B:$B,[1]装备升级!$D:$D))</f>
        <v>3;0;450000|5;1020002;100</v>
      </c>
      <c r="D101" s="3" t="str">
        <f>CONCATENATE("3;0;",_xlfn.XLOOKUP(A101,[1]装备升级!$B:$B,[1]装备升级!$C:$C),"|5;",[1]装备升级!$S$6,";",_xlfn.XLOOKUP(A101,[1]装备升级!$B:$B,[1]装备升级!$D:$D))</f>
        <v>3;0;450000|5;1020003;100</v>
      </c>
      <c r="E101" s="3" t="str">
        <f>CONCATENATE("3;0;",_xlfn.XLOOKUP(A101,[1]装备升级!$B:$B,[1]装备升级!$C:$C),"|5;",[1]装备升级!$S$7,";",_xlfn.XLOOKUP(A101,[1]装备升级!$B:$B,[1]装备升级!$D:$D))</f>
        <v>3;0;450000|5;1020004;100</v>
      </c>
      <c r="F101" s="3" t="str">
        <f>CONCATENATE("3;0;",_xlfn.XLOOKUP(A101,[1]装备升级!$B:$B,[1]装备升级!$C:$C),"|5;",[1]装备升级!$S$8,";",_xlfn.XLOOKUP(A101,[1]装备升级!$B:$B,[1]装备升级!$D:$D))</f>
        <v>3;0;450000|5;1020005;100</v>
      </c>
      <c r="G101" s="3" t="str">
        <f>CONCATENATE("3;0;",_xlfn.XLOOKUP(A101,[1]装备升级!$B:$B,[1]装备升级!$C:$C),"|5;",[1]装备升级!$S$9,";",_xlfn.XLOOKUP(A101,[1]装备升级!$B:$B,[1]装备升级!$D:$D))</f>
        <v>3;0;450000|5;1020006;100</v>
      </c>
    </row>
    <row r="102" spans="1:7">
      <c r="A102" s="2">
        <v>98</v>
      </c>
      <c r="B102" s="3" t="str">
        <f>CONCATENATE("3;0;",_xlfn.XLOOKUP(A102,[1]装备升级!$B:$B,[1]装备升级!$C:$C),"|5;",[1]装备升级!$S$4,";",_xlfn.XLOOKUP(A102,[1]装备升级!$B:$B,[1]装备升级!$D:$D))</f>
        <v>3;0;450000|5;1020001;100</v>
      </c>
      <c r="C102" s="3" t="str">
        <f>CONCATENATE("3;0;",_xlfn.XLOOKUP(A102,[1]装备升级!$B:$B,[1]装备升级!$C:$C),"|5;",[1]装备升级!$S$5,";",_xlfn.XLOOKUP(A102,[1]装备升级!$B:$B,[1]装备升级!$D:$D))</f>
        <v>3;0;450000|5;1020002;100</v>
      </c>
      <c r="D102" s="3" t="str">
        <f>CONCATENATE("3;0;",_xlfn.XLOOKUP(A102,[1]装备升级!$B:$B,[1]装备升级!$C:$C),"|5;",[1]装备升级!$S$6,";",_xlfn.XLOOKUP(A102,[1]装备升级!$B:$B,[1]装备升级!$D:$D))</f>
        <v>3;0;450000|5;1020003;100</v>
      </c>
      <c r="E102" s="3" t="str">
        <f>CONCATENATE("3;0;",_xlfn.XLOOKUP(A102,[1]装备升级!$B:$B,[1]装备升级!$C:$C),"|5;",[1]装备升级!$S$7,";",_xlfn.XLOOKUP(A102,[1]装备升级!$B:$B,[1]装备升级!$D:$D))</f>
        <v>3;0;450000|5;1020004;100</v>
      </c>
      <c r="F102" s="3" t="str">
        <f>CONCATENATE("3;0;",_xlfn.XLOOKUP(A102,[1]装备升级!$B:$B,[1]装备升级!$C:$C),"|5;",[1]装备升级!$S$8,";",_xlfn.XLOOKUP(A102,[1]装备升级!$B:$B,[1]装备升级!$D:$D))</f>
        <v>3;0;450000|5;1020005;100</v>
      </c>
      <c r="G102" s="3" t="str">
        <f>CONCATENATE("3;0;",_xlfn.XLOOKUP(A102,[1]装备升级!$B:$B,[1]装备升级!$C:$C),"|5;",[1]装备升级!$S$9,";",_xlfn.XLOOKUP(A102,[1]装备升级!$B:$B,[1]装备升级!$D:$D))</f>
        <v>3;0;450000|5;1020006;100</v>
      </c>
    </row>
    <row r="103" spans="1:7">
      <c r="A103" s="2">
        <v>99</v>
      </c>
      <c r="B103" s="3" t="str">
        <f>CONCATENATE("3;0;",_xlfn.XLOOKUP(A103,[1]装备升级!$B:$B,[1]装备升级!$C:$C),"|5;",[1]装备升级!$S$4,";",_xlfn.XLOOKUP(A103,[1]装备升级!$B:$B,[1]装备升级!$D:$D))</f>
        <v>3;0;450000|5;1020001;100</v>
      </c>
      <c r="C103" s="3" t="str">
        <f>CONCATENATE("3;0;",_xlfn.XLOOKUP(A103,[1]装备升级!$B:$B,[1]装备升级!$C:$C),"|5;",[1]装备升级!$S$5,";",_xlfn.XLOOKUP(A103,[1]装备升级!$B:$B,[1]装备升级!$D:$D))</f>
        <v>3;0;450000|5;1020002;100</v>
      </c>
      <c r="D103" s="3" t="str">
        <f>CONCATENATE("3;0;",_xlfn.XLOOKUP(A103,[1]装备升级!$B:$B,[1]装备升级!$C:$C),"|5;",[1]装备升级!$S$6,";",_xlfn.XLOOKUP(A103,[1]装备升级!$B:$B,[1]装备升级!$D:$D))</f>
        <v>3;0;450000|5;1020003;100</v>
      </c>
      <c r="E103" s="3" t="str">
        <f>CONCATENATE("3;0;",_xlfn.XLOOKUP(A103,[1]装备升级!$B:$B,[1]装备升级!$C:$C),"|5;",[1]装备升级!$S$7,";",_xlfn.XLOOKUP(A103,[1]装备升级!$B:$B,[1]装备升级!$D:$D))</f>
        <v>3;0;450000|5;1020004;100</v>
      </c>
      <c r="F103" s="3" t="str">
        <f>CONCATENATE("3;0;",_xlfn.XLOOKUP(A103,[1]装备升级!$B:$B,[1]装备升级!$C:$C),"|5;",[1]装备升级!$S$8,";",_xlfn.XLOOKUP(A103,[1]装备升级!$B:$B,[1]装备升级!$D:$D))</f>
        <v>3;0;450000|5;1020005;100</v>
      </c>
      <c r="G103" s="3" t="str">
        <f>CONCATENATE("3;0;",_xlfn.XLOOKUP(A103,[1]装备升级!$B:$B,[1]装备升级!$C:$C),"|5;",[1]装备升级!$S$9,";",_xlfn.XLOOKUP(A103,[1]装备升级!$B:$B,[1]装备升级!$D:$D))</f>
        <v>3;0;450000|5;1020006;100</v>
      </c>
    </row>
    <row r="104" spans="1:7">
      <c r="A104" s="2">
        <v>100</v>
      </c>
      <c r="B104" s="3" t="str">
        <f>CONCATENATE("3;0;",_xlfn.XLOOKUP(A104,[1]装备升级!$B:$B,[1]装备升级!$C:$C),"|5;",[1]装备升级!$S$4,";",_xlfn.XLOOKUP(A104,[1]装备升级!$B:$B,[1]装备升级!$D:$D))</f>
        <v>3;0;500000|5;1020001;120</v>
      </c>
      <c r="C104" s="3" t="str">
        <f>CONCATENATE("3;0;",_xlfn.XLOOKUP(A104,[1]装备升级!$B:$B,[1]装备升级!$C:$C),"|5;",[1]装备升级!$S$5,";",_xlfn.XLOOKUP(A104,[1]装备升级!$B:$B,[1]装备升级!$D:$D))</f>
        <v>3;0;500000|5;1020002;120</v>
      </c>
      <c r="D104" s="3" t="str">
        <f>CONCATENATE("3;0;",_xlfn.XLOOKUP(A104,[1]装备升级!$B:$B,[1]装备升级!$C:$C),"|5;",[1]装备升级!$S$6,";",_xlfn.XLOOKUP(A104,[1]装备升级!$B:$B,[1]装备升级!$D:$D))</f>
        <v>3;0;500000|5;1020003;120</v>
      </c>
      <c r="E104" s="3" t="str">
        <f>CONCATENATE("3;0;",_xlfn.XLOOKUP(A104,[1]装备升级!$B:$B,[1]装备升级!$C:$C),"|5;",[1]装备升级!$S$7,";",_xlfn.XLOOKUP(A104,[1]装备升级!$B:$B,[1]装备升级!$D:$D))</f>
        <v>3;0;500000|5;1020004;120</v>
      </c>
      <c r="F104" s="3" t="str">
        <f>CONCATENATE("3;0;",_xlfn.XLOOKUP(A104,[1]装备升级!$B:$B,[1]装备升级!$C:$C),"|5;",[1]装备升级!$S$8,";",_xlfn.XLOOKUP(A104,[1]装备升级!$B:$B,[1]装备升级!$D:$D))</f>
        <v>3;0;500000|5;1020005;120</v>
      </c>
      <c r="G104" s="3" t="str">
        <f>CONCATENATE("3;0;",_xlfn.XLOOKUP(A104,[1]装备升级!$B:$B,[1]装备升级!$C:$C),"|5;",[1]装备升级!$S$9,";",_xlfn.XLOOKUP(A104,[1]装备升级!$B:$B,[1]装备升级!$D:$D))</f>
        <v>3;0;500000|5;1020006;120</v>
      </c>
    </row>
    <row r="105" spans="1:7">
      <c r="A105" s="2">
        <v>101</v>
      </c>
      <c r="B105" s="3" t="str">
        <f>CONCATENATE("3;0;",_xlfn.XLOOKUP(A105,[1]装备升级!$B:$B,[1]装备升级!$C:$C),"|5;",[1]装备升级!$S$4,";",_xlfn.XLOOKUP(A105,[1]装备升级!$B:$B,[1]装备升级!$D:$D))</f>
        <v>3;0;500000|5;1020001;120</v>
      </c>
      <c r="C105" s="3" t="str">
        <f>CONCATENATE("3;0;",_xlfn.XLOOKUP(A105,[1]装备升级!$B:$B,[1]装备升级!$C:$C),"|5;",[1]装备升级!$S$5,";",_xlfn.XLOOKUP(A105,[1]装备升级!$B:$B,[1]装备升级!$D:$D))</f>
        <v>3;0;500000|5;1020002;120</v>
      </c>
      <c r="D105" s="3" t="str">
        <f>CONCATENATE("3;0;",_xlfn.XLOOKUP(A105,[1]装备升级!$B:$B,[1]装备升级!$C:$C),"|5;",[1]装备升级!$S$6,";",_xlfn.XLOOKUP(A105,[1]装备升级!$B:$B,[1]装备升级!$D:$D))</f>
        <v>3;0;500000|5;1020003;120</v>
      </c>
      <c r="E105" s="3" t="str">
        <f>CONCATENATE("3;0;",_xlfn.XLOOKUP(A105,[1]装备升级!$B:$B,[1]装备升级!$C:$C),"|5;",[1]装备升级!$S$7,";",_xlfn.XLOOKUP(A105,[1]装备升级!$B:$B,[1]装备升级!$D:$D))</f>
        <v>3;0;500000|5;1020004;120</v>
      </c>
      <c r="F105" s="3" t="str">
        <f>CONCATENATE("3;0;",_xlfn.XLOOKUP(A105,[1]装备升级!$B:$B,[1]装备升级!$C:$C),"|5;",[1]装备升级!$S$8,";",_xlfn.XLOOKUP(A105,[1]装备升级!$B:$B,[1]装备升级!$D:$D))</f>
        <v>3;0;500000|5;1020005;120</v>
      </c>
      <c r="G105" s="3" t="str">
        <f>CONCATENATE("3;0;",_xlfn.XLOOKUP(A105,[1]装备升级!$B:$B,[1]装备升级!$C:$C),"|5;",[1]装备升级!$S$9,";",_xlfn.XLOOKUP(A105,[1]装备升级!$B:$B,[1]装备升级!$D:$D))</f>
        <v>3;0;500000|5;1020006;120</v>
      </c>
    </row>
    <row r="106" spans="1:7">
      <c r="A106" s="2">
        <v>102</v>
      </c>
      <c r="B106" s="3" t="str">
        <f>CONCATENATE("3;0;",_xlfn.XLOOKUP(A106,[1]装备升级!$B:$B,[1]装备升级!$C:$C),"|5;",[1]装备升级!$S$4,";",_xlfn.XLOOKUP(A106,[1]装备升级!$B:$B,[1]装备升级!$D:$D))</f>
        <v>3;0;500000|5;1020001;120</v>
      </c>
      <c r="C106" s="3" t="str">
        <f>CONCATENATE("3;0;",_xlfn.XLOOKUP(A106,[1]装备升级!$B:$B,[1]装备升级!$C:$C),"|5;",[1]装备升级!$S$5,";",_xlfn.XLOOKUP(A106,[1]装备升级!$B:$B,[1]装备升级!$D:$D))</f>
        <v>3;0;500000|5;1020002;120</v>
      </c>
      <c r="D106" s="3" t="str">
        <f>CONCATENATE("3;0;",_xlfn.XLOOKUP(A106,[1]装备升级!$B:$B,[1]装备升级!$C:$C),"|5;",[1]装备升级!$S$6,";",_xlfn.XLOOKUP(A106,[1]装备升级!$B:$B,[1]装备升级!$D:$D))</f>
        <v>3;0;500000|5;1020003;120</v>
      </c>
      <c r="E106" s="3" t="str">
        <f>CONCATENATE("3;0;",_xlfn.XLOOKUP(A106,[1]装备升级!$B:$B,[1]装备升级!$C:$C),"|5;",[1]装备升级!$S$7,";",_xlfn.XLOOKUP(A106,[1]装备升级!$B:$B,[1]装备升级!$D:$D))</f>
        <v>3;0;500000|5;1020004;120</v>
      </c>
      <c r="F106" s="3" t="str">
        <f>CONCATENATE("3;0;",_xlfn.XLOOKUP(A106,[1]装备升级!$B:$B,[1]装备升级!$C:$C),"|5;",[1]装备升级!$S$8,";",_xlfn.XLOOKUP(A106,[1]装备升级!$B:$B,[1]装备升级!$D:$D))</f>
        <v>3;0;500000|5;1020005;120</v>
      </c>
      <c r="G106" s="3" t="str">
        <f>CONCATENATE("3;0;",_xlfn.XLOOKUP(A106,[1]装备升级!$B:$B,[1]装备升级!$C:$C),"|5;",[1]装备升级!$S$9,";",_xlfn.XLOOKUP(A106,[1]装备升级!$B:$B,[1]装备升级!$D:$D))</f>
        <v>3;0;500000|5;1020006;120</v>
      </c>
    </row>
    <row r="107" spans="1:7">
      <c r="A107" s="2">
        <v>103</v>
      </c>
      <c r="B107" s="3" t="str">
        <f>CONCATENATE("3;0;",_xlfn.XLOOKUP(A107,[1]装备升级!$B:$B,[1]装备升级!$C:$C),"|5;",[1]装备升级!$S$4,";",_xlfn.XLOOKUP(A107,[1]装备升级!$B:$B,[1]装备升级!$D:$D))</f>
        <v>3;0;500000|5;1020001;120</v>
      </c>
      <c r="C107" s="3" t="str">
        <f>CONCATENATE("3;0;",_xlfn.XLOOKUP(A107,[1]装备升级!$B:$B,[1]装备升级!$C:$C),"|5;",[1]装备升级!$S$5,";",_xlfn.XLOOKUP(A107,[1]装备升级!$B:$B,[1]装备升级!$D:$D))</f>
        <v>3;0;500000|5;1020002;120</v>
      </c>
      <c r="D107" s="3" t="str">
        <f>CONCATENATE("3;0;",_xlfn.XLOOKUP(A107,[1]装备升级!$B:$B,[1]装备升级!$C:$C),"|5;",[1]装备升级!$S$6,";",_xlfn.XLOOKUP(A107,[1]装备升级!$B:$B,[1]装备升级!$D:$D))</f>
        <v>3;0;500000|5;1020003;120</v>
      </c>
      <c r="E107" s="3" t="str">
        <f>CONCATENATE("3;0;",_xlfn.XLOOKUP(A107,[1]装备升级!$B:$B,[1]装备升级!$C:$C),"|5;",[1]装备升级!$S$7,";",_xlfn.XLOOKUP(A107,[1]装备升级!$B:$B,[1]装备升级!$D:$D))</f>
        <v>3;0;500000|5;1020004;120</v>
      </c>
      <c r="F107" s="3" t="str">
        <f>CONCATENATE("3;0;",_xlfn.XLOOKUP(A107,[1]装备升级!$B:$B,[1]装备升级!$C:$C),"|5;",[1]装备升级!$S$8,";",_xlfn.XLOOKUP(A107,[1]装备升级!$B:$B,[1]装备升级!$D:$D))</f>
        <v>3;0;500000|5;1020005;120</v>
      </c>
      <c r="G107" s="3" t="str">
        <f>CONCATENATE("3;0;",_xlfn.XLOOKUP(A107,[1]装备升级!$B:$B,[1]装备升级!$C:$C),"|5;",[1]装备升级!$S$9,";",_xlfn.XLOOKUP(A107,[1]装备升级!$B:$B,[1]装备升级!$D:$D))</f>
        <v>3;0;500000|5;1020006;120</v>
      </c>
    </row>
    <row r="108" spans="1:7">
      <c r="A108" s="2">
        <v>104</v>
      </c>
      <c r="B108" s="3" t="str">
        <f>CONCATENATE("3;0;",_xlfn.XLOOKUP(A108,[1]装备升级!$B:$B,[1]装备升级!$C:$C),"|5;",[1]装备升级!$S$4,";",_xlfn.XLOOKUP(A108,[1]装备升级!$B:$B,[1]装备升级!$D:$D))</f>
        <v>3;0;500000|5;1020001;120</v>
      </c>
      <c r="C108" s="3" t="str">
        <f>CONCATENATE("3;0;",_xlfn.XLOOKUP(A108,[1]装备升级!$B:$B,[1]装备升级!$C:$C),"|5;",[1]装备升级!$S$5,";",_xlfn.XLOOKUP(A108,[1]装备升级!$B:$B,[1]装备升级!$D:$D))</f>
        <v>3;0;500000|5;1020002;120</v>
      </c>
      <c r="D108" s="3" t="str">
        <f>CONCATENATE("3;0;",_xlfn.XLOOKUP(A108,[1]装备升级!$B:$B,[1]装备升级!$C:$C),"|5;",[1]装备升级!$S$6,";",_xlfn.XLOOKUP(A108,[1]装备升级!$B:$B,[1]装备升级!$D:$D))</f>
        <v>3;0;500000|5;1020003;120</v>
      </c>
      <c r="E108" s="3" t="str">
        <f>CONCATENATE("3;0;",_xlfn.XLOOKUP(A108,[1]装备升级!$B:$B,[1]装备升级!$C:$C),"|5;",[1]装备升级!$S$7,";",_xlfn.XLOOKUP(A108,[1]装备升级!$B:$B,[1]装备升级!$D:$D))</f>
        <v>3;0;500000|5;1020004;120</v>
      </c>
      <c r="F108" s="3" t="str">
        <f>CONCATENATE("3;0;",_xlfn.XLOOKUP(A108,[1]装备升级!$B:$B,[1]装备升级!$C:$C),"|5;",[1]装备升级!$S$8,";",_xlfn.XLOOKUP(A108,[1]装备升级!$B:$B,[1]装备升级!$D:$D))</f>
        <v>3;0;500000|5;1020005;120</v>
      </c>
      <c r="G108" s="3" t="str">
        <f>CONCATENATE("3;0;",_xlfn.XLOOKUP(A108,[1]装备升级!$B:$B,[1]装备升级!$C:$C),"|5;",[1]装备升级!$S$9,";",_xlfn.XLOOKUP(A108,[1]装备升级!$B:$B,[1]装备升级!$D:$D))</f>
        <v>3;0;500000|5;1020006;120</v>
      </c>
    </row>
    <row r="109" spans="1:7">
      <c r="A109" s="2">
        <v>105</v>
      </c>
      <c r="B109" s="3" t="str">
        <f>CONCATENATE("3;0;",_xlfn.XLOOKUP(A109,[1]装备升级!$B:$B,[1]装备升级!$C:$C),"|5;",[1]装备升级!$S$4,";",_xlfn.XLOOKUP(A109,[1]装备升级!$B:$B,[1]装备升级!$D:$D))</f>
        <v>3;0;550000|5;1020001;140</v>
      </c>
      <c r="C109" s="3" t="str">
        <f>CONCATENATE("3;0;",_xlfn.XLOOKUP(A109,[1]装备升级!$B:$B,[1]装备升级!$C:$C),"|5;",[1]装备升级!$S$5,";",_xlfn.XLOOKUP(A109,[1]装备升级!$B:$B,[1]装备升级!$D:$D))</f>
        <v>3;0;550000|5;1020002;140</v>
      </c>
      <c r="D109" s="3" t="str">
        <f>CONCATENATE("3;0;",_xlfn.XLOOKUP(A109,[1]装备升级!$B:$B,[1]装备升级!$C:$C),"|5;",[1]装备升级!$S$6,";",_xlfn.XLOOKUP(A109,[1]装备升级!$B:$B,[1]装备升级!$D:$D))</f>
        <v>3;0;550000|5;1020003;140</v>
      </c>
      <c r="E109" s="3" t="str">
        <f>CONCATENATE("3;0;",_xlfn.XLOOKUP(A109,[1]装备升级!$B:$B,[1]装备升级!$C:$C),"|5;",[1]装备升级!$S$7,";",_xlfn.XLOOKUP(A109,[1]装备升级!$B:$B,[1]装备升级!$D:$D))</f>
        <v>3;0;550000|5;1020004;140</v>
      </c>
      <c r="F109" s="3" t="str">
        <f>CONCATENATE("3;0;",_xlfn.XLOOKUP(A109,[1]装备升级!$B:$B,[1]装备升级!$C:$C),"|5;",[1]装备升级!$S$8,";",_xlfn.XLOOKUP(A109,[1]装备升级!$B:$B,[1]装备升级!$D:$D))</f>
        <v>3;0;550000|5;1020005;140</v>
      </c>
      <c r="G109" s="3" t="str">
        <f>CONCATENATE("3;0;",_xlfn.XLOOKUP(A109,[1]装备升级!$B:$B,[1]装备升级!$C:$C),"|5;",[1]装备升级!$S$9,";",_xlfn.XLOOKUP(A109,[1]装备升级!$B:$B,[1]装备升级!$D:$D))</f>
        <v>3;0;550000|5;1020006;140</v>
      </c>
    </row>
    <row r="110" spans="1:7">
      <c r="A110" s="2">
        <v>106</v>
      </c>
      <c r="B110" s="3" t="str">
        <f>CONCATENATE("3;0;",_xlfn.XLOOKUP(A110,[1]装备升级!$B:$B,[1]装备升级!$C:$C),"|5;",[1]装备升级!$S$4,";",_xlfn.XLOOKUP(A110,[1]装备升级!$B:$B,[1]装备升级!$D:$D))</f>
        <v>3;0;550000|5;1020001;140</v>
      </c>
      <c r="C110" s="3" t="str">
        <f>CONCATENATE("3;0;",_xlfn.XLOOKUP(A110,[1]装备升级!$B:$B,[1]装备升级!$C:$C),"|5;",[1]装备升级!$S$5,";",_xlfn.XLOOKUP(A110,[1]装备升级!$B:$B,[1]装备升级!$D:$D))</f>
        <v>3;0;550000|5;1020002;140</v>
      </c>
      <c r="D110" s="3" t="str">
        <f>CONCATENATE("3;0;",_xlfn.XLOOKUP(A110,[1]装备升级!$B:$B,[1]装备升级!$C:$C),"|5;",[1]装备升级!$S$6,";",_xlfn.XLOOKUP(A110,[1]装备升级!$B:$B,[1]装备升级!$D:$D))</f>
        <v>3;0;550000|5;1020003;140</v>
      </c>
      <c r="E110" s="3" t="str">
        <f>CONCATENATE("3;0;",_xlfn.XLOOKUP(A110,[1]装备升级!$B:$B,[1]装备升级!$C:$C),"|5;",[1]装备升级!$S$7,";",_xlfn.XLOOKUP(A110,[1]装备升级!$B:$B,[1]装备升级!$D:$D))</f>
        <v>3;0;550000|5;1020004;140</v>
      </c>
      <c r="F110" s="3" t="str">
        <f>CONCATENATE("3;0;",_xlfn.XLOOKUP(A110,[1]装备升级!$B:$B,[1]装备升级!$C:$C),"|5;",[1]装备升级!$S$8,";",_xlfn.XLOOKUP(A110,[1]装备升级!$B:$B,[1]装备升级!$D:$D))</f>
        <v>3;0;550000|5;1020005;140</v>
      </c>
      <c r="G110" s="3" t="str">
        <f>CONCATENATE("3;0;",_xlfn.XLOOKUP(A110,[1]装备升级!$B:$B,[1]装备升级!$C:$C),"|5;",[1]装备升级!$S$9,";",_xlfn.XLOOKUP(A110,[1]装备升级!$B:$B,[1]装备升级!$D:$D))</f>
        <v>3;0;550000|5;1020006;140</v>
      </c>
    </row>
    <row r="111" spans="1:7">
      <c r="A111" s="2">
        <v>107</v>
      </c>
      <c r="B111" s="3" t="str">
        <f>CONCATENATE("3;0;",_xlfn.XLOOKUP(A111,[1]装备升级!$B:$B,[1]装备升级!$C:$C),"|5;",[1]装备升级!$S$4,";",_xlfn.XLOOKUP(A111,[1]装备升级!$B:$B,[1]装备升级!$D:$D))</f>
        <v>3;0;550000|5;1020001;140</v>
      </c>
      <c r="C111" s="3" t="str">
        <f>CONCATENATE("3;0;",_xlfn.XLOOKUP(A111,[1]装备升级!$B:$B,[1]装备升级!$C:$C),"|5;",[1]装备升级!$S$5,";",_xlfn.XLOOKUP(A111,[1]装备升级!$B:$B,[1]装备升级!$D:$D))</f>
        <v>3;0;550000|5;1020002;140</v>
      </c>
      <c r="D111" s="3" t="str">
        <f>CONCATENATE("3;0;",_xlfn.XLOOKUP(A111,[1]装备升级!$B:$B,[1]装备升级!$C:$C),"|5;",[1]装备升级!$S$6,";",_xlfn.XLOOKUP(A111,[1]装备升级!$B:$B,[1]装备升级!$D:$D))</f>
        <v>3;0;550000|5;1020003;140</v>
      </c>
      <c r="E111" s="3" t="str">
        <f>CONCATENATE("3;0;",_xlfn.XLOOKUP(A111,[1]装备升级!$B:$B,[1]装备升级!$C:$C),"|5;",[1]装备升级!$S$7,";",_xlfn.XLOOKUP(A111,[1]装备升级!$B:$B,[1]装备升级!$D:$D))</f>
        <v>3;0;550000|5;1020004;140</v>
      </c>
      <c r="F111" s="3" t="str">
        <f>CONCATENATE("3;0;",_xlfn.XLOOKUP(A111,[1]装备升级!$B:$B,[1]装备升级!$C:$C),"|5;",[1]装备升级!$S$8,";",_xlfn.XLOOKUP(A111,[1]装备升级!$B:$B,[1]装备升级!$D:$D))</f>
        <v>3;0;550000|5;1020005;140</v>
      </c>
      <c r="G111" s="3" t="str">
        <f>CONCATENATE("3;0;",_xlfn.XLOOKUP(A111,[1]装备升级!$B:$B,[1]装备升级!$C:$C),"|5;",[1]装备升级!$S$9,";",_xlfn.XLOOKUP(A111,[1]装备升级!$B:$B,[1]装备升级!$D:$D))</f>
        <v>3;0;550000|5;1020006;140</v>
      </c>
    </row>
    <row r="112" spans="1:7">
      <c r="A112" s="2">
        <v>108</v>
      </c>
      <c r="B112" s="3" t="str">
        <f>CONCATENATE("3;0;",_xlfn.XLOOKUP(A112,[1]装备升级!$B:$B,[1]装备升级!$C:$C),"|5;",[1]装备升级!$S$4,";",_xlfn.XLOOKUP(A112,[1]装备升级!$B:$B,[1]装备升级!$D:$D))</f>
        <v>3;0;550000|5;1020001;140</v>
      </c>
      <c r="C112" s="3" t="str">
        <f>CONCATENATE("3;0;",_xlfn.XLOOKUP(A112,[1]装备升级!$B:$B,[1]装备升级!$C:$C),"|5;",[1]装备升级!$S$5,";",_xlfn.XLOOKUP(A112,[1]装备升级!$B:$B,[1]装备升级!$D:$D))</f>
        <v>3;0;550000|5;1020002;140</v>
      </c>
      <c r="D112" s="3" t="str">
        <f>CONCATENATE("3;0;",_xlfn.XLOOKUP(A112,[1]装备升级!$B:$B,[1]装备升级!$C:$C),"|5;",[1]装备升级!$S$6,";",_xlfn.XLOOKUP(A112,[1]装备升级!$B:$B,[1]装备升级!$D:$D))</f>
        <v>3;0;550000|5;1020003;140</v>
      </c>
      <c r="E112" s="3" t="str">
        <f>CONCATENATE("3;0;",_xlfn.XLOOKUP(A112,[1]装备升级!$B:$B,[1]装备升级!$C:$C),"|5;",[1]装备升级!$S$7,";",_xlfn.XLOOKUP(A112,[1]装备升级!$B:$B,[1]装备升级!$D:$D))</f>
        <v>3;0;550000|5;1020004;140</v>
      </c>
      <c r="F112" s="3" t="str">
        <f>CONCATENATE("3;0;",_xlfn.XLOOKUP(A112,[1]装备升级!$B:$B,[1]装备升级!$C:$C),"|5;",[1]装备升级!$S$8,";",_xlfn.XLOOKUP(A112,[1]装备升级!$B:$B,[1]装备升级!$D:$D))</f>
        <v>3;0;550000|5;1020005;140</v>
      </c>
      <c r="G112" s="3" t="str">
        <f>CONCATENATE("3;0;",_xlfn.XLOOKUP(A112,[1]装备升级!$B:$B,[1]装备升级!$C:$C),"|5;",[1]装备升级!$S$9,";",_xlfn.XLOOKUP(A112,[1]装备升级!$B:$B,[1]装备升级!$D:$D))</f>
        <v>3;0;550000|5;1020006;140</v>
      </c>
    </row>
    <row r="113" spans="1:7">
      <c r="A113" s="2">
        <v>109</v>
      </c>
      <c r="B113" s="3" t="str">
        <f>CONCATENATE("3;0;",_xlfn.XLOOKUP(A113,[1]装备升级!$B:$B,[1]装备升级!$C:$C),"|5;",[1]装备升级!$S$4,";",_xlfn.XLOOKUP(A113,[1]装备升级!$B:$B,[1]装备升级!$D:$D))</f>
        <v>3;0;550000|5;1020001;140</v>
      </c>
      <c r="C113" s="3" t="str">
        <f>CONCATENATE("3;0;",_xlfn.XLOOKUP(A113,[1]装备升级!$B:$B,[1]装备升级!$C:$C),"|5;",[1]装备升级!$S$5,";",_xlfn.XLOOKUP(A113,[1]装备升级!$B:$B,[1]装备升级!$D:$D))</f>
        <v>3;0;550000|5;1020002;140</v>
      </c>
      <c r="D113" s="3" t="str">
        <f>CONCATENATE("3;0;",_xlfn.XLOOKUP(A113,[1]装备升级!$B:$B,[1]装备升级!$C:$C),"|5;",[1]装备升级!$S$6,";",_xlfn.XLOOKUP(A113,[1]装备升级!$B:$B,[1]装备升级!$D:$D))</f>
        <v>3;0;550000|5;1020003;140</v>
      </c>
      <c r="E113" s="3" t="str">
        <f>CONCATENATE("3;0;",_xlfn.XLOOKUP(A113,[1]装备升级!$B:$B,[1]装备升级!$C:$C),"|5;",[1]装备升级!$S$7,";",_xlfn.XLOOKUP(A113,[1]装备升级!$B:$B,[1]装备升级!$D:$D))</f>
        <v>3;0;550000|5;1020004;140</v>
      </c>
      <c r="F113" s="3" t="str">
        <f>CONCATENATE("3;0;",_xlfn.XLOOKUP(A113,[1]装备升级!$B:$B,[1]装备升级!$C:$C),"|5;",[1]装备升级!$S$8,";",_xlfn.XLOOKUP(A113,[1]装备升级!$B:$B,[1]装备升级!$D:$D))</f>
        <v>3;0;550000|5;1020005;140</v>
      </c>
      <c r="G113" s="3" t="str">
        <f>CONCATENATE("3;0;",_xlfn.XLOOKUP(A113,[1]装备升级!$B:$B,[1]装备升级!$C:$C),"|5;",[1]装备升级!$S$9,";",_xlfn.XLOOKUP(A113,[1]装备升级!$B:$B,[1]装备升级!$D:$D))</f>
        <v>3;0;550000|5;1020006;140</v>
      </c>
    </row>
    <row r="114" spans="1:7">
      <c r="A114" s="2">
        <v>110</v>
      </c>
      <c r="B114" s="3" t="str">
        <f>CONCATENATE("3;0;",_xlfn.XLOOKUP(A114,[1]装备升级!$B:$B,[1]装备升级!$C:$C),"|5;",[1]装备升级!$S$4,";",_xlfn.XLOOKUP(A114,[1]装备升级!$B:$B,[1]装备升级!$D:$D))</f>
        <v>3;0;600000|5;1020001;160</v>
      </c>
      <c r="C114" s="3" t="str">
        <f>CONCATENATE("3;0;",_xlfn.XLOOKUP(A114,[1]装备升级!$B:$B,[1]装备升级!$C:$C),"|5;",[1]装备升级!$S$5,";",_xlfn.XLOOKUP(A114,[1]装备升级!$B:$B,[1]装备升级!$D:$D))</f>
        <v>3;0;600000|5;1020002;160</v>
      </c>
      <c r="D114" s="3" t="str">
        <f>CONCATENATE("3;0;",_xlfn.XLOOKUP(A114,[1]装备升级!$B:$B,[1]装备升级!$C:$C),"|5;",[1]装备升级!$S$6,";",_xlfn.XLOOKUP(A114,[1]装备升级!$B:$B,[1]装备升级!$D:$D))</f>
        <v>3;0;600000|5;1020003;160</v>
      </c>
      <c r="E114" s="3" t="str">
        <f>CONCATENATE("3;0;",_xlfn.XLOOKUP(A114,[1]装备升级!$B:$B,[1]装备升级!$C:$C),"|5;",[1]装备升级!$S$7,";",_xlfn.XLOOKUP(A114,[1]装备升级!$B:$B,[1]装备升级!$D:$D))</f>
        <v>3;0;600000|5;1020004;160</v>
      </c>
      <c r="F114" s="3" t="str">
        <f>CONCATENATE("3;0;",_xlfn.XLOOKUP(A114,[1]装备升级!$B:$B,[1]装备升级!$C:$C),"|5;",[1]装备升级!$S$8,";",_xlfn.XLOOKUP(A114,[1]装备升级!$B:$B,[1]装备升级!$D:$D))</f>
        <v>3;0;600000|5;1020005;160</v>
      </c>
      <c r="G114" s="3" t="str">
        <f>CONCATENATE("3;0;",_xlfn.XLOOKUP(A114,[1]装备升级!$B:$B,[1]装备升级!$C:$C),"|5;",[1]装备升级!$S$9,";",_xlfn.XLOOKUP(A114,[1]装备升级!$B:$B,[1]装备升级!$D:$D))</f>
        <v>3;0;600000|5;1020006;160</v>
      </c>
    </row>
    <row r="115" spans="1:7">
      <c r="A115" s="2">
        <v>111</v>
      </c>
      <c r="B115" s="3" t="str">
        <f>CONCATENATE("3;0;",_xlfn.XLOOKUP(A115,[1]装备升级!$B:$B,[1]装备升级!$C:$C),"|5;",[1]装备升级!$S$4,";",_xlfn.XLOOKUP(A115,[1]装备升级!$B:$B,[1]装备升级!$D:$D))</f>
        <v>3;0;600000|5;1020001;160</v>
      </c>
      <c r="C115" s="3" t="str">
        <f>CONCATENATE("3;0;",_xlfn.XLOOKUP(A115,[1]装备升级!$B:$B,[1]装备升级!$C:$C),"|5;",[1]装备升级!$S$5,";",_xlfn.XLOOKUP(A115,[1]装备升级!$B:$B,[1]装备升级!$D:$D))</f>
        <v>3;0;600000|5;1020002;160</v>
      </c>
      <c r="D115" s="3" t="str">
        <f>CONCATENATE("3;0;",_xlfn.XLOOKUP(A115,[1]装备升级!$B:$B,[1]装备升级!$C:$C),"|5;",[1]装备升级!$S$6,";",_xlfn.XLOOKUP(A115,[1]装备升级!$B:$B,[1]装备升级!$D:$D))</f>
        <v>3;0;600000|5;1020003;160</v>
      </c>
      <c r="E115" s="3" t="str">
        <f>CONCATENATE("3;0;",_xlfn.XLOOKUP(A115,[1]装备升级!$B:$B,[1]装备升级!$C:$C),"|5;",[1]装备升级!$S$7,";",_xlfn.XLOOKUP(A115,[1]装备升级!$B:$B,[1]装备升级!$D:$D))</f>
        <v>3;0;600000|5;1020004;160</v>
      </c>
      <c r="F115" s="3" t="str">
        <f>CONCATENATE("3;0;",_xlfn.XLOOKUP(A115,[1]装备升级!$B:$B,[1]装备升级!$C:$C),"|5;",[1]装备升级!$S$8,";",_xlfn.XLOOKUP(A115,[1]装备升级!$B:$B,[1]装备升级!$D:$D))</f>
        <v>3;0;600000|5;1020005;160</v>
      </c>
      <c r="G115" s="3" t="str">
        <f>CONCATENATE("3;0;",_xlfn.XLOOKUP(A115,[1]装备升级!$B:$B,[1]装备升级!$C:$C),"|5;",[1]装备升级!$S$9,";",_xlfn.XLOOKUP(A115,[1]装备升级!$B:$B,[1]装备升级!$D:$D))</f>
        <v>3;0;600000|5;1020006;160</v>
      </c>
    </row>
    <row r="116" spans="1:7">
      <c r="A116" s="2">
        <v>112</v>
      </c>
      <c r="B116" s="3" t="str">
        <f>CONCATENATE("3;0;",_xlfn.XLOOKUP(A116,[1]装备升级!$B:$B,[1]装备升级!$C:$C),"|5;",[1]装备升级!$S$4,";",_xlfn.XLOOKUP(A116,[1]装备升级!$B:$B,[1]装备升级!$D:$D))</f>
        <v>3;0;600000|5;1020001;160</v>
      </c>
      <c r="C116" s="3" t="str">
        <f>CONCATENATE("3;0;",_xlfn.XLOOKUP(A116,[1]装备升级!$B:$B,[1]装备升级!$C:$C),"|5;",[1]装备升级!$S$5,";",_xlfn.XLOOKUP(A116,[1]装备升级!$B:$B,[1]装备升级!$D:$D))</f>
        <v>3;0;600000|5;1020002;160</v>
      </c>
      <c r="D116" s="3" t="str">
        <f>CONCATENATE("3;0;",_xlfn.XLOOKUP(A116,[1]装备升级!$B:$B,[1]装备升级!$C:$C),"|5;",[1]装备升级!$S$6,";",_xlfn.XLOOKUP(A116,[1]装备升级!$B:$B,[1]装备升级!$D:$D))</f>
        <v>3;0;600000|5;1020003;160</v>
      </c>
      <c r="E116" s="3" t="str">
        <f>CONCATENATE("3;0;",_xlfn.XLOOKUP(A116,[1]装备升级!$B:$B,[1]装备升级!$C:$C),"|5;",[1]装备升级!$S$7,";",_xlfn.XLOOKUP(A116,[1]装备升级!$B:$B,[1]装备升级!$D:$D))</f>
        <v>3;0;600000|5;1020004;160</v>
      </c>
      <c r="F116" s="3" t="str">
        <f>CONCATENATE("3;0;",_xlfn.XLOOKUP(A116,[1]装备升级!$B:$B,[1]装备升级!$C:$C),"|5;",[1]装备升级!$S$8,";",_xlfn.XLOOKUP(A116,[1]装备升级!$B:$B,[1]装备升级!$D:$D))</f>
        <v>3;0;600000|5;1020005;160</v>
      </c>
      <c r="G116" s="3" t="str">
        <f>CONCATENATE("3;0;",_xlfn.XLOOKUP(A116,[1]装备升级!$B:$B,[1]装备升级!$C:$C),"|5;",[1]装备升级!$S$9,";",_xlfn.XLOOKUP(A116,[1]装备升级!$B:$B,[1]装备升级!$D:$D))</f>
        <v>3;0;600000|5;1020006;160</v>
      </c>
    </row>
    <row r="117" spans="1:7">
      <c r="A117" s="2">
        <v>113</v>
      </c>
      <c r="B117" s="3" t="str">
        <f>CONCATENATE("3;0;",_xlfn.XLOOKUP(A117,[1]装备升级!$B:$B,[1]装备升级!$C:$C),"|5;",[1]装备升级!$S$4,";",_xlfn.XLOOKUP(A117,[1]装备升级!$B:$B,[1]装备升级!$D:$D))</f>
        <v>3;0;600000|5;1020001;160</v>
      </c>
      <c r="C117" s="3" t="str">
        <f>CONCATENATE("3;0;",_xlfn.XLOOKUP(A117,[1]装备升级!$B:$B,[1]装备升级!$C:$C),"|5;",[1]装备升级!$S$5,";",_xlfn.XLOOKUP(A117,[1]装备升级!$B:$B,[1]装备升级!$D:$D))</f>
        <v>3;0;600000|5;1020002;160</v>
      </c>
      <c r="D117" s="3" t="str">
        <f>CONCATENATE("3;0;",_xlfn.XLOOKUP(A117,[1]装备升级!$B:$B,[1]装备升级!$C:$C),"|5;",[1]装备升级!$S$6,";",_xlfn.XLOOKUP(A117,[1]装备升级!$B:$B,[1]装备升级!$D:$D))</f>
        <v>3;0;600000|5;1020003;160</v>
      </c>
      <c r="E117" s="3" t="str">
        <f>CONCATENATE("3;0;",_xlfn.XLOOKUP(A117,[1]装备升级!$B:$B,[1]装备升级!$C:$C),"|5;",[1]装备升级!$S$7,";",_xlfn.XLOOKUP(A117,[1]装备升级!$B:$B,[1]装备升级!$D:$D))</f>
        <v>3;0;600000|5;1020004;160</v>
      </c>
      <c r="F117" s="3" t="str">
        <f>CONCATENATE("3;0;",_xlfn.XLOOKUP(A117,[1]装备升级!$B:$B,[1]装备升级!$C:$C),"|5;",[1]装备升级!$S$8,";",_xlfn.XLOOKUP(A117,[1]装备升级!$B:$B,[1]装备升级!$D:$D))</f>
        <v>3;0;600000|5;1020005;160</v>
      </c>
      <c r="G117" s="3" t="str">
        <f>CONCATENATE("3;0;",_xlfn.XLOOKUP(A117,[1]装备升级!$B:$B,[1]装备升级!$C:$C),"|5;",[1]装备升级!$S$9,";",_xlfn.XLOOKUP(A117,[1]装备升级!$B:$B,[1]装备升级!$D:$D))</f>
        <v>3;0;600000|5;1020006;160</v>
      </c>
    </row>
    <row r="118" spans="1:7">
      <c r="A118" s="2">
        <v>114</v>
      </c>
      <c r="B118" s="3" t="str">
        <f>CONCATENATE("3;0;",_xlfn.XLOOKUP(A118,[1]装备升级!$B:$B,[1]装备升级!$C:$C),"|5;",[1]装备升级!$S$4,";",_xlfn.XLOOKUP(A118,[1]装备升级!$B:$B,[1]装备升级!$D:$D))</f>
        <v>3;0;600000|5;1020001;160</v>
      </c>
      <c r="C118" s="3" t="str">
        <f>CONCATENATE("3;0;",_xlfn.XLOOKUP(A118,[1]装备升级!$B:$B,[1]装备升级!$C:$C),"|5;",[1]装备升级!$S$5,";",_xlfn.XLOOKUP(A118,[1]装备升级!$B:$B,[1]装备升级!$D:$D))</f>
        <v>3;0;600000|5;1020002;160</v>
      </c>
      <c r="D118" s="3" t="str">
        <f>CONCATENATE("3;0;",_xlfn.XLOOKUP(A118,[1]装备升级!$B:$B,[1]装备升级!$C:$C),"|5;",[1]装备升级!$S$6,";",_xlfn.XLOOKUP(A118,[1]装备升级!$B:$B,[1]装备升级!$D:$D))</f>
        <v>3;0;600000|5;1020003;160</v>
      </c>
      <c r="E118" s="3" t="str">
        <f>CONCATENATE("3;0;",_xlfn.XLOOKUP(A118,[1]装备升级!$B:$B,[1]装备升级!$C:$C),"|5;",[1]装备升级!$S$7,";",_xlfn.XLOOKUP(A118,[1]装备升级!$B:$B,[1]装备升级!$D:$D))</f>
        <v>3;0;600000|5;1020004;160</v>
      </c>
      <c r="F118" s="3" t="str">
        <f>CONCATENATE("3;0;",_xlfn.XLOOKUP(A118,[1]装备升级!$B:$B,[1]装备升级!$C:$C),"|5;",[1]装备升级!$S$8,";",_xlfn.XLOOKUP(A118,[1]装备升级!$B:$B,[1]装备升级!$D:$D))</f>
        <v>3;0;600000|5;1020005;160</v>
      </c>
      <c r="G118" s="3" t="str">
        <f>CONCATENATE("3;0;",_xlfn.XLOOKUP(A118,[1]装备升级!$B:$B,[1]装备升级!$C:$C),"|5;",[1]装备升级!$S$9,";",_xlfn.XLOOKUP(A118,[1]装备升级!$B:$B,[1]装备升级!$D:$D))</f>
        <v>3;0;600000|5;1020006;160</v>
      </c>
    </row>
    <row r="119" spans="1:7">
      <c r="A119" s="2">
        <v>115</v>
      </c>
      <c r="B119" s="3" t="str">
        <f>CONCATENATE("3;0;",_xlfn.XLOOKUP(A119,[1]装备升级!$B:$B,[1]装备升级!$C:$C),"|5;",[1]装备升级!$S$4,";",_xlfn.XLOOKUP(A119,[1]装备升级!$B:$B,[1]装备升级!$D:$D))</f>
        <v>3;0;650000|5;1020001;180</v>
      </c>
      <c r="C119" s="3" t="str">
        <f>CONCATENATE("3;0;",_xlfn.XLOOKUP(A119,[1]装备升级!$B:$B,[1]装备升级!$C:$C),"|5;",[1]装备升级!$S$5,";",_xlfn.XLOOKUP(A119,[1]装备升级!$B:$B,[1]装备升级!$D:$D))</f>
        <v>3;0;650000|5;1020002;180</v>
      </c>
      <c r="D119" s="3" t="str">
        <f>CONCATENATE("3;0;",_xlfn.XLOOKUP(A119,[1]装备升级!$B:$B,[1]装备升级!$C:$C),"|5;",[1]装备升级!$S$6,";",_xlfn.XLOOKUP(A119,[1]装备升级!$B:$B,[1]装备升级!$D:$D))</f>
        <v>3;0;650000|5;1020003;180</v>
      </c>
      <c r="E119" s="3" t="str">
        <f>CONCATENATE("3;0;",_xlfn.XLOOKUP(A119,[1]装备升级!$B:$B,[1]装备升级!$C:$C),"|5;",[1]装备升级!$S$7,";",_xlfn.XLOOKUP(A119,[1]装备升级!$B:$B,[1]装备升级!$D:$D))</f>
        <v>3;0;650000|5;1020004;180</v>
      </c>
      <c r="F119" s="3" t="str">
        <f>CONCATENATE("3;0;",_xlfn.XLOOKUP(A119,[1]装备升级!$B:$B,[1]装备升级!$C:$C),"|5;",[1]装备升级!$S$8,";",_xlfn.XLOOKUP(A119,[1]装备升级!$B:$B,[1]装备升级!$D:$D))</f>
        <v>3;0;650000|5;1020005;180</v>
      </c>
      <c r="G119" s="3" t="str">
        <f>CONCATENATE("3;0;",_xlfn.XLOOKUP(A119,[1]装备升级!$B:$B,[1]装备升级!$C:$C),"|5;",[1]装备升级!$S$9,";",_xlfn.XLOOKUP(A119,[1]装备升级!$B:$B,[1]装备升级!$D:$D))</f>
        <v>3;0;650000|5;1020006;180</v>
      </c>
    </row>
    <row r="120" spans="1:7">
      <c r="A120" s="2">
        <v>116</v>
      </c>
      <c r="B120" s="3" t="str">
        <f>CONCATENATE("3;0;",_xlfn.XLOOKUP(A120,[1]装备升级!$B:$B,[1]装备升级!$C:$C),"|5;",[1]装备升级!$S$4,";",_xlfn.XLOOKUP(A120,[1]装备升级!$B:$B,[1]装备升级!$D:$D))</f>
        <v>3;0;650000|5;1020001;180</v>
      </c>
      <c r="C120" s="3" t="str">
        <f>CONCATENATE("3;0;",_xlfn.XLOOKUP(A120,[1]装备升级!$B:$B,[1]装备升级!$C:$C),"|5;",[1]装备升级!$S$5,";",_xlfn.XLOOKUP(A120,[1]装备升级!$B:$B,[1]装备升级!$D:$D))</f>
        <v>3;0;650000|5;1020002;180</v>
      </c>
      <c r="D120" s="3" t="str">
        <f>CONCATENATE("3;0;",_xlfn.XLOOKUP(A120,[1]装备升级!$B:$B,[1]装备升级!$C:$C),"|5;",[1]装备升级!$S$6,";",_xlfn.XLOOKUP(A120,[1]装备升级!$B:$B,[1]装备升级!$D:$D))</f>
        <v>3;0;650000|5;1020003;180</v>
      </c>
      <c r="E120" s="3" t="str">
        <f>CONCATENATE("3;0;",_xlfn.XLOOKUP(A120,[1]装备升级!$B:$B,[1]装备升级!$C:$C),"|5;",[1]装备升级!$S$7,";",_xlfn.XLOOKUP(A120,[1]装备升级!$B:$B,[1]装备升级!$D:$D))</f>
        <v>3;0;650000|5;1020004;180</v>
      </c>
      <c r="F120" s="3" t="str">
        <f>CONCATENATE("3;0;",_xlfn.XLOOKUP(A120,[1]装备升级!$B:$B,[1]装备升级!$C:$C),"|5;",[1]装备升级!$S$8,";",_xlfn.XLOOKUP(A120,[1]装备升级!$B:$B,[1]装备升级!$D:$D))</f>
        <v>3;0;650000|5;1020005;180</v>
      </c>
      <c r="G120" s="3" t="str">
        <f>CONCATENATE("3;0;",_xlfn.XLOOKUP(A120,[1]装备升级!$B:$B,[1]装备升级!$C:$C),"|5;",[1]装备升级!$S$9,";",_xlfn.XLOOKUP(A120,[1]装备升级!$B:$B,[1]装备升级!$D:$D))</f>
        <v>3;0;650000|5;1020006;180</v>
      </c>
    </row>
    <row r="121" spans="1:7">
      <c r="A121" s="2">
        <v>117</v>
      </c>
      <c r="B121" s="3" t="str">
        <f>CONCATENATE("3;0;",_xlfn.XLOOKUP(A121,[1]装备升级!$B:$B,[1]装备升级!$C:$C),"|5;",[1]装备升级!$S$4,";",_xlfn.XLOOKUP(A121,[1]装备升级!$B:$B,[1]装备升级!$D:$D))</f>
        <v>3;0;650000|5;1020001;180</v>
      </c>
      <c r="C121" s="3" t="str">
        <f>CONCATENATE("3;0;",_xlfn.XLOOKUP(A121,[1]装备升级!$B:$B,[1]装备升级!$C:$C),"|5;",[1]装备升级!$S$5,";",_xlfn.XLOOKUP(A121,[1]装备升级!$B:$B,[1]装备升级!$D:$D))</f>
        <v>3;0;650000|5;1020002;180</v>
      </c>
      <c r="D121" s="3" t="str">
        <f>CONCATENATE("3;0;",_xlfn.XLOOKUP(A121,[1]装备升级!$B:$B,[1]装备升级!$C:$C),"|5;",[1]装备升级!$S$6,";",_xlfn.XLOOKUP(A121,[1]装备升级!$B:$B,[1]装备升级!$D:$D))</f>
        <v>3;0;650000|5;1020003;180</v>
      </c>
      <c r="E121" s="3" t="str">
        <f>CONCATENATE("3;0;",_xlfn.XLOOKUP(A121,[1]装备升级!$B:$B,[1]装备升级!$C:$C),"|5;",[1]装备升级!$S$7,";",_xlfn.XLOOKUP(A121,[1]装备升级!$B:$B,[1]装备升级!$D:$D))</f>
        <v>3;0;650000|5;1020004;180</v>
      </c>
      <c r="F121" s="3" t="str">
        <f>CONCATENATE("3;0;",_xlfn.XLOOKUP(A121,[1]装备升级!$B:$B,[1]装备升级!$C:$C),"|5;",[1]装备升级!$S$8,";",_xlfn.XLOOKUP(A121,[1]装备升级!$B:$B,[1]装备升级!$D:$D))</f>
        <v>3;0;650000|5;1020005;180</v>
      </c>
      <c r="G121" s="3" t="str">
        <f>CONCATENATE("3;0;",_xlfn.XLOOKUP(A121,[1]装备升级!$B:$B,[1]装备升级!$C:$C),"|5;",[1]装备升级!$S$9,";",_xlfn.XLOOKUP(A121,[1]装备升级!$B:$B,[1]装备升级!$D:$D))</f>
        <v>3;0;650000|5;1020006;180</v>
      </c>
    </row>
    <row r="122" spans="1:7">
      <c r="A122" s="2">
        <v>118</v>
      </c>
      <c r="B122" s="3" t="str">
        <f>CONCATENATE("3;0;",_xlfn.XLOOKUP(A122,[1]装备升级!$B:$B,[1]装备升级!$C:$C),"|5;",[1]装备升级!$S$4,";",_xlfn.XLOOKUP(A122,[1]装备升级!$B:$B,[1]装备升级!$D:$D))</f>
        <v>3;0;650000|5;1020001;180</v>
      </c>
      <c r="C122" s="3" t="str">
        <f>CONCATENATE("3;0;",_xlfn.XLOOKUP(A122,[1]装备升级!$B:$B,[1]装备升级!$C:$C),"|5;",[1]装备升级!$S$5,";",_xlfn.XLOOKUP(A122,[1]装备升级!$B:$B,[1]装备升级!$D:$D))</f>
        <v>3;0;650000|5;1020002;180</v>
      </c>
      <c r="D122" s="3" t="str">
        <f>CONCATENATE("3;0;",_xlfn.XLOOKUP(A122,[1]装备升级!$B:$B,[1]装备升级!$C:$C),"|5;",[1]装备升级!$S$6,";",_xlfn.XLOOKUP(A122,[1]装备升级!$B:$B,[1]装备升级!$D:$D))</f>
        <v>3;0;650000|5;1020003;180</v>
      </c>
      <c r="E122" s="3" t="str">
        <f>CONCATENATE("3;0;",_xlfn.XLOOKUP(A122,[1]装备升级!$B:$B,[1]装备升级!$C:$C),"|5;",[1]装备升级!$S$7,";",_xlfn.XLOOKUP(A122,[1]装备升级!$B:$B,[1]装备升级!$D:$D))</f>
        <v>3;0;650000|5;1020004;180</v>
      </c>
      <c r="F122" s="3" t="str">
        <f>CONCATENATE("3;0;",_xlfn.XLOOKUP(A122,[1]装备升级!$B:$B,[1]装备升级!$C:$C),"|5;",[1]装备升级!$S$8,";",_xlfn.XLOOKUP(A122,[1]装备升级!$B:$B,[1]装备升级!$D:$D))</f>
        <v>3;0;650000|5;1020005;180</v>
      </c>
      <c r="G122" s="3" t="str">
        <f>CONCATENATE("3;0;",_xlfn.XLOOKUP(A122,[1]装备升级!$B:$B,[1]装备升级!$C:$C),"|5;",[1]装备升级!$S$9,";",_xlfn.XLOOKUP(A122,[1]装备升级!$B:$B,[1]装备升级!$D:$D))</f>
        <v>3;0;650000|5;1020006;180</v>
      </c>
    </row>
    <row r="123" spans="1:7">
      <c r="A123" s="2">
        <v>119</v>
      </c>
      <c r="B123" s="3" t="str">
        <f>CONCATENATE("3;0;",_xlfn.XLOOKUP(A123,[1]装备升级!$B:$B,[1]装备升级!$C:$C),"|5;",[1]装备升级!$S$4,";",_xlfn.XLOOKUP(A123,[1]装备升级!$B:$B,[1]装备升级!$D:$D))</f>
        <v>3;0;650000|5;1020001;180</v>
      </c>
      <c r="C123" s="3" t="str">
        <f>CONCATENATE("3;0;",_xlfn.XLOOKUP(A123,[1]装备升级!$B:$B,[1]装备升级!$C:$C),"|5;",[1]装备升级!$S$5,";",_xlfn.XLOOKUP(A123,[1]装备升级!$B:$B,[1]装备升级!$D:$D))</f>
        <v>3;0;650000|5;1020002;180</v>
      </c>
      <c r="D123" s="3" t="str">
        <f>CONCATENATE("3;0;",_xlfn.XLOOKUP(A123,[1]装备升级!$B:$B,[1]装备升级!$C:$C),"|5;",[1]装备升级!$S$6,";",_xlfn.XLOOKUP(A123,[1]装备升级!$B:$B,[1]装备升级!$D:$D))</f>
        <v>3;0;650000|5;1020003;180</v>
      </c>
      <c r="E123" s="3" t="str">
        <f>CONCATENATE("3;0;",_xlfn.XLOOKUP(A123,[1]装备升级!$B:$B,[1]装备升级!$C:$C),"|5;",[1]装备升级!$S$7,";",_xlfn.XLOOKUP(A123,[1]装备升级!$B:$B,[1]装备升级!$D:$D))</f>
        <v>3;0;650000|5;1020004;180</v>
      </c>
      <c r="F123" s="3" t="str">
        <f>CONCATENATE("3;0;",_xlfn.XLOOKUP(A123,[1]装备升级!$B:$B,[1]装备升级!$C:$C),"|5;",[1]装备升级!$S$8,";",_xlfn.XLOOKUP(A123,[1]装备升级!$B:$B,[1]装备升级!$D:$D))</f>
        <v>3;0;650000|5;1020005;180</v>
      </c>
      <c r="G123" s="3" t="str">
        <f>CONCATENATE("3;0;",_xlfn.XLOOKUP(A123,[1]装备升级!$B:$B,[1]装备升级!$C:$C),"|5;",[1]装备升级!$S$9,";",_xlfn.XLOOKUP(A123,[1]装备升级!$B:$B,[1]装备升级!$D:$D))</f>
        <v>3;0;650000|5;1020006;180</v>
      </c>
    </row>
    <row r="124" spans="1:7">
      <c r="A124" s="2">
        <v>120</v>
      </c>
      <c r="B124" s="3" t="str">
        <f>CONCATENATE("3;0;",_xlfn.XLOOKUP(A124,[1]装备升级!$B:$B,[1]装备升级!$C:$C),"|5;",[1]装备升级!$S$4,";",_xlfn.XLOOKUP(A124,[1]装备升级!$B:$B,[1]装备升级!$D:$D))</f>
        <v>3;0;700000|5;1020001;200</v>
      </c>
      <c r="C124" s="3" t="str">
        <f>CONCATENATE("3;0;",_xlfn.XLOOKUP(A124,[1]装备升级!$B:$B,[1]装备升级!$C:$C),"|5;",[1]装备升级!$S$5,";",_xlfn.XLOOKUP(A124,[1]装备升级!$B:$B,[1]装备升级!$D:$D))</f>
        <v>3;0;700000|5;1020002;200</v>
      </c>
      <c r="D124" s="3" t="str">
        <f>CONCATENATE("3;0;",_xlfn.XLOOKUP(A124,[1]装备升级!$B:$B,[1]装备升级!$C:$C),"|5;",[1]装备升级!$S$6,";",_xlfn.XLOOKUP(A124,[1]装备升级!$B:$B,[1]装备升级!$D:$D))</f>
        <v>3;0;700000|5;1020003;200</v>
      </c>
      <c r="E124" s="3" t="str">
        <f>CONCATENATE("3;0;",_xlfn.XLOOKUP(A124,[1]装备升级!$B:$B,[1]装备升级!$C:$C),"|5;",[1]装备升级!$S$7,";",_xlfn.XLOOKUP(A124,[1]装备升级!$B:$B,[1]装备升级!$D:$D))</f>
        <v>3;0;700000|5;1020004;200</v>
      </c>
      <c r="F124" s="3" t="str">
        <f>CONCATENATE("3;0;",_xlfn.XLOOKUP(A124,[1]装备升级!$B:$B,[1]装备升级!$C:$C),"|5;",[1]装备升级!$S$8,";",_xlfn.XLOOKUP(A124,[1]装备升级!$B:$B,[1]装备升级!$D:$D))</f>
        <v>3;0;700000|5;1020005;200</v>
      </c>
      <c r="G124" s="3" t="str">
        <f>CONCATENATE("3;0;",_xlfn.XLOOKUP(A124,[1]装备升级!$B:$B,[1]装备升级!$C:$C),"|5;",[1]装备升级!$S$9,";",_xlfn.XLOOKUP(A124,[1]装备升级!$B:$B,[1]装备升级!$D:$D))</f>
        <v>3;0;700000|5;1020006;200</v>
      </c>
    </row>
    <row r="125" spans="1:7">
      <c r="A125" s="2">
        <v>121</v>
      </c>
      <c r="B125" s="3" t="str">
        <f>CONCATENATE("3;0;",_xlfn.XLOOKUP(A125,[1]装备升级!$B:$B,[1]装备升级!$C:$C),"|5;",[1]装备升级!$S$4,";",_xlfn.XLOOKUP(A125,[1]装备升级!$B:$B,[1]装备升级!$D:$D))</f>
        <v>3;0;700000|5;1020001;200</v>
      </c>
      <c r="C125" s="3" t="str">
        <f>CONCATENATE("3;0;",_xlfn.XLOOKUP(A125,[1]装备升级!$B:$B,[1]装备升级!$C:$C),"|5;",[1]装备升级!$S$5,";",_xlfn.XLOOKUP(A125,[1]装备升级!$B:$B,[1]装备升级!$D:$D))</f>
        <v>3;0;700000|5;1020002;200</v>
      </c>
      <c r="D125" s="3" t="str">
        <f>CONCATENATE("3;0;",_xlfn.XLOOKUP(A125,[1]装备升级!$B:$B,[1]装备升级!$C:$C),"|5;",[1]装备升级!$S$6,";",_xlfn.XLOOKUP(A125,[1]装备升级!$B:$B,[1]装备升级!$D:$D))</f>
        <v>3;0;700000|5;1020003;200</v>
      </c>
      <c r="E125" s="3" t="str">
        <f>CONCATENATE("3;0;",_xlfn.XLOOKUP(A125,[1]装备升级!$B:$B,[1]装备升级!$C:$C),"|5;",[1]装备升级!$S$7,";",_xlfn.XLOOKUP(A125,[1]装备升级!$B:$B,[1]装备升级!$D:$D))</f>
        <v>3;0;700000|5;1020004;200</v>
      </c>
      <c r="F125" s="3" t="str">
        <f>CONCATENATE("3;0;",_xlfn.XLOOKUP(A125,[1]装备升级!$B:$B,[1]装备升级!$C:$C),"|5;",[1]装备升级!$S$8,";",_xlfn.XLOOKUP(A125,[1]装备升级!$B:$B,[1]装备升级!$D:$D))</f>
        <v>3;0;700000|5;1020005;200</v>
      </c>
      <c r="G125" s="3" t="str">
        <f>CONCATENATE("3;0;",_xlfn.XLOOKUP(A125,[1]装备升级!$B:$B,[1]装备升级!$C:$C),"|5;",[1]装备升级!$S$9,";",_xlfn.XLOOKUP(A125,[1]装备升级!$B:$B,[1]装备升级!$D:$D))</f>
        <v>3;0;700000|5;1020006;200</v>
      </c>
    </row>
    <row r="126" spans="1:7">
      <c r="A126" s="2">
        <v>122</v>
      </c>
      <c r="B126" s="3" t="str">
        <f>CONCATENATE("3;0;",_xlfn.XLOOKUP(A126,[1]装备升级!$B:$B,[1]装备升级!$C:$C),"|5;",[1]装备升级!$S$4,";",_xlfn.XLOOKUP(A126,[1]装备升级!$B:$B,[1]装备升级!$D:$D))</f>
        <v>3;0;700000|5;1020001;200</v>
      </c>
      <c r="C126" s="3" t="str">
        <f>CONCATENATE("3;0;",_xlfn.XLOOKUP(A126,[1]装备升级!$B:$B,[1]装备升级!$C:$C),"|5;",[1]装备升级!$S$5,";",_xlfn.XLOOKUP(A126,[1]装备升级!$B:$B,[1]装备升级!$D:$D))</f>
        <v>3;0;700000|5;1020002;200</v>
      </c>
      <c r="D126" s="3" t="str">
        <f>CONCATENATE("3;0;",_xlfn.XLOOKUP(A126,[1]装备升级!$B:$B,[1]装备升级!$C:$C),"|5;",[1]装备升级!$S$6,";",_xlfn.XLOOKUP(A126,[1]装备升级!$B:$B,[1]装备升级!$D:$D))</f>
        <v>3;0;700000|5;1020003;200</v>
      </c>
      <c r="E126" s="3" t="str">
        <f>CONCATENATE("3;0;",_xlfn.XLOOKUP(A126,[1]装备升级!$B:$B,[1]装备升级!$C:$C),"|5;",[1]装备升级!$S$7,";",_xlfn.XLOOKUP(A126,[1]装备升级!$B:$B,[1]装备升级!$D:$D))</f>
        <v>3;0;700000|5;1020004;200</v>
      </c>
      <c r="F126" s="3" t="str">
        <f>CONCATENATE("3;0;",_xlfn.XLOOKUP(A126,[1]装备升级!$B:$B,[1]装备升级!$C:$C),"|5;",[1]装备升级!$S$8,";",_xlfn.XLOOKUP(A126,[1]装备升级!$B:$B,[1]装备升级!$D:$D))</f>
        <v>3;0;700000|5;1020005;200</v>
      </c>
      <c r="G126" s="3" t="str">
        <f>CONCATENATE("3;0;",_xlfn.XLOOKUP(A126,[1]装备升级!$B:$B,[1]装备升级!$C:$C),"|5;",[1]装备升级!$S$9,";",_xlfn.XLOOKUP(A126,[1]装备升级!$B:$B,[1]装备升级!$D:$D))</f>
        <v>3;0;700000|5;1020006;200</v>
      </c>
    </row>
    <row r="127" spans="1:7">
      <c r="A127" s="2">
        <v>123</v>
      </c>
      <c r="B127" s="3" t="str">
        <f>CONCATENATE("3;0;",_xlfn.XLOOKUP(A127,[1]装备升级!$B:$B,[1]装备升级!$C:$C),"|5;",[1]装备升级!$S$4,";",_xlfn.XLOOKUP(A127,[1]装备升级!$B:$B,[1]装备升级!$D:$D))</f>
        <v>3;0;700000|5;1020001;200</v>
      </c>
      <c r="C127" s="3" t="str">
        <f>CONCATENATE("3;0;",_xlfn.XLOOKUP(A127,[1]装备升级!$B:$B,[1]装备升级!$C:$C),"|5;",[1]装备升级!$S$5,";",_xlfn.XLOOKUP(A127,[1]装备升级!$B:$B,[1]装备升级!$D:$D))</f>
        <v>3;0;700000|5;1020002;200</v>
      </c>
      <c r="D127" s="3" t="str">
        <f>CONCATENATE("3;0;",_xlfn.XLOOKUP(A127,[1]装备升级!$B:$B,[1]装备升级!$C:$C),"|5;",[1]装备升级!$S$6,";",_xlfn.XLOOKUP(A127,[1]装备升级!$B:$B,[1]装备升级!$D:$D))</f>
        <v>3;0;700000|5;1020003;200</v>
      </c>
      <c r="E127" s="3" t="str">
        <f>CONCATENATE("3;0;",_xlfn.XLOOKUP(A127,[1]装备升级!$B:$B,[1]装备升级!$C:$C),"|5;",[1]装备升级!$S$7,";",_xlfn.XLOOKUP(A127,[1]装备升级!$B:$B,[1]装备升级!$D:$D))</f>
        <v>3;0;700000|5;1020004;200</v>
      </c>
      <c r="F127" s="3" t="str">
        <f>CONCATENATE("3;0;",_xlfn.XLOOKUP(A127,[1]装备升级!$B:$B,[1]装备升级!$C:$C),"|5;",[1]装备升级!$S$8,";",_xlfn.XLOOKUP(A127,[1]装备升级!$B:$B,[1]装备升级!$D:$D))</f>
        <v>3;0;700000|5;1020005;200</v>
      </c>
      <c r="G127" s="3" t="str">
        <f>CONCATENATE("3;0;",_xlfn.XLOOKUP(A127,[1]装备升级!$B:$B,[1]装备升级!$C:$C),"|5;",[1]装备升级!$S$9,";",_xlfn.XLOOKUP(A127,[1]装备升级!$B:$B,[1]装备升级!$D:$D))</f>
        <v>3;0;700000|5;1020006;200</v>
      </c>
    </row>
    <row r="128" spans="1:7">
      <c r="A128" s="2">
        <v>124</v>
      </c>
      <c r="B128" s="3" t="str">
        <f>CONCATENATE("3;0;",_xlfn.XLOOKUP(A128,[1]装备升级!$B:$B,[1]装备升级!$C:$C),"|5;",[1]装备升级!$S$4,";",_xlfn.XLOOKUP(A128,[1]装备升级!$B:$B,[1]装备升级!$D:$D))</f>
        <v>3;0;700000|5;1020001;200</v>
      </c>
      <c r="C128" s="3" t="str">
        <f>CONCATENATE("3;0;",_xlfn.XLOOKUP(A128,[1]装备升级!$B:$B,[1]装备升级!$C:$C),"|5;",[1]装备升级!$S$5,";",_xlfn.XLOOKUP(A128,[1]装备升级!$B:$B,[1]装备升级!$D:$D))</f>
        <v>3;0;700000|5;1020002;200</v>
      </c>
      <c r="D128" s="3" t="str">
        <f>CONCATENATE("3;0;",_xlfn.XLOOKUP(A128,[1]装备升级!$B:$B,[1]装备升级!$C:$C),"|5;",[1]装备升级!$S$6,";",_xlfn.XLOOKUP(A128,[1]装备升级!$B:$B,[1]装备升级!$D:$D))</f>
        <v>3;0;700000|5;1020003;200</v>
      </c>
      <c r="E128" s="3" t="str">
        <f>CONCATENATE("3;0;",_xlfn.XLOOKUP(A128,[1]装备升级!$B:$B,[1]装备升级!$C:$C),"|5;",[1]装备升级!$S$7,";",_xlfn.XLOOKUP(A128,[1]装备升级!$B:$B,[1]装备升级!$D:$D))</f>
        <v>3;0;700000|5;1020004;200</v>
      </c>
      <c r="F128" s="3" t="str">
        <f>CONCATENATE("3;0;",_xlfn.XLOOKUP(A128,[1]装备升级!$B:$B,[1]装备升级!$C:$C),"|5;",[1]装备升级!$S$8,";",_xlfn.XLOOKUP(A128,[1]装备升级!$B:$B,[1]装备升级!$D:$D))</f>
        <v>3;0;700000|5;1020005;200</v>
      </c>
      <c r="G128" s="3" t="str">
        <f>CONCATENATE("3;0;",_xlfn.XLOOKUP(A128,[1]装备升级!$B:$B,[1]装备升级!$C:$C),"|5;",[1]装备升级!$S$9,";",_xlfn.XLOOKUP(A128,[1]装备升级!$B:$B,[1]装备升级!$D:$D))</f>
        <v>3;0;700000|5;1020006;200</v>
      </c>
    </row>
    <row r="129" spans="1:7">
      <c r="A129" s="2">
        <v>125</v>
      </c>
      <c r="B129" s="3" t="str">
        <f>CONCATENATE("3;0;",_xlfn.XLOOKUP(A129,[1]装备升级!$B:$B,[1]装备升级!$C:$C),"|5;",[1]装备升级!$S$4,";",_xlfn.XLOOKUP(A129,[1]装备升级!$B:$B,[1]装备升级!$D:$D))</f>
        <v>3;0;750000|5;1020001;200</v>
      </c>
      <c r="C129" s="3" t="str">
        <f>CONCATENATE("3;0;",_xlfn.XLOOKUP(A129,[1]装备升级!$B:$B,[1]装备升级!$C:$C),"|5;",[1]装备升级!$S$5,";",_xlfn.XLOOKUP(A129,[1]装备升级!$B:$B,[1]装备升级!$D:$D))</f>
        <v>3;0;750000|5;1020002;200</v>
      </c>
      <c r="D129" s="3" t="str">
        <f>CONCATENATE("3;0;",_xlfn.XLOOKUP(A129,[1]装备升级!$B:$B,[1]装备升级!$C:$C),"|5;",[1]装备升级!$S$6,";",_xlfn.XLOOKUP(A129,[1]装备升级!$B:$B,[1]装备升级!$D:$D))</f>
        <v>3;0;750000|5;1020003;200</v>
      </c>
      <c r="E129" s="3" t="str">
        <f>CONCATENATE("3;0;",_xlfn.XLOOKUP(A129,[1]装备升级!$B:$B,[1]装备升级!$C:$C),"|5;",[1]装备升级!$S$7,";",_xlfn.XLOOKUP(A129,[1]装备升级!$B:$B,[1]装备升级!$D:$D))</f>
        <v>3;0;750000|5;1020004;200</v>
      </c>
      <c r="F129" s="3" t="str">
        <f>CONCATENATE("3;0;",_xlfn.XLOOKUP(A129,[1]装备升级!$B:$B,[1]装备升级!$C:$C),"|5;",[1]装备升级!$S$8,";",_xlfn.XLOOKUP(A129,[1]装备升级!$B:$B,[1]装备升级!$D:$D))</f>
        <v>3;0;750000|5;1020005;200</v>
      </c>
      <c r="G129" s="3" t="str">
        <f>CONCATENATE("3;0;",_xlfn.XLOOKUP(A129,[1]装备升级!$B:$B,[1]装备升级!$C:$C),"|5;",[1]装备升级!$S$9,";",_xlfn.XLOOKUP(A129,[1]装备升级!$B:$B,[1]装备升级!$D:$D))</f>
        <v>3;0;750000|5;1020006;200</v>
      </c>
    </row>
    <row r="130" spans="1:7">
      <c r="A130" s="2">
        <v>126</v>
      </c>
      <c r="B130" s="3" t="str">
        <f>CONCATENATE("3;0;",_xlfn.XLOOKUP(A130,[1]装备升级!$B:$B,[1]装备升级!$C:$C),"|5;",[1]装备升级!$S$4,";",_xlfn.XLOOKUP(A130,[1]装备升级!$B:$B,[1]装备升级!$D:$D))</f>
        <v>3;0;750000|5;1020001;200</v>
      </c>
      <c r="C130" s="3" t="str">
        <f>CONCATENATE("3;0;",_xlfn.XLOOKUP(A130,[1]装备升级!$B:$B,[1]装备升级!$C:$C),"|5;",[1]装备升级!$S$5,";",_xlfn.XLOOKUP(A130,[1]装备升级!$B:$B,[1]装备升级!$D:$D))</f>
        <v>3;0;750000|5;1020002;200</v>
      </c>
      <c r="D130" s="3" t="str">
        <f>CONCATENATE("3;0;",_xlfn.XLOOKUP(A130,[1]装备升级!$B:$B,[1]装备升级!$C:$C),"|5;",[1]装备升级!$S$6,";",_xlfn.XLOOKUP(A130,[1]装备升级!$B:$B,[1]装备升级!$D:$D))</f>
        <v>3;0;750000|5;1020003;200</v>
      </c>
      <c r="E130" s="3" t="str">
        <f>CONCATENATE("3;0;",_xlfn.XLOOKUP(A130,[1]装备升级!$B:$B,[1]装备升级!$C:$C),"|5;",[1]装备升级!$S$7,";",_xlfn.XLOOKUP(A130,[1]装备升级!$B:$B,[1]装备升级!$D:$D))</f>
        <v>3;0;750000|5;1020004;200</v>
      </c>
      <c r="F130" s="3" t="str">
        <f>CONCATENATE("3;0;",_xlfn.XLOOKUP(A130,[1]装备升级!$B:$B,[1]装备升级!$C:$C),"|5;",[1]装备升级!$S$8,";",_xlfn.XLOOKUP(A130,[1]装备升级!$B:$B,[1]装备升级!$D:$D))</f>
        <v>3;0;750000|5;1020005;200</v>
      </c>
      <c r="G130" s="3" t="str">
        <f>CONCATENATE("3;0;",_xlfn.XLOOKUP(A130,[1]装备升级!$B:$B,[1]装备升级!$C:$C),"|5;",[1]装备升级!$S$9,";",_xlfn.XLOOKUP(A130,[1]装备升级!$B:$B,[1]装备升级!$D:$D))</f>
        <v>3;0;750000|5;1020006;200</v>
      </c>
    </row>
    <row r="131" spans="1:7">
      <c r="A131" s="2">
        <v>127</v>
      </c>
      <c r="B131" s="3" t="str">
        <f>CONCATENATE("3;0;",_xlfn.XLOOKUP(A131,[1]装备升级!$B:$B,[1]装备升级!$C:$C),"|5;",[1]装备升级!$S$4,";",_xlfn.XLOOKUP(A131,[1]装备升级!$B:$B,[1]装备升级!$D:$D))</f>
        <v>3;0;750000|5;1020001;200</v>
      </c>
      <c r="C131" s="3" t="str">
        <f>CONCATENATE("3;0;",_xlfn.XLOOKUP(A131,[1]装备升级!$B:$B,[1]装备升级!$C:$C),"|5;",[1]装备升级!$S$5,";",_xlfn.XLOOKUP(A131,[1]装备升级!$B:$B,[1]装备升级!$D:$D))</f>
        <v>3;0;750000|5;1020002;200</v>
      </c>
      <c r="D131" s="3" t="str">
        <f>CONCATENATE("3;0;",_xlfn.XLOOKUP(A131,[1]装备升级!$B:$B,[1]装备升级!$C:$C),"|5;",[1]装备升级!$S$6,";",_xlfn.XLOOKUP(A131,[1]装备升级!$B:$B,[1]装备升级!$D:$D))</f>
        <v>3;0;750000|5;1020003;200</v>
      </c>
      <c r="E131" s="3" t="str">
        <f>CONCATENATE("3;0;",_xlfn.XLOOKUP(A131,[1]装备升级!$B:$B,[1]装备升级!$C:$C),"|5;",[1]装备升级!$S$7,";",_xlfn.XLOOKUP(A131,[1]装备升级!$B:$B,[1]装备升级!$D:$D))</f>
        <v>3;0;750000|5;1020004;200</v>
      </c>
      <c r="F131" s="3" t="str">
        <f>CONCATENATE("3;0;",_xlfn.XLOOKUP(A131,[1]装备升级!$B:$B,[1]装备升级!$C:$C),"|5;",[1]装备升级!$S$8,";",_xlfn.XLOOKUP(A131,[1]装备升级!$B:$B,[1]装备升级!$D:$D))</f>
        <v>3;0;750000|5;1020005;200</v>
      </c>
      <c r="G131" s="3" t="str">
        <f>CONCATENATE("3;0;",_xlfn.XLOOKUP(A131,[1]装备升级!$B:$B,[1]装备升级!$C:$C),"|5;",[1]装备升级!$S$9,";",_xlfn.XLOOKUP(A131,[1]装备升级!$B:$B,[1]装备升级!$D:$D))</f>
        <v>3;0;750000|5;1020006;200</v>
      </c>
    </row>
    <row r="132" spans="1:7">
      <c r="A132" s="2">
        <v>128</v>
      </c>
      <c r="B132" s="3" t="str">
        <f>CONCATENATE("3;0;",_xlfn.XLOOKUP(A132,[1]装备升级!$B:$B,[1]装备升级!$C:$C),"|5;",[1]装备升级!$S$4,";",_xlfn.XLOOKUP(A132,[1]装备升级!$B:$B,[1]装备升级!$D:$D))</f>
        <v>3;0;750000|5;1020001;200</v>
      </c>
      <c r="C132" s="3" t="str">
        <f>CONCATENATE("3;0;",_xlfn.XLOOKUP(A132,[1]装备升级!$B:$B,[1]装备升级!$C:$C),"|5;",[1]装备升级!$S$5,";",_xlfn.XLOOKUP(A132,[1]装备升级!$B:$B,[1]装备升级!$D:$D))</f>
        <v>3;0;750000|5;1020002;200</v>
      </c>
      <c r="D132" s="3" t="str">
        <f>CONCATENATE("3;0;",_xlfn.XLOOKUP(A132,[1]装备升级!$B:$B,[1]装备升级!$C:$C),"|5;",[1]装备升级!$S$6,";",_xlfn.XLOOKUP(A132,[1]装备升级!$B:$B,[1]装备升级!$D:$D))</f>
        <v>3;0;750000|5;1020003;200</v>
      </c>
      <c r="E132" s="3" t="str">
        <f>CONCATENATE("3;0;",_xlfn.XLOOKUP(A132,[1]装备升级!$B:$B,[1]装备升级!$C:$C),"|5;",[1]装备升级!$S$7,";",_xlfn.XLOOKUP(A132,[1]装备升级!$B:$B,[1]装备升级!$D:$D))</f>
        <v>3;0;750000|5;1020004;200</v>
      </c>
      <c r="F132" s="3" t="str">
        <f>CONCATENATE("3;0;",_xlfn.XLOOKUP(A132,[1]装备升级!$B:$B,[1]装备升级!$C:$C),"|5;",[1]装备升级!$S$8,";",_xlfn.XLOOKUP(A132,[1]装备升级!$B:$B,[1]装备升级!$D:$D))</f>
        <v>3;0;750000|5;1020005;200</v>
      </c>
      <c r="G132" s="3" t="str">
        <f>CONCATENATE("3;0;",_xlfn.XLOOKUP(A132,[1]装备升级!$B:$B,[1]装备升级!$C:$C),"|5;",[1]装备升级!$S$9,";",_xlfn.XLOOKUP(A132,[1]装备升级!$B:$B,[1]装备升级!$D:$D))</f>
        <v>3;0;750000|5;1020006;200</v>
      </c>
    </row>
    <row r="133" spans="1:7">
      <c r="A133" s="2">
        <v>129</v>
      </c>
      <c r="B133" s="3" t="str">
        <f>CONCATENATE("3;0;",_xlfn.XLOOKUP(A133,[1]装备升级!$B:$B,[1]装备升级!$C:$C),"|5;",[1]装备升级!$S$4,";",_xlfn.XLOOKUP(A133,[1]装备升级!$B:$B,[1]装备升级!$D:$D))</f>
        <v>3;0;750000|5;1020001;200</v>
      </c>
      <c r="C133" s="3" t="str">
        <f>CONCATENATE("3;0;",_xlfn.XLOOKUP(A133,[1]装备升级!$B:$B,[1]装备升级!$C:$C),"|5;",[1]装备升级!$S$5,";",_xlfn.XLOOKUP(A133,[1]装备升级!$B:$B,[1]装备升级!$D:$D))</f>
        <v>3;0;750000|5;1020002;200</v>
      </c>
      <c r="D133" s="3" t="str">
        <f>CONCATENATE("3;0;",_xlfn.XLOOKUP(A133,[1]装备升级!$B:$B,[1]装备升级!$C:$C),"|5;",[1]装备升级!$S$6,";",_xlfn.XLOOKUP(A133,[1]装备升级!$B:$B,[1]装备升级!$D:$D))</f>
        <v>3;0;750000|5;1020003;200</v>
      </c>
      <c r="E133" s="3" t="str">
        <f>CONCATENATE("3;0;",_xlfn.XLOOKUP(A133,[1]装备升级!$B:$B,[1]装备升级!$C:$C),"|5;",[1]装备升级!$S$7,";",_xlfn.XLOOKUP(A133,[1]装备升级!$B:$B,[1]装备升级!$D:$D))</f>
        <v>3;0;750000|5;1020004;200</v>
      </c>
      <c r="F133" s="3" t="str">
        <f>CONCATENATE("3;0;",_xlfn.XLOOKUP(A133,[1]装备升级!$B:$B,[1]装备升级!$C:$C),"|5;",[1]装备升级!$S$8,";",_xlfn.XLOOKUP(A133,[1]装备升级!$B:$B,[1]装备升级!$D:$D))</f>
        <v>3;0;750000|5;1020005;200</v>
      </c>
      <c r="G133" s="3" t="str">
        <f>CONCATENATE("3;0;",_xlfn.XLOOKUP(A133,[1]装备升级!$B:$B,[1]装备升级!$C:$C),"|5;",[1]装备升级!$S$9,";",_xlfn.XLOOKUP(A133,[1]装备升级!$B:$B,[1]装备升级!$D:$D))</f>
        <v>3;0;750000|5;1020006;200</v>
      </c>
    </row>
    <row r="134" spans="1:7">
      <c r="A134" s="2">
        <v>130</v>
      </c>
      <c r="B134" s="3" t="str">
        <f>CONCATENATE("3;0;",_xlfn.XLOOKUP(A134,[1]装备升级!$B:$B,[1]装备升级!$C:$C),"|5;",[1]装备升级!$S$4,";",_xlfn.XLOOKUP(A134,[1]装备升级!$B:$B,[1]装备升级!$D:$D))</f>
        <v>3;0;800000|5;1020001;300</v>
      </c>
      <c r="C134" s="3" t="str">
        <f>CONCATENATE("3;0;",_xlfn.XLOOKUP(A134,[1]装备升级!$B:$B,[1]装备升级!$C:$C),"|5;",[1]装备升级!$S$5,";",_xlfn.XLOOKUP(A134,[1]装备升级!$B:$B,[1]装备升级!$D:$D))</f>
        <v>3;0;800000|5;1020002;300</v>
      </c>
      <c r="D134" s="3" t="str">
        <f>CONCATENATE("3;0;",_xlfn.XLOOKUP(A134,[1]装备升级!$B:$B,[1]装备升级!$C:$C),"|5;",[1]装备升级!$S$6,";",_xlfn.XLOOKUP(A134,[1]装备升级!$B:$B,[1]装备升级!$D:$D))</f>
        <v>3;0;800000|5;1020003;300</v>
      </c>
      <c r="E134" s="3" t="str">
        <f>CONCATENATE("3;0;",_xlfn.XLOOKUP(A134,[1]装备升级!$B:$B,[1]装备升级!$C:$C),"|5;",[1]装备升级!$S$7,";",_xlfn.XLOOKUP(A134,[1]装备升级!$B:$B,[1]装备升级!$D:$D))</f>
        <v>3;0;800000|5;1020004;300</v>
      </c>
      <c r="F134" s="3" t="str">
        <f>CONCATENATE("3;0;",_xlfn.XLOOKUP(A134,[1]装备升级!$B:$B,[1]装备升级!$C:$C),"|5;",[1]装备升级!$S$8,";",_xlfn.XLOOKUP(A134,[1]装备升级!$B:$B,[1]装备升级!$D:$D))</f>
        <v>3;0;800000|5;1020005;300</v>
      </c>
      <c r="G134" s="3" t="str">
        <f>CONCATENATE("3;0;",_xlfn.XLOOKUP(A134,[1]装备升级!$B:$B,[1]装备升级!$C:$C),"|5;",[1]装备升级!$S$9,";",_xlfn.XLOOKUP(A134,[1]装备升级!$B:$B,[1]装备升级!$D:$D))</f>
        <v>3;0;800000|5;1020006;300</v>
      </c>
    </row>
    <row r="135" spans="1:7">
      <c r="A135" s="2">
        <v>131</v>
      </c>
      <c r="B135" s="3" t="str">
        <f>CONCATENATE("3;0;",_xlfn.XLOOKUP(A135,[1]装备升级!$B:$B,[1]装备升级!$C:$C),"|5;",[1]装备升级!$S$4,";",_xlfn.XLOOKUP(A135,[1]装备升级!$B:$B,[1]装备升级!$D:$D))</f>
        <v>3;0;800000|5;1020001;300</v>
      </c>
      <c r="C135" s="3" t="str">
        <f>CONCATENATE("3;0;",_xlfn.XLOOKUP(A135,[1]装备升级!$B:$B,[1]装备升级!$C:$C),"|5;",[1]装备升级!$S$5,";",_xlfn.XLOOKUP(A135,[1]装备升级!$B:$B,[1]装备升级!$D:$D))</f>
        <v>3;0;800000|5;1020002;300</v>
      </c>
      <c r="D135" s="3" t="str">
        <f>CONCATENATE("3;0;",_xlfn.XLOOKUP(A135,[1]装备升级!$B:$B,[1]装备升级!$C:$C),"|5;",[1]装备升级!$S$6,";",_xlfn.XLOOKUP(A135,[1]装备升级!$B:$B,[1]装备升级!$D:$D))</f>
        <v>3;0;800000|5;1020003;300</v>
      </c>
      <c r="E135" s="3" t="str">
        <f>CONCATENATE("3;0;",_xlfn.XLOOKUP(A135,[1]装备升级!$B:$B,[1]装备升级!$C:$C),"|5;",[1]装备升级!$S$7,";",_xlfn.XLOOKUP(A135,[1]装备升级!$B:$B,[1]装备升级!$D:$D))</f>
        <v>3;0;800000|5;1020004;300</v>
      </c>
      <c r="F135" s="3" t="str">
        <f>CONCATENATE("3;0;",_xlfn.XLOOKUP(A135,[1]装备升级!$B:$B,[1]装备升级!$C:$C),"|5;",[1]装备升级!$S$8,";",_xlfn.XLOOKUP(A135,[1]装备升级!$B:$B,[1]装备升级!$D:$D))</f>
        <v>3;0;800000|5;1020005;300</v>
      </c>
      <c r="G135" s="3" t="str">
        <f>CONCATENATE("3;0;",_xlfn.XLOOKUP(A135,[1]装备升级!$B:$B,[1]装备升级!$C:$C),"|5;",[1]装备升级!$S$9,";",_xlfn.XLOOKUP(A135,[1]装备升级!$B:$B,[1]装备升级!$D:$D))</f>
        <v>3;0;800000|5;1020006;300</v>
      </c>
    </row>
    <row r="136" spans="1:7">
      <c r="A136" s="2">
        <v>132</v>
      </c>
      <c r="B136" s="3" t="str">
        <f>CONCATENATE("3;0;",_xlfn.XLOOKUP(A136,[1]装备升级!$B:$B,[1]装备升级!$C:$C),"|5;",[1]装备升级!$S$4,";",_xlfn.XLOOKUP(A136,[1]装备升级!$B:$B,[1]装备升级!$D:$D))</f>
        <v>3;0;800000|5;1020001;300</v>
      </c>
      <c r="C136" s="3" t="str">
        <f>CONCATENATE("3;0;",_xlfn.XLOOKUP(A136,[1]装备升级!$B:$B,[1]装备升级!$C:$C),"|5;",[1]装备升级!$S$5,";",_xlfn.XLOOKUP(A136,[1]装备升级!$B:$B,[1]装备升级!$D:$D))</f>
        <v>3;0;800000|5;1020002;300</v>
      </c>
      <c r="D136" s="3" t="str">
        <f>CONCATENATE("3;0;",_xlfn.XLOOKUP(A136,[1]装备升级!$B:$B,[1]装备升级!$C:$C),"|5;",[1]装备升级!$S$6,";",_xlfn.XLOOKUP(A136,[1]装备升级!$B:$B,[1]装备升级!$D:$D))</f>
        <v>3;0;800000|5;1020003;300</v>
      </c>
      <c r="E136" s="3" t="str">
        <f>CONCATENATE("3;0;",_xlfn.XLOOKUP(A136,[1]装备升级!$B:$B,[1]装备升级!$C:$C),"|5;",[1]装备升级!$S$7,";",_xlfn.XLOOKUP(A136,[1]装备升级!$B:$B,[1]装备升级!$D:$D))</f>
        <v>3;0;800000|5;1020004;300</v>
      </c>
      <c r="F136" s="3" t="str">
        <f>CONCATENATE("3;0;",_xlfn.XLOOKUP(A136,[1]装备升级!$B:$B,[1]装备升级!$C:$C),"|5;",[1]装备升级!$S$8,";",_xlfn.XLOOKUP(A136,[1]装备升级!$B:$B,[1]装备升级!$D:$D))</f>
        <v>3;0;800000|5;1020005;300</v>
      </c>
      <c r="G136" s="3" t="str">
        <f>CONCATENATE("3;0;",_xlfn.XLOOKUP(A136,[1]装备升级!$B:$B,[1]装备升级!$C:$C),"|5;",[1]装备升级!$S$9,";",_xlfn.XLOOKUP(A136,[1]装备升级!$B:$B,[1]装备升级!$D:$D))</f>
        <v>3;0;800000|5;1020006;300</v>
      </c>
    </row>
    <row r="137" spans="1:7">
      <c r="A137" s="2">
        <v>133</v>
      </c>
      <c r="B137" s="3" t="str">
        <f>CONCATENATE("3;0;",_xlfn.XLOOKUP(A137,[1]装备升级!$B:$B,[1]装备升级!$C:$C),"|5;",[1]装备升级!$S$4,";",_xlfn.XLOOKUP(A137,[1]装备升级!$B:$B,[1]装备升级!$D:$D))</f>
        <v>3;0;800000|5;1020001;300</v>
      </c>
      <c r="C137" s="3" t="str">
        <f>CONCATENATE("3;0;",_xlfn.XLOOKUP(A137,[1]装备升级!$B:$B,[1]装备升级!$C:$C),"|5;",[1]装备升级!$S$5,";",_xlfn.XLOOKUP(A137,[1]装备升级!$B:$B,[1]装备升级!$D:$D))</f>
        <v>3;0;800000|5;1020002;300</v>
      </c>
      <c r="D137" s="3" t="str">
        <f>CONCATENATE("3;0;",_xlfn.XLOOKUP(A137,[1]装备升级!$B:$B,[1]装备升级!$C:$C),"|5;",[1]装备升级!$S$6,";",_xlfn.XLOOKUP(A137,[1]装备升级!$B:$B,[1]装备升级!$D:$D))</f>
        <v>3;0;800000|5;1020003;300</v>
      </c>
      <c r="E137" s="3" t="str">
        <f>CONCATENATE("3;0;",_xlfn.XLOOKUP(A137,[1]装备升级!$B:$B,[1]装备升级!$C:$C),"|5;",[1]装备升级!$S$7,";",_xlfn.XLOOKUP(A137,[1]装备升级!$B:$B,[1]装备升级!$D:$D))</f>
        <v>3;0;800000|5;1020004;300</v>
      </c>
      <c r="F137" s="3" t="str">
        <f>CONCATENATE("3;0;",_xlfn.XLOOKUP(A137,[1]装备升级!$B:$B,[1]装备升级!$C:$C),"|5;",[1]装备升级!$S$8,";",_xlfn.XLOOKUP(A137,[1]装备升级!$B:$B,[1]装备升级!$D:$D))</f>
        <v>3;0;800000|5;1020005;300</v>
      </c>
      <c r="G137" s="3" t="str">
        <f>CONCATENATE("3;0;",_xlfn.XLOOKUP(A137,[1]装备升级!$B:$B,[1]装备升级!$C:$C),"|5;",[1]装备升级!$S$9,";",_xlfn.XLOOKUP(A137,[1]装备升级!$B:$B,[1]装备升级!$D:$D))</f>
        <v>3;0;800000|5;1020006;300</v>
      </c>
    </row>
    <row r="138" spans="1:7">
      <c r="A138" s="2">
        <v>134</v>
      </c>
      <c r="B138" s="3" t="str">
        <f>CONCATENATE("3;0;",_xlfn.XLOOKUP(A138,[1]装备升级!$B:$B,[1]装备升级!$C:$C),"|5;",[1]装备升级!$S$4,";",_xlfn.XLOOKUP(A138,[1]装备升级!$B:$B,[1]装备升级!$D:$D))</f>
        <v>3;0;800000|5;1020001;300</v>
      </c>
      <c r="C138" s="3" t="str">
        <f>CONCATENATE("3;0;",_xlfn.XLOOKUP(A138,[1]装备升级!$B:$B,[1]装备升级!$C:$C),"|5;",[1]装备升级!$S$5,";",_xlfn.XLOOKUP(A138,[1]装备升级!$B:$B,[1]装备升级!$D:$D))</f>
        <v>3;0;800000|5;1020002;300</v>
      </c>
      <c r="D138" s="3" t="str">
        <f>CONCATENATE("3;0;",_xlfn.XLOOKUP(A138,[1]装备升级!$B:$B,[1]装备升级!$C:$C),"|5;",[1]装备升级!$S$6,";",_xlfn.XLOOKUP(A138,[1]装备升级!$B:$B,[1]装备升级!$D:$D))</f>
        <v>3;0;800000|5;1020003;300</v>
      </c>
      <c r="E138" s="3" t="str">
        <f>CONCATENATE("3;0;",_xlfn.XLOOKUP(A138,[1]装备升级!$B:$B,[1]装备升级!$C:$C),"|5;",[1]装备升级!$S$7,";",_xlfn.XLOOKUP(A138,[1]装备升级!$B:$B,[1]装备升级!$D:$D))</f>
        <v>3;0;800000|5;1020004;300</v>
      </c>
      <c r="F138" s="3" t="str">
        <f>CONCATENATE("3;0;",_xlfn.XLOOKUP(A138,[1]装备升级!$B:$B,[1]装备升级!$C:$C),"|5;",[1]装备升级!$S$8,";",_xlfn.XLOOKUP(A138,[1]装备升级!$B:$B,[1]装备升级!$D:$D))</f>
        <v>3;0;800000|5;1020005;300</v>
      </c>
      <c r="G138" s="3" t="str">
        <f>CONCATENATE("3;0;",_xlfn.XLOOKUP(A138,[1]装备升级!$B:$B,[1]装备升级!$C:$C),"|5;",[1]装备升级!$S$9,";",_xlfn.XLOOKUP(A138,[1]装备升级!$B:$B,[1]装备升级!$D:$D))</f>
        <v>3;0;800000|5;1020006;300</v>
      </c>
    </row>
    <row r="139" spans="1:7">
      <c r="A139" s="2">
        <v>135</v>
      </c>
      <c r="B139" s="3" t="str">
        <f>CONCATENATE("3;0;",_xlfn.XLOOKUP(A139,[1]装备升级!$B:$B,[1]装备升级!$C:$C),"|5;",[1]装备升级!$S$4,";",_xlfn.XLOOKUP(A139,[1]装备升级!$B:$B,[1]装备升级!$D:$D))</f>
        <v>3;0;850000|5;1020001;300</v>
      </c>
      <c r="C139" s="3" t="str">
        <f>CONCATENATE("3;0;",_xlfn.XLOOKUP(A139,[1]装备升级!$B:$B,[1]装备升级!$C:$C),"|5;",[1]装备升级!$S$5,";",_xlfn.XLOOKUP(A139,[1]装备升级!$B:$B,[1]装备升级!$D:$D))</f>
        <v>3;0;850000|5;1020002;300</v>
      </c>
      <c r="D139" s="3" t="str">
        <f>CONCATENATE("3;0;",_xlfn.XLOOKUP(A139,[1]装备升级!$B:$B,[1]装备升级!$C:$C),"|5;",[1]装备升级!$S$6,";",_xlfn.XLOOKUP(A139,[1]装备升级!$B:$B,[1]装备升级!$D:$D))</f>
        <v>3;0;850000|5;1020003;300</v>
      </c>
      <c r="E139" s="3" t="str">
        <f>CONCATENATE("3;0;",_xlfn.XLOOKUP(A139,[1]装备升级!$B:$B,[1]装备升级!$C:$C),"|5;",[1]装备升级!$S$7,";",_xlfn.XLOOKUP(A139,[1]装备升级!$B:$B,[1]装备升级!$D:$D))</f>
        <v>3;0;850000|5;1020004;300</v>
      </c>
      <c r="F139" s="3" t="str">
        <f>CONCATENATE("3;0;",_xlfn.XLOOKUP(A139,[1]装备升级!$B:$B,[1]装备升级!$C:$C),"|5;",[1]装备升级!$S$8,";",_xlfn.XLOOKUP(A139,[1]装备升级!$B:$B,[1]装备升级!$D:$D))</f>
        <v>3;0;850000|5;1020005;300</v>
      </c>
      <c r="G139" s="3" t="str">
        <f>CONCATENATE("3;0;",_xlfn.XLOOKUP(A139,[1]装备升级!$B:$B,[1]装备升级!$C:$C),"|5;",[1]装备升级!$S$9,";",_xlfn.XLOOKUP(A139,[1]装备升级!$B:$B,[1]装备升级!$D:$D))</f>
        <v>3;0;850000|5;1020006;300</v>
      </c>
    </row>
    <row r="140" spans="1:7">
      <c r="A140" s="2">
        <v>136</v>
      </c>
      <c r="B140" s="3" t="str">
        <f>CONCATENATE("3;0;",_xlfn.XLOOKUP(A140,[1]装备升级!$B:$B,[1]装备升级!$C:$C),"|5;",[1]装备升级!$S$4,";",_xlfn.XLOOKUP(A140,[1]装备升级!$B:$B,[1]装备升级!$D:$D))</f>
        <v>3;0;850000|5;1020001;300</v>
      </c>
      <c r="C140" s="3" t="str">
        <f>CONCATENATE("3;0;",_xlfn.XLOOKUP(A140,[1]装备升级!$B:$B,[1]装备升级!$C:$C),"|5;",[1]装备升级!$S$5,";",_xlfn.XLOOKUP(A140,[1]装备升级!$B:$B,[1]装备升级!$D:$D))</f>
        <v>3;0;850000|5;1020002;300</v>
      </c>
      <c r="D140" s="3" t="str">
        <f>CONCATENATE("3;0;",_xlfn.XLOOKUP(A140,[1]装备升级!$B:$B,[1]装备升级!$C:$C),"|5;",[1]装备升级!$S$6,";",_xlfn.XLOOKUP(A140,[1]装备升级!$B:$B,[1]装备升级!$D:$D))</f>
        <v>3;0;850000|5;1020003;300</v>
      </c>
      <c r="E140" s="3" t="str">
        <f>CONCATENATE("3;0;",_xlfn.XLOOKUP(A140,[1]装备升级!$B:$B,[1]装备升级!$C:$C),"|5;",[1]装备升级!$S$7,";",_xlfn.XLOOKUP(A140,[1]装备升级!$B:$B,[1]装备升级!$D:$D))</f>
        <v>3;0;850000|5;1020004;300</v>
      </c>
      <c r="F140" s="3" t="str">
        <f>CONCATENATE("3;0;",_xlfn.XLOOKUP(A140,[1]装备升级!$B:$B,[1]装备升级!$C:$C),"|5;",[1]装备升级!$S$8,";",_xlfn.XLOOKUP(A140,[1]装备升级!$B:$B,[1]装备升级!$D:$D))</f>
        <v>3;0;850000|5;1020005;300</v>
      </c>
      <c r="G140" s="3" t="str">
        <f>CONCATENATE("3;0;",_xlfn.XLOOKUP(A140,[1]装备升级!$B:$B,[1]装备升级!$C:$C),"|5;",[1]装备升级!$S$9,";",_xlfn.XLOOKUP(A140,[1]装备升级!$B:$B,[1]装备升级!$D:$D))</f>
        <v>3;0;850000|5;1020006;300</v>
      </c>
    </row>
    <row r="141" spans="1:7">
      <c r="A141" s="2">
        <v>137</v>
      </c>
      <c r="B141" s="3" t="str">
        <f>CONCATENATE("3;0;",_xlfn.XLOOKUP(A141,[1]装备升级!$B:$B,[1]装备升级!$C:$C),"|5;",[1]装备升级!$S$4,";",_xlfn.XLOOKUP(A141,[1]装备升级!$B:$B,[1]装备升级!$D:$D))</f>
        <v>3;0;850000|5;1020001;300</v>
      </c>
      <c r="C141" s="3" t="str">
        <f>CONCATENATE("3;0;",_xlfn.XLOOKUP(A141,[1]装备升级!$B:$B,[1]装备升级!$C:$C),"|5;",[1]装备升级!$S$5,";",_xlfn.XLOOKUP(A141,[1]装备升级!$B:$B,[1]装备升级!$D:$D))</f>
        <v>3;0;850000|5;1020002;300</v>
      </c>
      <c r="D141" s="3" t="str">
        <f>CONCATENATE("3;0;",_xlfn.XLOOKUP(A141,[1]装备升级!$B:$B,[1]装备升级!$C:$C),"|5;",[1]装备升级!$S$6,";",_xlfn.XLOOKUP(A141,[1]装备升级!$B:$B,[1]装备升级!$D:$D))</f>
        <v>3;0;850000|5;1020003;300</v>
      </c>
      <c r="E141" s="3" t="str">
        <f>CONCATENATE("3;0;",_xlfn.XLOOKUP(A141,[1]装备升级!$B:$B,[1]装备升级!$C:$C),"|5;",[1]装备升级!$S$7,";",_xlfn.XLOOKUP(A141,[1]装备升级!$B:$B,[1]装备升级!$D:$D))</f>
        <v>3;0;850000|5;1020004;300</v>
      </c>
      <c r="F141" s="3" t="str">
        <f>CONCATENATE("3;0;",_xlfn.XLOOKUP(A141,[1]装备升级!$B:$B,[1]装备升级!$C:$C),"|5;",[1]装备升级!$S$8,";",_xlfn.XLOOKUP(A141,[1]装备升级!$B:$B,[1]装备升级!$D:$D))</f>
        <v>3;0;850000|5;1020005;300</v>
      </c>
      <c r="G141" s="3" t="str">
        <f>CONCATENATE("3;0;",_xlfn.XLOOKUP(A141,[1]装备升级!$B:$B,[1]装备升级!$C:$C),"|5;",[1]装备升级!$S$9,";",_xlfn.XLOOKUP(A141,[1]装备升级!$B:$B,[1]装备升级!$D:$D))</f>
        <v>3;0;850000|5;1020006;300</v>
      </c>
    </row>
    <row r="142" spans="1:7">
      <c r="A142" s="2">
        <v>138</v>
      </c>
      <c r="B142" s="3" t="str">
        <f>CONCATENATE("3;0;",_xlfn.XLOOKUP(A142,[1]装备升级!$B:$B,[1]装备升级!$C:$C),"|5;",[1]装备升级!$S$4,";",_xlfn.XLOOKUP(A142,[1]装备升级!$B:$B,[1]装备升级!$D:$D))</f>
        <v>3;0;850000|5;1020001;300</v>
      </c>
      <c r="C142" s="3" t="str">
        <f>CONCATENATE("3;0;",_xlfn.XLOOKUP(A142,[1]装备升级!$B:$B,[1]装备升级!$C:$C),"|5;",[1]装备升级!$S$5,";",_xlfn.XLOOKUP(A142,[1]装备升级!$B:$B,[1]装备升级!$D:$D))</f>
        <v>3;0;850000|5;1020002;300</v>
      </c>
      <c r="D142" s="3" t="str">
        <f>CONCATENATE("3;0;",_xlfn.XLOOKUP(A142,[1]装备升级!$B:$B,[1]装备升级!$C:$C),"|5;",[1]装备升级!$S$6,";",_xlfn.XLOOKUP(A142,[1]装备升级!$B:$B,[1]装备升级!$D:$D))</f>
        <v>3;0;850000|5;1020003;300</v>
      </c>
      <c r="E142" s="3" t="str">
        <f>CONCATENATE("3;0;",_xlfn.XLOOKUP(A142,[1]装备升级!$B:$B,[1]装备升级!$C:$C),"|5;",[1]装备升级!$S$7,";",_xlfn.XLOOKUP(A142,[1]装备升级!$B:$B,[1]装备升级!$D:$D))</f>
        <v>3;0;850000|5;1020004;300</v>
      </c>
      <c r="F142" s="3" t="str">
        <f>CONCATENATE("3;0;",_xlfn.XLOOKUP(A142,[1]装备升级!$B:$B,[1]装备升级!$C:$C),"|5;",[1]装备升级!$S$8,";",_xlfn.XLOOKUP(A142,[1]装备升级!$B:$B,[1]装备升级!$D:$D))</f>
        <v>3;0;850000|5;1020005;300</v>
      </c>
      <c r="G142" s="3" t="str">
        <f>CONCATENATE("3;0;",_xlfn.XLOOKUP(A142,[1]装备升级!$B:$B,[1]装备升级!$C:$C),"|5;",[1]装备升级!$S$9,";",_xlfn.XLOOKUP(A142,[1]装备升级!$B:$B,[1]装备升级!$D:$D))</f>
        <v>3;0;850000|5;1020006;300</v>
      </c>
    </row>
    <row r="143" spans="1:7">
      <c r="A143" s="2">
        <v>139</v>
      </c>
      <c r="B143" s="3" t="str">
        <f>CONCATENATE("3;0;",_xlfn.XLOOKUP(A143,[1]装备升级!$B:$B,[1]装备升级!$C:$C),"|5;",[1]装备升级!$S$4,";",_xlfn.XLOOKUP(A143,[1]装备升级!$B:$B,[1]装备升级!$D:$D))</f>
        <v>3;0;850000|5;1020001;300</v>
      </c>
      <c r="C143" s="3" t="str">
        <f>CONCATENATE("3;0;",_xlfn.XLOOKUP(A143,[1]装备升级!$B:$B,[1]装备升级!$C:$C),"|5;",[1]装备升级!$S$5,";",_xlfn.XLOOKUP(A143,[1]装备升级!$B:$B,[1]装备升级!$D:$D))</f>
        <v>3;0;850000|5;1020002;300</v>
      </c>
      <c r="D143" s="3" t="str">
        <f>CONCATENATE("3;0;",_xlfn.XLOOKUP(A143,[1]装备升级!$B:$B,[1]装备升级!$C:$C),"|5;",[1]装备升级!$S$6,";",_xlfn.XLOOKUP(A143,[1]装备升级!$B:$B,[1]装备升级!$D:$D))</f>
        <v>3;0;850000|5;1020003;300</v>
      </c>
      <c r="E143" s="3" t="str">
        <f>CONCATENATE("3;0;",_xlfn.XLOOKUP(A143,[1]装备升级!$B:$B,[1]装备升级!$C:$C),"|5;",[1]装备升级!$S$7,";",_xlfn.XLOOKUP(A143,[1]装备升级!$B:$B,[1]装备升级!$D:$D))</f>
        <v>3;0;850000|5;1020004;300</v>
      </c>
      <c r="F143" s="3" t="str">
        <f>CONCATENATE("3;0;",_xlfn.XLOOKUP(A143,[1]装备升级!$B:$B,[1]装备升级!$C:$C),"|5;",[1]装备升级!$S$8,";",_xlfn.XLOOKUP(A143,[1]装备升级!$B:$B,[1]装备升级!$D:$D))</f>
        <v>3;0;850000|5;1020005;300</v>
      </c>
      <c r="G143" s="3" t="str">
        <f>CONCATENATE("3;0;",_xlfn.XLOOKUP(A143,[1]装备升级!$B:$B,[1]装备升级!$C:$C),"|5;",[1]装备升级!$S$9,";",_xlfn.XLOOKUP(A143,[1]装备升级!$B:$B,[1]装备升级!$D:$D))</f>
        <v>3;0;850000|5;1020006;300</v>
      </c>
    </row>
    <row r="144" spans="1:7">
      <c r="A144" s="2">
        <v>140</v>
      </c>
      <c r="B144" s="3" t="str">
        <f>CONCATENATE("3;0;",_xlfn.XLOOKUP(A144,[1]装备升级!$B:$B,[1]装备升级!$C:$C),"|5;",[1]装备升级!$S$4,";",_xlfn.XLOOKUP(A144,[1]装备升级!$B:$B,[1]装备升级!$D:$D))</f>
        <v>3;0;900000|5;1020001;400</v>
      </c>
      <c r="C144" s="3" t="str">
        <f>CONCATENATE("3;0;",_xlfn.XLOOKUP(A144,[1]装备升级!$B:$B,[1]装备升级!$C:$C),"|5;",[1]装备升级!$S$5,";",_xlfn.XLOOKUP(A144,[1]装备升级!$B:$B,[1]装备升级!$D:$D))</f>
        <v>3;0;900000|5;1020002;400</v>
      </c>
      <c r="D144" s="3" t="str">
        <f>CONCATENATE("3;0;",_xlfn.XLOOKUP(A144,[1]装备升级!$B:$B,[1]装备升级!$C:$C),"|5;",[1]装备升级!$S$6,";",_xlfn.XLOOKUP(A144,[1]装备升级!$B:$B,[1]装备升级!$D:$D))</f>
        <v>3;0;900000|5;1020003;400</v>
      </c>
      <c r="E144" s="3" t="str">
        <f>CONCATENATE("3;0;",_xlfn.XLOOKUP(A144,[1]装备升级!$B:$B,[1]装备升级!$C:$C),"|5;",[1]装备升级!$S$7,";",_xlfn.XLOOKUP(A144,[1]装备升级!$B:$B,[1]装备升级!$D:$D))</f>
        <v>3;0;900000|5;1020004;400</v>
      </c>
      <c r="F144" s="3" t="str">
        <f>CONCATENATE("3;0;",_xlfn.XLOOKUP(A144,[1]装备升级!$B:$B,[1]装备升级!$C:$C),"|5;",[1]装备升级!$S$8,";",_xlfn.XLOOKUP(A144,[1]装备升级!$B:$B,[1]装备升级!$D:$D))</f>
        <v>3;0;900000|5;1020005;400</v>
      </c>
      <c r="G144" s="3" t="str">
        <f>CONCATENATE("3;0;",_xlfn.XLOOKUP(A144,[1]装备升级!$B:$B,[1]装备升级!$C:$C),"|5;",[1]装备升级!$S$9,";",_xlfn.XLOOKUP(A144,[1]装备升级!$B:$B,[1]装备升级!$D:$D))</f>
        <v>3;0;900000|5;1020006;400</v>
      </c>
    </row>
    <row r="145" spans="1:7">
      <c r="A145" s="2">
        <v>141</v>
      </c>
      <c r="B145" s="3" t="str">
        <f>CONCATENATE("3;0;",_xlfn.XLOOKUP(A145,[1]装备升级!$B:$B,[1]装备升级!$C:$C),"|5;",[1]装备升级!$S$4,";",_xlfn.XLOOKUP(A145,[1]装备升级!$B:$B,[1]装备升级!$D:$D))</f>
        <v>3;0;900000|5;1020001;400</v>
      </c>
      <c r="C145" s="3" t="str">
        <f>CONCATENATE("3;0;",_xlfn.XLOOKUP(A145,[1]装备升级!$B:$B,[1]装备升级!$C:$C),"|5;",[1]装备升级!$S$5,";",_xlfn.XLOOKUP(A145,[1]装备升级!$B:$B,[1]装备升级!$D:$D))</f>
        <v>3;0;900000|5;1020002;400</v>
      </c>
      <c r="D145" s="3" t="str">
        <f>CONCATENATE("3;0;",_xlfn.XLOOKUP(A145,[1]装备升级!$B:$B,[1]装备升级!$C:$C),"|5;",[1]装备升级!$S$6,";",_xlfn.XLOOKUP(A145,[1]装备升级!$B:$B,[1]装备升级!$D:$D))</f>
        <v>3;0;900000|5;1020003;400</v>
      </c>
      <c r="E145" s="3" t="str">
        <f>CONCATENATE("3;0;",_xlfn.XLOOKUP(A145,[1]装备升级!$B:$B,[1]装备升级!$C:$C),"|5;",[1]装备升级!$S$7,";",_xlfn.XLOOKUP(A145,[1]装备升级!$B:$B,[1]装备升级!$D:$D))</f>
        <v>3;0;900000|5;1020004;400</v>
      </c>
      <c r="F145" s="3" t="str">
        <f>CONCATENATE("3;0;",_xlfn.XLOOKUP(A145,[1]装备升级!$B:$B,[1]装备升级!$C:$C),"|5;",[1]装备升级!$S$8,";",_xlfn.XLOOKUP(A145,[1]装备升级!$B:$B,[1]装备升级!$D:$D))</f>
        <v>3;0;900000|5;1020005;400</v>
      </c>
      <c r="G145" s="3" t="str">
        <f>CONCATENATE("3;0;",_xlfn.XLOOKUP(A145,[1]装备升级!$B:$B,[1]装备升级!$C:$C),"|5;",[1]装备升级!$S$9,";",_xlfn.XLOOKUP(A145,[1]装备升级!$B:$B,[1]装备升级!$D:$D))</f>
        <v>3;0;900000|5;1020006;400</v>
      </c>
    </row>
    <row r="146" spans="1:7">
      <c r="A146" s="2">
        <v>142</v>
      </c>
      <c r="B146" s="3" t="str">
        <f>CONCATENATE("3;0;",_xlfn.XLOOKUP(A146,[1]装备升级!$B:$B,[1]装备升级!$C:$C),"|5;",[1]装备升级!$S$4,";",_xlfn.XLOOKUP(A146,[1]装备升级!$B:$B,[1]装备升级!$D:$D))</f>
        <v>3;0;900000|5;1020001;400</v>
      </c>
      <c r="C146" s="3" t="str">
        <f>CONCATENATE("3;0;",_xlfn.XLOOKUP(A146,[1]装备升级!$B:$B,[1]装备升级!$C:$C),"|5;",[1]装备升级!$S$5,";",_xlfn.XLOOKUP(A146,[1]装备升级!$B:$B,[1]装备升级!$D:$D))</f>
        <v>3;0;900000|5;1020002;400</v>
      </c>
      <c r="D146" s="3" t="str">
        <f>CONCATENATE("3;0;",_xlfn.XLOOKUP(A146,[1]装备升级!$B:$B,[1]装备升级!$C:$C),"|5;",[1]装备升级!$S$6,";",_xlfn.XLOOKUP(A146,[1]装备升级!$B:$B,[1]装备升级!$D:$D))</f>
        <v>3;0;900000|5;1020003;400</v>
      </c>
      <c r="E146" s="3" t="str">
        <f>CONCATENATE("3;0;",_xlfn.XLOOKUP(A146,[1]装备升级!$B:$B,[1]装备升级!$C:$C),"|5;",[1]装备升级!$S$7,";",_xlfn.XLOOKUP(A146,[1]装备升级!$B:$B,[1]装备升级!$D:$D))</f>
        <v>3;0;900000|5;1020004;400</v>
      </c>
      <c r="F146" s="3" t="str">
        <f>CONCATENATE("3;0;",_xlfn.XLOOKUP(A146,[1]装备升级!$B:$B,[1]装备升级!$C:$C),"|5;",[1]装备升级!$S$8,";",_xlfn.XLOOKUP(A146,[1]装备升级!$B:$B,[1]装备升级!$D:$D))</f>
        <v>3;0;900000|5;1020005;400</v>
      </c>
      <c r="G146" s="3" t="str">
        <f>CONCATENATE("3;0;",_xlfn.XLOOKUP(A146,[1]装备升级!$B:$B,[1]装备升级!$C:$C),"|5;",[1]装备升级!$S$9,";",_xlfn.XLOOKUP(A146,[1]装备升级!$B:$B,[1]装备升级!$D:$D))</f>
        <v>3;0;900000|5;1020006;400</v>
      </c>
    </row>
    <row r="147" spans="1:7">
      <c r="A147" s="2">
        <v>143</v>
      </c>
      <c r="B147" s="3" t="str">
        <f>CONCATENATE("3;0;",_xlfn.XLOOKUP(A147,[1]装备升级!$B:$B,[1]装备升级!$C:$C),"|5;",[1]装备升级!$S$4,";",_xlfn.XLOOKUP(A147,[1]装备升级!$B:$B,[1]装备升级!$D:$D))</f>
        <v>3;0;900000|5;1020001;400</v>
      </c>
      <c r="C147" s="3" t="str">
        <f>CONCATENATE("3;0;",_xlfn.XLOOKUP(A147,[1]装备升级!$B:$B,[1]装备升级!$C:$C),"|5;",[1]装备升级!$S$5,";",_xlfn.XLOOKUP(A147,[1]装备升级!$B:$B,[1]装备升级!$D:$D))</f>
        <v>3;0;900000|5;1020002;400</v>
      </c>
      <c r="D147" s="3" t="str">
        <f>CONCATENATE("3;0;",_xlfn.XLOOKUP(A147,[1]装备升级!$B:$B,[1]装备升级!$C:$C),"|5;",[1]装备升级!$S$6,";",_xlfn.XLOOKUP(A147,[1]装备升级!$B:$B,[1]装备升级!$D:$D))</f>
        <v>3;0;900000|5;1020003;400</v>
      </c>
      <c r="E147" s="3" t="str">
        <f>CONCATENATE("3;0;",_xlfn.XLOOKUP(A147,[1]装备升级!$B:$B,[1]装备升级!$C:$C),"|5;",[1]装备升级!$S$7,";",_xlfn.XLOOKUP(A147,[1]装备升级!$B:$B,[1]装备升级!$D:$D))</f>
        <v>3;0;900000|5;1020004;400</v>
      </c>
      <c r="F147" s="3" t="str">
        <f>CONCATENATE("3;0;",_xlfn.XLOOKUP(A147,[1]装备升级!$B:$B,[1]装备升级!$C:$C),"|5;",[1]装备升级!$S$8,";",_xlfn.XLOOKUP(A147,[1]装备升级!$B:$B,[1]装备升级!$D:$D))</f>
        <v>3;0;900000|5;1020005;400</v>
      </c>
      <c r="G147" s="3" t="str">
        <f>CONCATENATE("3;0;",_xlfn.XLOOKUP(A147,[1]装备升级!$B:$B,[1]装备升级!$C:$C),"|5;",[1]装备升级!$S$9,";",_xlfn.XLOOKUP(A147,[1]装备升级!$B:$B,[1]装备升级!$D:$D))</f>
        <v>3;0;900000|5;1020006;400</v>
      </c>
    </row>
    <row r="148" spans="1:7">
      <c r="A148" s="2">
        <v>144</v>
      </c>
      <c r="B148" s="3" t="str">
        <f>CONCATENATE("3;0;",_xlfn.XLOOKUP(A148,[1]装备升级!$B:$B,[1]装备升级!$C:$C),"|5;",[1]装备升级!$S$4,";",_xlfn.XLOOKUP(A148,[1]装备升级!$B:$B,[1]装备升级!$D:$D))</f>
        <v>3;0;900000|5;1020001;400</v>
      </c>
      <c r="C148" s="3" t="str">
        <f>CONCATENATE("3;0;",_xlfn.XLOOKUP(A148,[1]装备升级!$B:$B,[1]装备升级!$C:$C),"|5;",[1]装备升级!$S$5,";",_xlfn.XLOOKUP(A148,[1]装备升级!$B:$B,[1]装备升级!$D:$D))</f>
        <v>3;0;900000|5;1020002;400</v>
      </c>
      <c r="D148" s="3" t="str">
        <f>CONCATENATE("3;0;",_xlfn.XLOOKUP(A148,[1]装备升级!$B:$B,[1]装备升级!$C:$C),"|5;",[1]装备升级!$S$6,";",_xlfn.XLOOKUP(A148,[1]装备升级!$B:$B,[1]装备升级!$D:$D))</f>
        <v>3;0;900000|5;1020003;400</v>
      </c>
      <c r="E148" s="3" t="str">
        <f>CONCATENATE("3;0;",_xlfn.XLOOKUP(A148,[1]装备升级!$B:$B,[1]装备升级!$C:$C),"|5;",[1]装备升级!$S$7,";",_xlfn.XLOOKUP(A148,[1]装备升级!$B:$B,[1]装备升级!$D:$D))</f>
        <v>3;0;900000|5;1020004;400</v>
      </c>
      <c r="F148" s="3" t="str">
        <f>CONCATENATE("3;0;",_xlfn.XLOOKUP(A148,[1]装备升级!$B:$B,[1]装备升级!$C:$C),"|5;",[1]装备升级!$S$8,";",_xlfn.XLOOKUP(A148,[1]装备升级!$B:$B,[1]装备升级!$D:$D))</f>
        <v>3;0;900000|5;1020005;400</v>
      </c>
      <c r="G148" s="3" t="str">
        <f>CONCATENATE("3;0;",_xlfn.XLOOKUP(A148,[1]装备升级!$B:$B,[1]装备升级!$C:$C),"|5;",[1]装备升级!$S$9,";",_xlfn.XLOOKUP(A148,[1]装备升级!$B:$B,[1]装备升级!$D:$D))</f>
        <v>3;0;900000|5;1020006;400</v>
      </c>
    </row>
    <row r="149" spans="1:7">
      <c r="A149" s="2">
        <v>145</v>
      </c>
      <c r="B149" s="3" t="str">
        <f>CONCATENATE("3;0;",_xlfn.XLOOKUP(A149,[1]装备升级!$B:$B,[1]装备升级!$C:$C),"|5;",[1]装备升级!$S$4,";",_xlfn.XLOOKUP(A149,[1]装备升级!$B:$B,[1]装备升级!$D:$D))</f>
        <v>3;0;950000|5;1020001;400</v>
      </c>
      <c r="C149" s="3" t="str">
        <f>CONCATENATE("3;0;",_xlfn.XLOOKUP(A149,[1]装备升级!$B:$B,[1]装备升级!$C:$C),"|5;",[1]装备升级!$S$5,";",_xlfn.XLOOKUP(A149,[1]装备升级!$B:$B,[1]装备升级!$D:$D))</f>
        <v>3;0;950000|5;1020002;400</v>
      </c>
      <c r="D149" s="3" t="str">
        <f>CONCATENATE("3;0;",_xlfn.XLOOKUP(A149,[1]装备升级!$B:$B,[1]装备升级!$C:$C),"|5;",[1]装备升级!$S$6,";",_xlfn.XLOOKUP(A149,[1]装备升级!$B:$B,[1]装备升级!$D:$D))</f>
        <v>3;0;950000|5;1020003;400</v>
      </c>
      <c r="E149" s="3" t="str">
        <f>CONCATENATE("3;0;",_xlfn.XLOOKUP(A149,[1]装备升级!$B:$B,[1]装备升级!$C:$C),"|5;",[1]装备升级!$S$7,";",_xlfn.XLOOKUP(A149,[1]装备升级!$B:$B,[1]装备升级!$D:$D))</f>
        <v>3;0;950000|5;1020004;400</v>
      </c>
      <c r="F149" s="3" t="str">
        <f>CONCATENATE("3;0;",_xlfn.XLOOKUP(A149,[1]装备升级!$B:$B,[1]装备升级!$C:$C),"|5;",[1]装备升级!$S$8,";",_xlfn.XLOOKUP(A149,[1]装备升级!$B:$B,[1]装备升级!$D:$D))</f>
        <v>3;0;950000|5;1020005;400</v>
      </c>
      <c r="G149" s="3" t="str">
        <f>CONCATENATE("3;0;",_xlfn.XLOOKUP(A149,[1]装备升级!$B:$B,[1]装备升级!$C:$C),"|5;",[1]装备升级!$S$9,";",_xlfn.XLOOKUP(A149,[1]装备升级!$B:$B,[1]装备升级!$D:$D))</f>
        <v>3;0;950000|5;1020006;400</v>
      </c>
    </row>
    <row r="150" spans="1:7">
      <c r="A150" s="2">
        <v>146</v>
      </c>
      <c r="B150" s="3" t="str">
        <f>CONCATENATE("3;0;",_xlfn.XLOOKUP(A150,[1]装备升级!$B:$B,[1]装备升级!$C:$C),"|5;",[1]装备升级!$S$4,";",_xlfn.XLOOKUP(A150,[1]装备升级!$B:$B,[1]装备升级!$D:$D))</f>
        <v>3;0;950000|5;1020001;400</v>
      </c>
      <c r="C150" s="3" t="str">
        <f>CONCATENATE("3;0;",_xlfn.XLOOKUP(A150,[1]装备升级!$B:$B,[1]装备升级!$C:$C),"|5;",[1]装备升级!$S$5,";",_xlfn.XLOOKUP(A150,[1]装备升级!$B:$B,[1]装备升级!$D:$D))</f>
        <v>3;0;950000|5;1020002;400</v>
      </c>
      <c r="D150" s="3" t="str">
        <f>CONCATENATE("3;0;",_xlfn.XLOOKUP(A150,[1]装备升级!$B:$B,[1]装备升级!$C:$C),"|5;",[1]装备升级!$S$6,";",_xlfn.XLOOKUP(A150,[1]装备升级!$B:$B,[1]装备升级!$D:$D))</f>
        <v>3;0;950000|5;1020003;400</v>
      </c>
      <c r="E150" s="3" t="str">
        <f>CONCATENATE("3;0;",_xlfn.XLOOKUP(A150,[1]装备升级!$B:$B,[1]装备升级!$C:$C),"|5;",[1]装备升级!$S$7,";",_xlfn.XLOOKUP(A150,[1]装备升级!$B:$B,[1]装备升级!$D:$D))</f>
        <v>3;0;950000|5;1020004;400</v>
      </c>
      <c r="F150" s="3" t="str">
        <f>CONCATENATE("3;0;",_xlfn.XLOOKUP(A150,[1]装备升级!$B:$B,[1]装备升级!$C:$C),"|5;",[1]装备升级!$S$8,";",_xlfn.XLOOKUP(A150,[1]装备升级!$B:$B,[1]装备升级!$D:$D))</f>
        <v>3;0;950000|5;1020005;400</v>
      </c>
      <c r="G150" s="3" t="str">
        <f>CONCATENATE("3;0;",_xlfn.XLOOKUP(A150,[1]装备升级!$B:$B,[1]装备升级!$C:$C),"|5;",[1]装备升级!$S$9,";",_xlfn.XLOOKUP(A150,[1]装备升级!$B:$B,[1]装备升级!$D:$D))</f>
        <v>3;0;950000|5;1020006;400</v>
      </c>
    </row>
    <row r="151" spans="1:7">
      <c r="A151" s="2">
        <v>147</v>
      </c>
      <c r="B151" s="3" t="str">
        <f>CONCATENATE("3;0;",_xlfn.XLOOKUP(A151,[1]装备升级!$B:$B,[1]装备升级!$C:$C),"|5;",[1]装备升级!$S$4,";",_xlfn.XLOOKUP(A151,[1]装备升级!$B:$B,[1]装备升级!$D:$D))</f>
        <v>3;0;950000|5;1020001;400</v>
      </c>
      <c r="C151" s="3" t="str">
        <f>CONCATENATE("3;0;",_xlfn.XLOOKUP(A151,[1]装备升级!$B:$B,[1]装备升级!$C:$C),"|5;",[1]装备升级!$S$5,";",_xlfn.XLOOKUP(A151,[1]装备升级!$B:$B,[1]装备升级!$D:$D))</f>
        <v>3;0;950000|5;1020002;400</v>
      </c>
      <c r="D151" s="3" t="str">
        <f>CONCATENATE("3;0;",_xlfn.XLOOKUP(A151,[1]装备升级!$B:$B,[1]装备升级!$C:$C),"|5;",[1]装备升级!$S$6,";",_xlfn.XLOOKUP(A151,[1]装备升级!$B:$B,[1]装备升级!$D:$D))</f>
        <v>3;0;950000|5;1020003;400</v>
      </c>
      <c r="E151" s="3" t="str">
        <f>CONCATENATE("3;0;",_xlfn.XLOOKUP(A151,[1]装备升级!$B:$B,[1]装备升级!$C:$C),"|5;",[1]装备升级!$S$7,";",_xlfn.XLOOKUP(A151,[1]装备升级!$B:$B,[1]装备升级!$D:$D))</f>
        <v>3;0;950000|5;1020004;400</v>
      </c>
      <c r="F151" s="3" t="str">
        <f>CONCATENATE("3;0;",_xlfn.XLOOKUP(A151,[1]装备升级!$B:$B,[1]装备升级!$C:$C),"|5;",[1]装备升级!$S$8,";",_xlfn.XLOOKUP(A151,[1]装备升级!$B:$B,[1]装备升级!$D:$D))</f>
        <v>3;0;950000|5;1020005;400</v>
      </c>
      <c r="G151" s="3" t="str">
        <f>CONCATENATE("3;0;",_xlfn.XLOOKUP(A151,[1]装备升级!$B:$B,[1]装备升级!$C:$C),"|5;",[1]装备升级!$S$9,";",_xlfn.XLOOKUP(A151,[1]装备升级!$B:$B,[1]装备升级!$D:$D))</f>
        <v>3;0;950000|5;1020006;400</v>
      </c>
    </row>
    <row r="152" spans="1:7">
      <c r="A152" s="2">
        <v>148</v>
      </c>
      <c r="B152" s="3" t="str">
        <f>CONCATENATE("3;0;",_xlfn.XLOOKUP(A152,[1]装备升级!$B:$B,[1]装备升级!$C:$C),"|5;",[1]装备升级!$S$4,";",_xlfn.XLOOKUP(A152,[1]装备升级!$B:$B,[1]装备升级!$D:$D))</f>
        <v>3;0;950000|5;1020001;400</v>
      </c>
      <c r="C152" s="3" t="str">
        <f>CONCATENATE("3;0;",_xlfn.XLOOKUP(A152,[1]装备升级!$B:$B,[1]装备升级!$C:$C),"|5;",[1]装备升级!$S$5,";",_xlfn.XLOOKUP(A152,[1]装备升级!$B:$B,[1]装备升级!$D:$D))</f>
        <v>3;0;950000|5;1020002;400</v>
      </c>
      <c r="D152" s="3" t="str">
        <f>CONCATENATE("3;0;",_xlfn.XLOOKUP(A152,[1]装备升级!$B:$B,[1]装备升级!$C:$C),"|5;",[1]装备升级!$S$6,";",_xlfn.XLOOKUP(A152,[1]装备升级!$B:$B,[1]装备升级!$D:$D))</f>
        <v>3;0;950000|5;1020003;400</v>
      </c>
      <c r="E152" s="3" t="str">
        <f>CONCATENATE("3;0;",_xlfn.XLOOKUP(A152,[1]装备升级!$B:$B,[1]装备升级!$C:$C),"|5;",[1]装备升级!$S$7,";",_xlfn.XLOOKUP(A152,[1]装备升级!$B:$B,[1]装备升级!$D:$D))</f>
        <v>3;0;950000|5;1020004;400</v>
      </c>
      <c r="F152" s="3" t="str">
        <f>CONCATENATE("3;0;",_xlfn.XLOOKUP(A152,[1]装备升级!$B:$B,[1]装备升级!$C:$C),"|5;",[1]装备升级!$S$8,";",_xlfn.XLOOKUP(A152,[1]装备升级!$B:$B,[1]装备升级!$D:$D))</f>
        <v>3;0;950000|5;1020005;400</v>
      </c>
      <c r="G152" s="3" t="str">
        <f>CONCATENATE("3;0;",_xlfn.XLOOKUP(A152,[1]装备升级!$B:$B,[1]装备升级!$C:$C),"|5;",[1]装备升级!$S$9,";",_xlfn.XLOOKUP(A152,[1]装备升级!$B:$B,[1]装备升级!$D:$D))</f>
        <v>3;0;950000|5;1020006;400</v>
      </c>
    </row>
    <row r="153" spans="1:7">
      <c r="A153" s="2">
        <v>149</v>
      </c>
      <c r="B153" s="3" t="str">
        <f>CONCATENATE("3;0;",_xlfn.XLOOKUP(A153,[1]装备升级!$B:$B,[1]装备升级!$C:$C),"|5;",[1]装备升级!$S$4,";",_xlfn.XLOOKUP(A153,[1]装备升级!$B:$B,[1]装备升级!$D:$D))</f>
        <v>3;0;950000|5;1020001;400</v>
      </c>
      <c r="C153" s="3" t="str">
        <f>CONCATENATE("3;0;",_xlfn.XLOOKUP(A153,[1]装备升级!$B:$B,[1]装备升级!$C:$C),"|5;",[1]装备升级!$S$5,";",_xlfn.XLOOKUP(A153,[1]装备升级!$B:$B,[1]装备升级!$D:$D))</f>
        <v>3;0;950000|5;1020002;400</v>
      </c>
      <c r="D153" s="3" t="str">
        <f>CONCATENATE("3;0;",_xlfn.XLOOKUP(A153,[1]装备升级!$B:$B,[1]装备升级!$C:$C),"|5;",[1]装备升级!$S$6,";",_xlfn.XLOOKUP(A153,[1]装备升级!$B:$B,[1]装备升级!$D:$D))</f>
        <v>3;0;950000|5;1020003;400</v>
      </c>
      <c r="E153" s="3" t="str">
        <f>CONCATENATE("3;0;",_xlfn.XLOOKUP(A153,[1]装备升级!$B:$B,[1]装备升级!$C:$C),"|5;",[1]装备升级!$S$7,";",_xlfn.XLOOKUP(A153,[1]装备升级!$B:$B,[1]装备升级!$D:$D))</f>
        <v>3;0;950000|5;1020004;400</v>
      </c>
      <c r="F153" s="3" t="str">
        <f>CONCATENATE("3;0;",_xlfn.XLOOKUP(A153,[1]装备升级!$B:$B,[1]装备升级!$C:$C),"|5;",[1]装备升级!$S$8,";",_xlfn.XLOOKUP(A153,[1]装备升级!$B:$B,[1]装备升级!$D:$D))</f>
        <v>3;0;950000|5;1020005;400</v>
      </c>
      <c r="G153" s="3" t="str">
        <f>CONCATENATE("3;0;",_xlfn.XLOOKUP(A153,[1]装备升级!$B:$B,[1]装备升级!$C:$C),"|5;",[1]装备升级!$S$9,";",_xlfn.XLOOKUP(A153,[1]装备升级!$B:$B,[1]装备升级!$D:$D))</f>
        <v>3;0;950000|5;1020006;400</v>
      </c>
    </row>
    <row r="154" spans="1:7">
      <c r="A154" s="2">
        <v>150</v>
      </c>
      <c r="B154" s="3" t="str">
        <f>CONCATENATE("3;0;",_xlfn.XLOOKUP(A154,[1]装备升级!$B:$B,[1]装备升级!$C:$C),"|5;",[1]装备升级!$S$4,";",_xlfn.XLOOKUP(A154,[1]装备升级!$B:$B,[1]装备升级!$D:$D))</f>
        <v>3;0;1000000|5;1020001;500</v>
      </c>
      <c r="C154" s="3" t="str">
        <f>CONCATENATE("3;0;",_xlfn.XLOOKUP(A154,[1]装备升级!$B:$B,[1]装备升级!$C:$C),"|5;",[1]装备升级!$S$5,";",_xlfn.XLOOKUP(A154,[1]装备升级!$B:$B,[1]装备升级!$D:$D))</f>
        <v>3;0;1000000|5;1020002;500</v>
      </c>
      <c r="D154" s="3" t="str">
        <f>CONCATENATE("3;0;",_xlfn.XLOOKUP(A154,[1]装备升级!$B:$B,[1]装备升级!$C:$C),"|5;",[1]装备升级!$S$6,";",_xlfn.XLOOKUP(A154,[1]装备升级!$B:$B,[1]装备升级!$D:$D))</f>
        <v>3;0;1000000|5;1020003;500</v>
      </c>
      <c r="E154" s="3" t="str">
        <f>CONCATENATE("3;0;",_xlfn.XLOOKUP(A154,[1]装备升级!$B:$B,[1]装备升级!$C:$C),"|5;",[1]装备升级!$S$7,";",_xlfn.XLOOKUP(A154,[1]装备升级!$B:$B,[1]装备升级!$D:$D))</f>
        <v>3;0;1000000|5;1020004;500</v>
      </c>
      <c r="F154" s="3" t="str">
        <f>CONCATENATE("3;0;",_xlfn.XLOOKUP(A154,[1]装备升级!$B:$B,[1]装备升级!$C:$C),"|5;",[1]装备升级!$S$8,";",_xlfn.XLOOKUP(A154,[1]装备升级!$B:$B,[1]装备升级!$D:$D))</f>
        <v>3;0;1000000|5;1020005;500</v>
      </c>
      <c r="G154" s="3" t="str">
        <f>CONCATENATE("3;0;",_xlfn.XLOOKUP(A154,[1]装备升级!$B:$B,[1]装备升级!$C:$C),"|5;",[1]装备升级!$S$9,";",_xlfn.XLOOKUP(A154,[1]装备升级!$B:$B,[1]装备升级!$D:$D))</f>
        <v>3;0;1000000|5;1020006;500</v>
      </c>
    </row>
    <row r="155" spans="1:7">
      <c r="A155" s="2">
        <v>151</v>
      </c>
      <c r="B155" s="3" t="str">
        <f>CONCATENATE("3;0;",_xlfn.XLOOKUP(A155,[1]装备升级!$B:$B,[1]装备升级!$C:$C),"|5;",[1]装备升级!$S$4,";",_xlfn.XLOOKUP(A155,[1]装备升级!$B:$B,[1]装备升级!$D:$D))</f>
        <v>3;0;1000000|5;1020001;500</v>
      </c>
      <c r="C155" s="3" t="str">
        <f>CONCATENATE("3;0;",_xlfn.XLOOKUP(A155,[1]装备升级!$B:$B,[1]装备升级!$C:$C),"|5;",[1]装备升级!$S$5,";",_xlfn.XLOOKUP(A155,[1]装备升级!$B:$B,[1]装备升级!$D:$D))</f>
        <v>3;0;1000000|5;1020002;500</v>
      </c>
      <c r="D155" s="3" t="str">
        <f>CONCATENATE("3;0;",_xlfn.XLOOKUP(A155,[1]装备升级!$B:$B,[1]装备升级!$C:$C),"|5;",[1]装备升级!$S$6,";",_xlfn.XLOOKUP(A155,[1]装备升级!$B:$B,[1]装备升级!$D:$D))</f>
        <v>3;0;1000000|5;1020003;500</v>
      </c>
      <c r="E155" s="3" t="str">
        <f>CONCATENATE("3;0;",_xlfn.XLOOKUP(A155,[1]装备升级!$B:$B,[1]装备升级!$C:$C),"|5;",[1]装备升级!$S$7,";",_xlfn.XLOOKUP(A155,[1]装备升级!$B:$B,[1]装备升级!$D:$D))</f>
        <v>3;0;1000000|5;1020004;500</v>
      </c>
      <c r="F155" s="3" t="str">
        <f>CONCATENATE("3;0;",_xlfn.XLOOKUP(A155,[1]装备升级!$B:$B,[1]装备升级!$C:$C),"|5;",[1]装备升级!$S$8,";",_xlfn.XLOOKUP(A155,[1]装备升级!$B:$B,[1]装备升级!$D:$D))</f>
        <v>3;0;1000000|5;1020005;500</v>
      </c>
      <c r="G155" s="3" t="str">
        <f>CONCATENATE("3;0;",_xlfn.XLOOKUP(A155,[1]装备升级!$B:$B,[1]装备升级!$C:$C),"|5;",[1]装备升级!$S$9,";",_xlfn.XLOOKUP(A155,[1]装备升级!$B:$B,[1]装备升级!$D:$D))</f>
        <v>3;0;1000000|5;1020006;500</v>
      </c>
    </row>
    <row r="156" spans="1:7">
      <c r="A156" s="2">
        <v>152</v>
      </c>
      <c r="B156" s="3" t="str">
        <f>CONCATENATE("3;0;",_xlfn.XLOOKUP(A156,[1]装备升级!$B:$B,[1]装备升级!$C:$C),"|5;",[1]装备升级!$S$4,";",_xlfn.XLOOKUP(A156,[1]装备升级!$B:$B,[1]装备升级!$D:$D))</f>
        <v>3;0;1000000|5;1020001;500</v>
      </c>
      <c r="C156" s="3" t="str">
        <f>CONCATENATE("3;0;",_xlfn.XLOOKUP(A156,[1]装备升级!$B:$B,[1]装备升级!$C:$C),"|5;",[1]装备升级!$S$5,";",_xlfn.XLOOKUP(A156,[1]装备升级!$B:$B,[1]装备升级!$D:$D))</f>
        <v>3;0;1000000|5;1020002;500</v>
      </c>
      <c r="D156" s="3" t="str">
        <f>CONCATENATE("3;0;",_xlfn.XLOOKUP(A156,[1]装备升级!$B:$B,[1]装备升级!$C:$C),"|5;",[1]装备升级!$S$6,";",_xlfn.XLOOKUP(A156,[1]装备升级!$B:$B,[1]装备升级!$D:$D))</f>
        <v>3;0;1000000|5;1020003;500</v>
      </c>
      <c r="E156" s="3" t="str">
        <f>CONCATENATE("3;0;",_xlfn.XLOOKUP(A156,[1]装备升级!$B:$B,[1]装备升级!$C:$C),"|5;",[1]装备升级!$S$7,";",_xlfn.XLOOKUP(A156,[1]装备升级!$B:$B,[1]装备升级!$D:$D))</f>
        <v>3;0;1000000|5;1020004;500</v>
      </c>
      <c r="F156" s="3" t="str">
        <f>CONCATENATE("3;0;",_xlfn.XLOOKUP(A156,[1]装备升级!$B:$B,[1]装备升级!$C:$C),"|5;",[1]装备升级!$S$8,";",_xlfn.XLOOKUP(A156,[1]装备升级!$B:$B,[1]装备升级!$D:$D))</f>
        <v>3;0;1000000|5;1020005;500</v>
      </c>
      <c r="G156" s="3" t="str">
        <f>CONCATENATE("3;0;",_xlfn.XLOOKUP(A156,[1]装备升级!$B:$B,[1]装备升级!$C:$C),"|5;",[1]装备升级!$S$9,";",_xlfn.XLOOKUP(A156,[1]装备升级!$B:$B,[1]装备升级!$D:$D))</f>
        <v>3;0;1000000|5;1020006;500</v>
      </c>
    </row>
    <row r="157" spans="1:7">
      <c r="A157" s="2">
        <v>153</v>
      </c>
      <c r="B157" s="3" t="str">
        <f>CONCATENATE("3;0;",_xlfn.XLOOKUP(A157,[1]装备升级!$B:$B,[1]装备升级!$C:$C),"|5;",[1]装备升级!$S$4,";",_xlfn.XLOOKUP(A157,[1]装备升级!$B:$B,[1]装备升级!$D:$D))</f>
        <v>3;0;1000000|5;1020001;500</v>
      </c>
      <c r="C157" s="3" t="str">
        <f>CONCATENATE("3;0;",_xlfn.XLOOKUP(A157,[1]装备升级!$B:$B,[1]装备升级!$C:$C),"|5;",[1]装备升级!$S$5,";",_xlfn.XLOOKUP(A157,[1]装备升级!$B:$B,[1]装备升级!$D:$D))</f>
        <v>3;0;1000000|5;1020002;500</v>
      </c>
      <c r="D157" s="3" t="str">
        <f>CONCATENATE("3;0;",_xlfn.XLOOKUP(A157,[1]装备升级!$B:$B,[1]装备升级!$C:$C),"|5;",[1]装备升级!$S$6,";",_xlfn.XLOOKUP(A157,[1]装备升级!$B:$B,[1]装备升级!$D:$D))</f>
        <v>3;0;1000000|5;1020003;500</v>
      </c>
      <c r="E157" s="3" t="str">
        <f>CONCATENATE("3;0;",_xlfn.XLOOKUP(A157,[1]装备升级!$B:$B,[1]装备升级!$C:$C),"|5;",[1]装备升级!$S$7,";",_xlfn.XLOOKUP(A157,[1]装备升级!$B:$B,[1]装备升级!$D:$D))</f>
        <v>3;0;1000000|5;1020004;500</v>
      </c>
      <c r="F157" s="3" t="str">
        <f>CONCATENATE("3;0;",_xlfn.XLOOKUP(A157,[1]装备升级!$B:$B,[1]装备升级!$C:$C),"|5;",[1]装备升级!$S$8,";",_xlfn.XLOOKUP(A157,[1]装备升级!$B:$B,[1]装备升级!$D:$D))</f>
        <v>3;0;1000000|5;1020005;500</v>
      </c>
      <c r="G157" s="3" t="str">
        <f>CONCATENATE("3;0;",_xlfn.XLOOKUP(A157,[1]装备升级!$B:$B,[1]装备升级!$C:$C),"|5;",[1]装备升级!$S$9,";",_xlfn.XLOOKUP(A157,[1]装备升级!$B:$B,[1]装备升级!$D:$D))</f>
        <v>3;0;1000000|5;1020006;500</v>
      </c>
    </row>
    <row r="158" spans="1:7">
      <c r="A158" s="2">
        <v>154</v>
      </c>
      <c r="B158" s="3" t="str">
        <f>CONCATENATE("3;0;",_xlfn.XLOOKUP(A158,[1]装备升级!$B:$B,[1]装备升级!$C:$C),"|5;",[1]装备升级!$S$4,";",_xlfn.XLOOKUP(A158,[1]装备升级!$B:$B,[1]装备升级!$D:$D))</f>
        <v>3;0;1000000|5;1020001;500</v>
      </c>
      <c r="C158" s="3" t="str">
        <f>CONCATENATE("3;0;",_xlfn.XLOOKUP(A158,[1]装备升级!$B:$B,[1]装备升级!$C:$C),"|5;",[1]装备升级!$S$5,";",_xlfn.XLOOKUP(A158,[1]装备升级!$B:$B,[1]装备升级!$D:$D))</f>
        <v>3;0;1000000|5;1020002;500</v>
      </c>
      <c r="D158" s="3" t="str">
        <f>CONCATENATE("3;0;",_xlfn.XLOOKUP(A158,[1]装备升级!$B:$B,[1]装备升级!$C:$C),"|5;",[1]装备升级!$S$6,";",_xlfn.XLOOKUP(A158,[1]装备升级!$B:$B,[1]装备升级!$D:$D))</f>
        <v>3;0;1000000|5;1020003;500</v>
      </c>
      <c r="E158" s="3" t="str">
        <f>CONCATENATE("3;0;",_xlfn.XLOOKUP(A158,[1]装备升级!$B:$B,[1]装备升级!$C:$C),"|5;",[1]装备升级!$S$7,";",_xlfn.XLOOKUP(A158,[1]装备升级!$B:$B,[1]装备升级!$D:$D))</f>
        <v>3;0;1000000|5;1020004;500</v>
      </c>
      <c r="F158" s="3" t="str">
        <f>CONCATENATE("3;0;",_xlfn.XLOOKUP(A158,[1]装备升级!$B:$B,[1]装备升级!$C:$C),"|5;",[1]装备升级!$S$8,";",_xlfn.XLOOKUP(A158,[1]装备升级!$B:$B,[1]装备升级!$D:$D))</f>
        <v>3;0;1000000|5;1020005;500</v>
      </c>
      <c r="G158" s="3" t="str">
        <f>CONCATENATE("3;0;",_xlfn.XLOOKUP(A158,[1]装备升级!$B:$B,[1]装备升级!$C:$C),"|5;",[1]装备升级!$S$9,";",_xlfn.XLOOKUP(A158,[1]装备升级!$B:$B,[1]装备升级!$D:$D))</f>
        <v>3;0;1000000|5;1020006;500</v>
      </c>
    </row>
    <row r="159" spans="1:7">
      <c r="A159" s="2">
        <v>155</v>
      </c>
      <c r="B159" s="3" t="str">
        <f>CONCATENATE("3;0;",_xlfn.XLOOKUP(A159,[1]装备升级!$B:$B,[1]装备升级!$C:$C),"|5;",[1]装备升级!$S$4,";",_xlfn.XLOOKUP(A159,[1]装备升级!$B:$B,[1]装备升级!$D:$D))</f>
        <v>3;0;1050000|5;1020001;500</v>
      </c>
      <c r="C159" s="3" t="str">
        <f>CONCATENATE("3;0;",_xlfn.XLOOKUP(A159,[1]装备升级!$B:$B,[1]装备升级!$C:$C),"|5;",[1]装备升级!$S$5,";",_xlfn.XLOOKUP(A159,[1]装备升级!$B:$B,[1]装备升级!$D:$D))</f>
        <v>3;0;1050000|5;1020002;500</v>
      </c>
      <c r="D159" s="3" t="str">
        <f>CONCATENATE("3;0;",_xlfn.XLOOKUP(A159,[1]装备升级!$B:$B,[1]装备升级!$C:$C),"|5;",[1]装备升级!$S$6,";",_xlfn.XLOOKUP(A159,[1]装备升级!$B:$B,[1]装备升级!$D:$D))</f>
        <v>3;0;1050000|5;1020003;500</v>
      </c>
      <c r="E159" s="3" t="str">
        <f>CONCATENATE("3;0;",_xlfn.XLOOKUP(A159,[1]装备升级!$B:$B,[1]装备升级!$C:$C),"|5;",[1]装备升级!$S$7,";",_xlfn.XLOOKUP(A159,[1]装备升级!$B:$B,[1]装备升级!$D:$D))</f>
        <v>3;0;1050000|5;1020004;500</v>
      </c>
      <c r="F159" s="3" t="str">
        <f>CONCATENATE("3;0;",_xlfn.XLOOKUP(A159,[1]装备升级!$B:$B,[1]装备升级!$C:$C),"|5;",[1]装备升级!$S$8,";",_xlfn.XLOOKUP(A159,[1]装备升级!$B:$B,[1]装备升级!$D:$D))</f>
        <v>3;0;1050000|5;1020005;500</v>
      </c>
      <c r="G159" s="3" t="str">
        <f>CONCATENATE("3;0;",_xlfn.XLOOKUP(A159,[1]装备升级!$B:$B,[1]装备升级!$C:$C),"|5;",[1]装备升级!$S$9,";",_xlfn.XLOOKUP(A159,[1]装备升级!$B:$B,[1]装备升级!$D:$D))</f>
        <v>3;0;1050000|5;1020006;500</v>
      </c>
    </row>
    <row r="160" spans="1:7">
      <c r="A160" s="2">
        <v>156</v>
      </c>
      <c r="B160" s="3" t="str">
        <f>CONCATENATE("3;0;",_xlfn.XLOOKUP(A160,[1]装备升级!$B:$B,[1]装备升级!$C:$C),"|5;",[1]装备升级!$S$4,";",_xlfn.XLOOKUP(A160,[1]装备升级!$B:$B,[1]装备升级!$D:$D))</f>
        <v>3;0;1050000|5;1020001;500</v>
      </c>
      <c r="C160" s="3" t="str">
        <f>CONCATENATE("3;0;",_xlfn.XLOOKUP(A160,[1]装备升级!$B:$B,[1]装备升级!$C:$C),"|5;",[1]装备升级!$S$5,";",_xlfn.XLOOKUP(A160,[1]装备升级!$B:$B,[1]装备升级!$D:$D))</f>
        <v>3;0;1050000|5;1020002;500</v>
      </c>
      <c r="D160" s="3" t="str">
        <f>CONCATENATE("3;0;",_xlfn.XLOOKUP(A160,[1]装备升级!$B:$B,[1]装备升级!$C:$C),"|5;",[1]装备升级!$S$6,";",_xlfn.XLOOKUP(A160,[1]装备升级!$B:$B,[1]装备升级!$D:$D))</f>
        <v>3;0;1050000|5;1020003;500</v>
      </c>
      <c r="E160" s="3" t="str">
        <f>CONCATENATE("3;0;",_xlfn.XLOOKUP(A160,[1]装备升级!$B:$B,[1]装备升级!$C:$C),"|5;",[1]装备升级!$S$7,";",_xlfn.XLOOKUP(A160,[1]装备升级!$B:$B,[1]装备升级!$D:$D))</f>
        <v>3;0;1050000|5;1020004;500</v>
      </c>
      <c r="F160" s="3" t="str">
        <f>CONCATENATE("3;0;",_xlfn.XLOOKUP(A160,[1]装备升级!$B:$B,[1]装备升级!$C:$C),"|5;",[1]装备升级!$S$8,";",_xlfn.XLOOKUP(A160,[1]装备升级!$B:$B,[1]装备升级!$D:$D))</f>
        <v>3;0;1050000|5;1020005;500</v>
      </c>
      <c r="G160" s="3" t="str">
        <f>CONCATENATE("3;0;",_xlfn.XLOOKUP(A160,[1]装备升级!$B:$B,[1]装备升级!$C:$C),"|5;",[1]装备升级!$S$9,";",_xlfn.XLOOKUP(A160,[1]装备升级!$B:$B,[1]装备升级!$D:$D))</f>
        <v>3;0;1050000|5;1020006;500</v>
      </c>
    </row>
    <row r="161" spans="1:7">
      <c r="A161" s="2">
        <v>157</v>
      </c>
      <c r="B161" s="3" t="str">
        <f>CONCATENATE("3;0;",_xlfn.XLOOKUP(A161,[1]装备升级!$B:$B,[1]装备升级!$C:$C),"|5;",[1]装备升级!$S$4,";",_xlfn.XLOOKUP(A161,[1]装备升级!$B:$B,[1]装备升级!$D:$D))</f>
        <v>3;0;1050000|5;1020001;500</v>
      </c>
      <c r="C161" s="3" t="str">
        <f>CONCATENATE("3;0;",_xlfn.XLOOKUP(A161,[1]装备升级!$B:$B,[1]装备升级!$C:$C),"|5;",[1]装备升级!$S$5,";",_xlfn.XLOOKUP(A161,[1]装备升级!$B:$B,[1]装备升级!$D:$D))</f>
        <v>3;0;1050000|5;1020002;500</v>
      </c>
      <c r="D161" s="3" t="str">
        <f>CONCATENATE("3;0;",_xlfn.XLOOKUP(A161,[1]装备升级!$B:$B,[1]装备升级!$C:$C),"|5;",[1]装备升级!$S$6,";",_xlfn.XLOOKUP(A161,[1]装备升级!$B:$B,[1]装备升级!$D:$D))</f>
        <v>3;0;1050000|5;1020003;500</v>
      </c>
      <c r="E161" s="3" t="str">
        <f>CONCATENATE("3;0;",_xlfn.XLOOKUP(A161,[1]装备升级!$B:$B,[1]装备升级!$C:$C),"|5;",[1]装备升级!$S$7,";",_xlfn.XLOOKUP(A161,[1]装备升级!$B:$B,[1]装备升级!$D:$D))</f>
        <v>3;0;1050000|5;1020004;500</v>
      </c>
      <c r="F161" s="3" t="str">
        <f>CONCATENATE("3;0;",_xlfn.XLOOKUP(A161,[1]装备升级!$B:$B,[1]装备升级!$C:$C),"|5;",[1]装备升级!$S$8,";",_xlfn.XLOOKUP(A161,[1]装备升级!$B:$B,[1]装备升级!$D:$D))</f>
        <v>3;0;1050000|5;1020005;500</v>
      </c>
      <c r="G161" s="3" t="str">
        <f>CONCATENATE("3;0;",_xlfn.XLOOKUP(A161,[1]装备升级!$B:$B,[1]装备升级!$C:$C),"|5;",[1]装备升级!$S$9,";",_xlfn.XLOOKUP(A161,[1]装备升级!$B:$B,[1]装备升级!$D:$D))</f>
        <v>3;0;1050000|5;1020006;500</v>
      </c>
    </row>
    <row r="162" spans="1:7">
      <c r="A162" s="2">
        <v>158</v>
      </c>
      <c r="B162" s="3" t="str">
        <f>CONCATENATE("3;0;",_xlfn.XLOOKUP(A162,[1]装备升级!$B:$B,[1]装备升级!$C:$C),"|5;",[1]装备升级!$S$4,";",_xlfn.XLOOKUP(A162,[1]装备升级!$B:$B,[1]装备升级!$D:$D))</f>
        <v>3;0;1050000|5;1020001;500</v>
      </c>
      <c r="C162" s="3" t="str">
        <f>CONCATENATE("3;0;",_xlfn.XLOOKUP(A162,[1]装备升级!$B:$B,[1]装备升级!$C:$C),"|5;",[1]装备升级!$S$5,";",_xlfn.XLOOKUP(A162,[1]装备升级!$B:$B,[1]装备升级!$D:$D))</f>
        <v>3;0;1050000|5;1020002;500</v>
      </c>
      <c r="D162" s="3" t="str">
        <f>CONCATENATE("3;0;",_xlfn.XLOOKUP(A162,[1]装备升级!$B:$B,[1]装备升级!$C:$C),"|5;",[1]装备升级!$S$6,";",_xlfn.XLOOKUP(A162,[1]装备升级!$B:$B,[1]装备升级!$D:$D))</f>
        <v>3;0;1050000|5;1020003;500</v>
      </c>
      <c r="E162" s="3" t="str">
        <f>CONCATENATE("3;0;",_xlfn.XLOOKUP(A162,[1]装备升级!$B:$B,[1]装备升级!$C:$C),"|5;",[1]装备升级!$S$7,";",_xlfn.XLOOKUP(A162,[1]装备升级!$B:$B,[1]装备升级!$D:$D))</f>
        <v>3;0;1050000|5;1020004;500</v>
      </c>
      <c r="F162" s="3" t="str">
        <f>CONCATENATE("3;0;",_xlfn.XLOOKUP(A162,[1]装备升级!$B:$B,[1]装备升级!$C:$C),"|5;",[1]装备升级!$S$8,";",_xlfn.XLOOKUP(A162,[1]装备升级!$B:$B,[1]装备升级!$D:$D))</f>
        <v>3;0;1050000|5;1020005;500</v>
      </c>
      <c r="G162" s="3" t="str">
        <f>CONCATENATE("3;0;",_xlfn.XLOOKUP(A162,[1]装备升级!$B:$B,[1]装备升级!$C:$C),"|5;",[1]装备升级!$S$9,";",_xlfn.XLOOKUP(A162,[1]装备升级!$B:$B,[1]装备升级!$D:$D))</f>
        <v>3;0;1050000|5;1020006;500</v>
      </c>
    </row>
    <row r="163" spans="1:7">
      <c r="A163" s="2">
        <v>159</v>
      </c>
      <c r="B163" s="3" t="str">
        <f>CONCATENATE("3;0;",_xlfn.XLOOKUP(A163,[1]装备升级!$B:$B,[1]装备升级!$C:$C),"|5;",[1]装备升级!$S$4,";",_xlfn.XLOOKUP(A163,[1]装备升级!$B:$B,[1]装备升级!$D:$D))</f>
        <v>3;0;1050000|5;1020001;500</v>
      </c>
      <c r="C163" s="3" t="str">
        <f>CONCATENATE("3;0;",_xlfn.XLOOKUP(A163,[1]装备升级!$B:$B,[1]装备升级!$C:$C),"|5;",[1]装备升级!$S$5,";",_xlfn.XLOOKUP(A163,[1]装备升级!$B:$B,[1]装备升级!$D:$D))</f>
        <v>3;0;1050000|5;1020002;500</v>
      </c>
      <c r="D163" s="3" t="str">
        <f>CONCATENATE("3;0;",_xlfn.XLOOKUP(A163,[1]装备升级!$B:$B,[1]装备升级!$C:$C),"|5;",[1]装备升级!$S$6,";",_xlfn.XLOOKUP(A163,[1]装备升级!$B:$B,[1]装备升级!$D:$D))</f>
        <v>3;0;1050000|5;1020003;500</v>
      </c>
      <c r="E163" s="3" t="str">
        <f>CONCATENATE("3;0;",_xlfn.XLOOKUP(A163,[1]装备升级!$B:$B,[1]装备升级!$C:$C),"|5;",[1]装备升级!$S$7,";",_xlfn.XLOOKUP(A163,[1]装备升级!$B:$B,[1]装备升级!$D:$D))</f>
        <v>3;0;1050000|5;1020004;500</v>
      </c>
      <c r="F163" s="3" t="str">
        <f>CONCATENATE("3;0;",_xlfn.XLOOKUP(A163,[1]装备升级!$B:$B,[1]装备升级!$C:$C),"|5;",[1]装备升级!$S$8,";",_xlfn.XLOOKUP(A163,[1]装备升级!$B:$B,[1]装备升级!$D:$D))</f>
        <v>3;0;1050000|5;1020005;500</v>
      </c>
      <c r="G163" s="3" t="str">
        <f>CONCATENATE("3;0;",_xlfn.XLOOKUP(A163,[1]装备升级!$B:$B,[1]装备升级!$C:$C),"|5;",[1]装备升级!$S$9,";",_xlfn.XLOOKUP(A163,[1]装备升级!$B:$B,[1]装备升级!$D:$D))</f>
        <v>3;0;1050000|5;1020006;500</v>
      </c>
    </row>
    <row r="164" spans="1:7">
      <c r="A164" s="2">
        <v>160</v>
      </c>
      <c r="C164" s="3"/>
      <c r="D164" s="3"/>
      <c r="E164" s="3"/>
      <c r="F164" s="3"/>
      <c r="G164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115" zoomScaleNormal="115" workbookViewId="0">
      <selection activeCell="F9" sqref="F9"/>
    </sheetView>
  </sheetViews>
  <sheetFormatPr defaultColWidth="9" defaultRowHeight="11.25" outlineLevelCol="5"/>
  <cols>
    <col min="1" max="1" width="9" style="2"/>
    <col min="2" max="2" width="15.5416666666667" style="3" customWidth="1"/>
    <col min="3" max="3" width="15.625" style="3" customWidth="1"/>
    <col min="4" max="5" width="14.775" style="2" customWidth="1"/>
    <col min="6" max="6" width="17.1666666666667" style="2" customWidth="1"/>
    <col min="7" max="16384" width="9" style="2"/>
  </cols>
  <sheetData>
    <row r="1" s="1" customFormat="1" ht="14.25" spans="1:6">
      <c r="A1" s="4" t="s">
        <v>0</v>
      </c>
      <c r="B1" s="4"/>
      <c r="C1" s="4" t="s">
        <v>9</v>
      </c>
      <c r="D1" s="4" t="s">
        <v>11</v>
      </c>
      <c r="E1" s="4" t="s">
        <v>86</v>
      </c>
      <c r="F1" s="4" t="s">
        <v>87</v>
      </c>
    </row>
    <row r="2" s="1" customFormat="1" ht="14.25" spans="1:6">
      <c r="A2" s="4" t="s">
        <v>13</v>
      </c>
      <c r="B2" s="4"/>
      <c r="C2" s="4" t="s">
        <v>16</v>
      </c>
      <c r="D2" s="4" t="s">
        <v>16</v>
      </c>
      <c r="E2" s="4" t="s">
        <v>16</v>
      </c>
      <c r="F2" s="4" t="s">
        <v>16</v>
      </c>
    </row>
    <row r="3" s="1" customFormat="1" ht="14.25" spans="1:6">
      <c r="A3" s="4" t="s">
        <v>17</v>
      </c>
      <c r="B3" s="4"/>
      <c r="C3" s="4" t="s">
        <v>18</v>
      </c>
      <c r="D3" s="4" t="s">
        <v>17</v>
      </c>
      <c r="E3" s="4" t="s">
        <v>17</v>
      </c>
      <c r="F3" s="4" t="s">
        <v>17</v>
      </c>
    </row>
    <row r="4" s="1" customFormat="1" ht="14.25" spans="1:6">
      <c r="A4" s="5" t="s">
        <v>88</v>
      </c>
      <c r="B4" s="5" t="s">
        <v>20</v>
      </c>
      <c r="C4" s="5" t="s">
        <v>89</v>
      </c>
      <c r="D4" s="5" t="s">
        <v>90</v>
      </c>
      <c r="E4" s="5" t="s">
        <v>91</v>
      </c>
      <c r="F4" s="5" t="s">
        <v>92</v>
      </c>
    </row>
    <row r="5" spans="1:6">
      <c r="A5" s="2">
        <v>1</v>
      </c>
      <c r="B5" s="3" t="s">
        <v>93</v>
      </c>
      <c r="C5" s="3" t="str">
        <f t="shared" ref="C5:C10" si="0">CONCATENATE("equip_pos_",A5,"_name")</f>
        <v>equip_pos_1_name</v>
      </c>
      <c r="D5" s="3"/>
      <c r="E5" s="3" t="str">
        <f t="shared" ref="E5:E10" si="1">CONCATENATE("pic_equip_pos_",A5)</f>
        <v>pic_equip_pos_1</v>
      </c>
      <c r="F5" s="3" t="str">
        <f t="shared" ref="F5:F10" si="2">CONCATENATE("pic_equip_pos_blank_",A5)</f>
        <v>pic_equip_pos_blank_1</v>
      </c>
    </row>
    <row r="6" spans="1:6">
      <c r="A6" s="2">
        <v>2</v>
      </c>
      <c r="B6" s="3" t="s">
        <v>94</v>
      </c>
      <c r="C6" s="3" t="str">
        <f t="shared" si="0"/>
        <v>equip_pos_2_name</v>
      </c>
      <c r="D6" s="3"/>
      <c r="E6" s="3" t="str">
        <f t="shared" si="1"/>
        <v>pic_equip_pos_2</v>
      </c>
      <c r="F6" s="3" t="str">
        <f t="shared" si="2"/>
        <v>pic_equip_pos_blank_2</v>
      </c>
    </row>
    <row r="7" spans="1:6">
      <c r="A7" s="2">
        <v>3</v>
      </c>
      <c r="B7" s="3" t="s">
        <v>95</v>
      </c>
      <c r="C7" s="3" t="str">
        <f t="shared" si="0"/>
        <v>equip_pos_3_name</v>
      </c>
      <c r="D7" s="3"/>
      <c r="E7" s="3" t="str">
        <f t="shared" si="1"/>
        <v>pic_equip_pos_3</v>
      </c>
      <c r="F7" s="3" t="str">
        <f t="shared" si="2"/>
        <v>pic_equip_pos_blank_3</v>
      </c>
    </row>
    <row r="8" spans="1:6">
      <c r="A8" s="2">
        <v>4</v>
      </c>
      <c r="B8" s="3" t="s">
        <v>96</v>
      </c>
      <c r="C8" s="3" t="str">
        <f t="shared" si="0"/>
        <v>equip_pos_4_name</v>
      </c>
      <c r="D8" s="3"/>
      <c r="E8" s="3" t="str">
        <f t="shared" si="1"/>
        <v>pic_equip_pos_4</v>
      </c>
      <c r="F8" s="3" t="str">
        <f t="shared" si="2"/>
        <v>pic_equip_pos_blank_4</v>
      </c>
    </row>
    <row r="9" spans="1:6">
      <c r="A9" s="2">
        <v>5</v>
      </c>
      <c r="B9" s="3" t="s">
        <v>97</v>
      </c>
      <c r="C9" s="3" t="str">
        <f t="shared" si="0"/>
        <v>equip_pos_5_name</v>
      </c>
      <c r="D9" s="3"/>
      <c r="E9" s="3" t="str">
        <f t="shared" si="1"/>
        <v>pic_equip_pos_5</v>
      </c>
      <c r="F9" s="3" t="str">
        <f t="shared" si="2"/>
        <v>pic_equip_pos_blank_5</v>
      </c>
    </row>
    <row r="10" spans="1:6">
      <c r="A10" s="2">
        <v>6</v>
      </c>
      <c r="B10" s="3" t="s">
        <v>98</v>
      </c>
      <c r="C10" s="3" t="str">
        <f t="shared" si="0"/>
        <v>equip_pos_6_name</v>
      </c>
      <c r="D10" s="3"/>
      <c r="E10" s="3" t="str">
        <f t="shared" si="1"/>
        <v>pic_equip_pos_6</v>
      </c>
      <c r="F10" s="3" t="str">
        <f t="shared" si="2"/>
        <v>pic_equip_pos_blank_6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zoomScale="115" zoomScaleNormal="115" workbookViewId="0">
      <selection activeCell="H14" sqref="H14"/>
    </sheetView>
  </sheetViews>
  <sheetFormatPr defaultColWidth="9" defaultRowHeight="11.25"/>
  <cols>
    <col min="1" max="1" width="9" style="2"/>
    <col min="2" max="2" width="9.00833333333333" style="3" customWidth="1"/>
    <col min="3" max="5" width="9" style="2"/>
    <col min="6" max="6" width="14.3416666666667" style="2" customWidth="1"/>
    <col min="7" max="7" width="9" style="2"/>
    <col min="8" max="8" width="13.5916666666667" style="3" customWidth="1"/>
    <col min="9" max="9" width="13.5916666666667" style="2" customWidth="1"/>
    <col min="10" max="10" width="13.5916666666667" style="3" customWidth="1"/>
    <col min="11" max="16384" width="9" style="2"/>
  </cols>
  <sheetData>
    <row r="1" s="1" customFormat="1" ht="14.25" spans="1:10">
      <c r="A1" s="4" t="s">
        <v>0</v>
      </c>
      <c r="B1" s="4"/>
      <c r="C1" s="4" t="s">
        <v>99</v>
      </c>
      <c r="D1" s="4" t="s">
        <v>100</v>
      </c>
      <c r="E1" s="4" t="s">
        <v>101</v>
      </c>
      <c r="F1" s="4" t="s">
        <v>102</v>
      </c>
      <c r="G1" s="4" t="s">
        <v>103</v>
      </c>
      <c r="H1" s="4" t="s">
        <v>104</v>
      </c>
      <c r="I1" s="6" t="s">
        <v>105</v>
      </c>
      <c r="J1" s="4" t="s">
        <v>106</v>
      </c>
    </row>
    <row r="2" s="1" customFormat="1" ht="14.25" spans="1:10">
      <c r="A2" s="4" t="s">
        <v>13</v>
      </c>
      <c r="B2" s="4"/>
      <c r="C2" s="4" t="s">
        <v>13</v>
      </c>
      <c r="D2" s="4" t="s">
        <v>13</v>
      </c>
      <c r="E2" s="4" t="s">
        <v>13</v>
      </c>
      <c r="F2" s="4" t="s">
        <v>16</v>
      </c>
      <c r="G2" s="4" t="s">
        <v>13</v>
      </c>
      <c r="H2" s="4" t="s">
        <v>107</v>
      </c>
      <c r="I2" s="6" t="s">
        <v>13</v>
      </c>
      <c r="J2" s="6" t="s">
        <v>13</v>
      </c>
    </row>
    <row r="3" s="1" customFormat="1" ht="14.25" spans="1:10">
      <c r="A3" s="4" t="s">
        <v>17</v>
      </c>
      <c r="B3" s="4"/>
      <c r="C3" s="4" t="s">
        <v>17</v>
      </c>
      <c r="D3" s="4" t="s">
        <v>17</v>
      </c>
      <c r="E3" s="4" t="s">
        <v>17</v>
      </c>
      <c r="F3" s="4" t="s">
        <v>18</v>
      </c>
      <c r="G3" s="4" t="s">
        <v>18</v>
      </c>
      <c r="H3" s="4" t="s">
        <v>17</v>
      </c>
      <c r="I3" s="4" t="s">
        <v>17</v>
      </c>
      <c r="J3" s="4" t="s">
        <v>17</v>
      </c>
    </row>
    <row r="4" s="1" customFormat="1" ht="28.5" spans="1:10">
      <c r="A4" s="5" t="s">
        <v>108</v>
      </c>
      <c r="B4" s="5" t="s">
        <v>20</v>
      </c>
      <c r="C4" s="5" t="s">
        <v>109</v>
      </c>
      <c r="D4" s="5" t="s">
        <v>110</v>
      </c>
      <c r="E4" s="5" t="s">
        <v>111</v>
      </c>
      <c r="F4" s="5" t="s">
        <v>112</v>
      </c>
      <c r="G4" s="5" t="s">
        <v>113</v>
      </c>
      <c r="H4" s="5" t="s">
        <v>114</v>
      </c>
      <c r="I4" s="7" t="s">
        <v>115</v>
      </c>
      <c r="J4" s="5" t="s">
        <v>116</v>
      </c>
    </row>
    <row r="5" spans="1:10">
      <c r="A5" s="2">
        <v>1</v>
      </c>
      <c r="B5" s="3" t="s">
        <v>117</v>
      </c>
      <c r="C5" s="2">
        <v>1</v>
      </c>
      <c r="D5" s="2">
        <v>1</v>
      </c>
      <c r="E5" s="2">
        <v>160</v>
      </c>
      <c r="F5" s="2" t="s">
        <v>118</v>
      </c>
      <c r="H5" s="3" t="s">
        <v>119</v>
      </c>
      <c r="I5" s="2">
        <v>1</v>
      </c>
      <c r="J5" s="3">
        <v>1</v>
      </c>
    </row>
    <row r="6" spans="1:10">
      <c r="A6" s="2">
        <v>2</v>
      </c>
      <c r="B6" s="3" t="s">
        <v>120</v>
      </c>
      <c r="C6" s="2">
        <v>2</v>
      </c>
      <c r="D6" s="2">
        <v>1</v>
      </c>
      <c r="E6" s="2">
        <v>160</v>
      </c>
      <c r="F6" s="2" t="s">
        <v>121</v>
      </c>
      <c r="H6" s="3" t="s">
        <v>122</v>
      </c>
      <c r="I6" s="2">
        <v>1</v>
      </c>
      <c r="J6" s="3">
        <v>3</v>
      </c>
    </row>
    <row r="7" spans="1:10">
      <c r="A7" s="2">
        <v>3</v>
      </c>
      <c r="B7" s="3" t="s">
        <v>123</v>
      </c>
      <c r="C7" s="2">
        <v>3</v>
      </c>
      <c r="D7" s="2">
        <v>1</v>
      </c>
      <c r="E7" s="2">
        <v>160</v>
      </c>
      <c r="F7" s="2" t="s">
        <v>124</v>
      </c>
      <c r="H7" s="3" t="s">
        <v>125</v>
      </c>
      <c r="I7" s="2">
        <v>1</v>
      </c>
      <c r="J7" s="3">
        <v>9</v>
      </c>
    </row>
    <row r="8" spans="1:10">
      <c r="A8" s="2">
        <v>4</v>
      </c>
      <c r="B8" s="3" t="s">
        <v>126</v>
      </c>
      <c r="C8" s="2">
        <v>4</v>
      </c>
      <c r="D8" s="2">
        <v>1</v>
      </c>
      <c r="E8" s="2">
        <v>160</v>
      </c>
      <c r="F8" s="2" t="s">
        <v>127</v>
      </c>
      <c r="G8" s="2">
        <v>0</v>
      </c>
      <c r="H8" s="3" t="s">
        <v>128</v>
      </c>
      <c r="I8" s="2">
        <v>0</v>
      </c>
      <c r="J8" s="3">
        <v>27</v>
      </c>
    </row>
    <row r="9" spans="1:10">
      <c r="A9" s="2">
        <v>5</v>
      </c>
      <c r="B9" s="3" t="s">
        <v>129</v>
      </c>
      <c r="C9" s="2">
        <v>4</v>
      </c>
      <c r="D9" s="2">
        <v>2</v>
      </c>
      <c r="E9" s="2">
        <v>160</v>
      </c>
      <c r="F9" s="2" t="s">
        <v>127</v>
      </c>
      <c r="G9" s="2">
        <v>1</v>
      </c>
      <c r="H9" s="3" t="s">
        <v>130</v>
      </c>
      <c r="I9" s="2">
        <v>0</v>
      </c>
      <c r="J9" s="3">
        <v>54</v>
      </c>
    </row>
    <row r="10" spans="1:10">
      <c r="A10" s="2">
        <v>6</v>
      </c>
      <c r="B10" s="3" t="s">
        <v>131</v>
      </c>
      <c r="C10" s="2">
        <v>4</v>
      </c>
      <c r="D10" s="2">
        <v>3</v>
      </c>
      <c r="E10" s="2">
        <v>160</v>
      </c>
      <c r="F10" s="2" t="s">
        <v>127</v>
      </c>
      <c r="G10" s="2">
        <v>2</v>
      </c>
      <c r="H10" s="3" t="s">
        <v>132</v>
      </c>
      <c r="I10" s="2">
        <v>1</v>
      </c>
      <c r="J10" s="3">
        <v>108</v>
      </c>
    </row>
    <row r="11" spans="1:10">
      <c r="A11" s="2">
        <v>7</v>
      </c>
      <c r="B11" s="3" t="s">
        <v>133</v>
      </c>
      <c r="C11" s="2">
        <v>5</v>
      </c>
      <c r="D11" s="2">
        <v>1</v>
      </c>
      <c r="E11" s="2">
        <v>160</v>
      </c>
      <c r="F11" s="2" t="s">
        <v>134</v>
      </c>
      <c r="G11" s="2">
        <v>0</v>
      </c>
      <c r="H11" s="3" t="s">
        <v>135</v>
      </c>
      <c r="I11" s="2">
        <v>0</v>
      </c>
      <c r="J11" s="3">
        <v>216</v>
      </c>
    </row>
    <row r="12" spans="1:10">
      <c r="A12" s="2">
        <v>8</v>
      </c>
      <c r="B12" s="3" t="s">
        <v>136</v>
      </c>
      <c r="C12" s="2">
        <v>5</v>
      </c>
      <c r="D12" s="2">
        <v>2</v>
      </c>
      <c r="E12" s="2">
        <v>160</v>
      </c>
      <c r="F12" s="2" t="s">
        <v>134</v>
      </c>
      <c r="G12" s="2">
        <v>1</v>
      </c>
      <c r="H12" s="3" t="s">
        <v>135</v>
      </c>
      <c r="I12" s="2">
        <v>0</v>
      </c>
      <c r="J12" s="3">
        <v>432</v>
      </c>
    </row>
    <row r="13" spans="1:10">
      <c r="A13" s="2">
        <v>9</v>
      </c>
      <c r="B13" s="3" t="s">
        <v>137</v>
      </c>
      <c r="C13" s="2">
        <v>5</v>
      </c>
      <c r="D13" s="2">
        <v>3</v>
      </c>
      <c r="E13" s="2">
        <v>160</v>
      </c>
      <c r="F13" s="2" t="s">
        <v>134</v>
      </c>
      <c r="G13" s="2">
        <v>2</v>
      </c>
      <c r="H13" s="3" t="s">
        <v>135</v>
      </c>
      <c r="I13" s="2">
        <v>0</v>
      </c>
      <c r="J13" s="3">
        <v>648</v>
      </c>
    </row>
    <row r="14" spans="1:10">
      <c r="A14" s="2">
        <v>10</v>
      </c>
      <c r="B14" s="3" t="s">
        <v>138</v>
      </c>
      <c r="C14" s="2">
        <v>5</v>
      </c>
      <c r="D14" s="2">
        <v>4</v>
      </c>
      <c r="E14" s="2">
        <v>160</v>
      </c>
      <c r="F14" s="2" t="s">
        <v>134</v>
      </c>
      <c r="G14" s="2">
        <v>3</v>
      </c>
      <c r="H14" s="3" t="s">
        <v>139</v>
      </c>
      <c r="I14" s="2">
        <v>1</v>
      </c>
      <c r="J14" s="3">
        <v>864</v>
      </c>
    </row>
    <row r="15" spans="1:10">
      <c r="A15" s="2">
        <v>11</v>
      </c>
      <c r="B15" s="3" t="s">
        <v>140</v>
      </c>
      <c r="C15" s="2">
        <v>6</v>
      </c>
      <c r="D15" s="2">
        <v>1</v>
      </c>
      <c r="E15" s="2">
        <v>160</v>
      </c>
      <c r="F15" s="2" t="s">
        <v>141</v>
      </c>
      <c r="G15" s="2">
        <v>0</v>
      </c>
      <c r="H15" s="3" t="s">
        <v>142</v>
      </c>
      <c r="I15" s="2">
        <v>0</v>
      </c>
      <c r="J15" s="3">
        <v>2592</v>
      </c>
    </row>
    <row r="16" spans="1:10">
      <c r="A16" s="2">
        <v>12</v>
      </c>
      <c r="B16" s="3" t="s">
        <v>143</v>
      </c>
      <c r="C16" s="2">
        <v>6</v>
      </c>
      <c r="D16" s="2">
        <v>2</v>
      </c>
      <c r="E16" s="2">
        <v>160</v>
      </c>
      <c r="F16" s="2" t="s">
        <v>141</v>
      </c>
      <c r="G16" s="2">
        <v>1</v>
      </c>
      <c r="H16" s="3" t="s">
        <v>142</v>
      </c>
      <c r="I16" s="2">
        <v>0</v>
      </c>
      <c r="J16" s="3">
        <v>5184</v>
      </c>
    </row>
    <row r="17" spans="1:10">
      <c r="A17" s="2">
        <v>13</v>
      </c>
      <c r="B17" s="3" t="s">
        <v>144</v>
      </c>
      <c r="C17" s="2">
        <v>6</v>
      </c>
      <c r="D17" s="2">
        <v>3</v>
      </c>
      <c r="E17" s="2">
        <v>160</v>
      </c>
      <c r="F17" s="2" t="s">
        <v>141</v>
      </c>
      <c r="G17" s="2">
        <v>2</v>
      </c>
      <c r="H17" s="3" t="s">
        <v>142</v>
      </c>
      <c r="I17" s="2">
        <v>0</v>
      </c>
      <c r="J17" s="3">
        <v>7776</v>
      </c>
    </row>
    <row r="18" spans="1:10">
      <c r="A18" s="2">
        <v>14</v>
      </c>
      <c r="B18" s="3" t="s">
        <v>145</v>
      </c>
      <c r="C18" s="2">
        <v>6</v>
      </c>
      <c r="D18" s="2">
        <v>4</v>
      </c>
      <c r="E18" s="2">
        <v>160</v>
      </c>
      <c r="F18" s="2" t="s">
        <v>141</v>
      </c>
      <c r="G18" s="2">
        <v>3</v>
      </c>
      <c r="H18" s="3" t="s">
        <v>142</v>
      </c>
      <c r="I18" s="2">
        <v>0</v>
      </c>
      <c r="J18" s="3">
        <v>10368</v>
      </c>
    </row>
    <row r="19" spans="1:10">
      <c r="A19" s="2">
        <v>15</v>
      </c>
      <c r="B19" s="3" t="s">
        <v>146</v>
      </c>
      <c r="C19" s="2">
        <v>6</v>
      </c>
      <c r="D19" s="2">
        <v>5</v>
      </c>
      <c r="E19" s="2">
        <v>160</v>
      </c>
      <c r="F19" s="2" t="s">
        <v>141</v>
      </c>
      <c r="G19" s="2">
        <v>4</v>
      </c>
      <c r="I19" s="2">
        <v>0</v>
      </c>
      <c r="J19" s="3">
        <v>12960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equip_data|装备数据</vt:lpstr>
      <vt:lpstr>equip_level|装备升级</vt:lpstr>
      <vt:lpstr>equip_pos|装备部位</vt:lpstr>
      <vt:lpstr>equip_quality|装备品质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Sucker</cp:lastModifiedBy>
  <dcterms:created xsi:type="dcterms:W3CDTF">2023-05-12T11:15:00Z</dcterms:created>
  <dcterms:modified xsi:type="dcterms:W3CDTF">2025-06-25T08:29:55Z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CDB985E0ACE14348A270A47F057F5F7A_12</vt:lpwstr>
  </property>
</Properties>
</file>