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it51\Downloads\"/>
    </mc:Choice>
  </mc:AlternateContent>
  <xr:revisionPtr revIDLastSave="0" documentId="13_ncr:1_{E750FFE6-5565-4E01-98EE-96450C2662CD}" xr6:coauthVersionLast="47" xr6:coauthVersionMax="47" xr10:uidLastSave="{00000000-0000-0000-0000-000000000000}"/>
  <bookViews>
    <workbookView xWindow="-120" yWindow="-120" windowWidth="29040" windowHeight="15840" activeTab="1" xr2:uid="{84F842C5-D660-4A9D-B934-A771036DE5AD}"/>
  </bookViews>
  <sheets>
    <sheet name="Names and Logic" sheetId="2" r:id="rId1"/>
    <sheet name="Scoring POC_v1" sheetId="3" r:id="rId2"/>
    <sheet name="__old__weighted scores" sheetId="1" r:id="rId3"/>
  </sheets>
  <definedNames>
    <definedName name="_xlnm._FilterDatabase" localSheetId="2" hidden="1">'__old__weighted scores'!$A$1:$E$32</definedName>
    <definedName name="_xlnm._FilterDatabase" localSheetId="0" hidden="1">'Names and Logic'!$B$1:$K$32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9" i="3"/>
  <c r="I8" i="3"/>
  <c r="I7" i="3"/>
  <c r="I6" i="3"/>
  <c r="I5" i="3"/>
  <c r="I4" i="3"/>
  <c r="H8" i="3"/>
  <c r="H9" i="3"/>
  <c r="H7" i="3"/>
  <c r="H6" i="3"/>
  <c r="H5" i="3"/>
  <c r="H4" i="3"/>
  <c r="H3" i="3"/>
  <c r="J3" i="3" l="1"/>
  <c r="A4" i="3"/>
  <c r="A5" i="3"/>
  <c r="A6" i="3"/>
  <c r="A7" i="3"/>
  <c r="A9" i="3"/>
  <c r="B3" i="3"/>
  <c r="B4" i="3"/>
  <c r="B5" i="3"/>
  <c r="J4" i="3"/>
  <c r="J8" i="3"/>
  <c r="J6" i="3"/>
  <c r="J10" i="3" s="1"/>
  <c r="K3" i="2"/>
  <c r="K4" i="2"/>
  <c r="K5" i="2"/>
  <c r="K2" i="2"/>
  <c r="J9" i="2"/>
  <c r="K6" i="2" s="1"/>
  <c r="J4" i="2"/>
  <c r="J5" i="2"/>
  <c r="J6" i="2"/>
  <c r="J7" i="2"/>
  <c r="J8" i="2"/>
  <c r="J3" i="2"/>
  <c r="J2" i="2"/>
  <c r="A8" i="3" s="1"/>
  <c r="E21" i="1"/>
  <c r="E12" i="1"/>
  <c r="E10" i="1"/>
  <c r="E9" i="1"/>
  <c r="E3" i="1"/>
  <c r="E5" i="1"/>
  <c r="E7" i="1"/>
  <c r="E2" i="1"/>
  <c r="K9" i="2" l="1"/>
  <c r="K7" i="2"/>
  <c r="B9" i="3"/>
  <c r="B8" i="3"/>
  <c r="B7" i="3"/>
  <c r="B6" i="3"/>
  <c r="K8" i="2"/>
  <c r="A3" i="3"/>
  <c r="K6" i="3"/>
  <c r="K10" i="3" s="1"/>
  <c r="K3" i="3"/>
  <c r="L3" i="3" l="1"/>
  <c r="L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tc={38C22E39-2E33-484E-9E28-3525798AC64B}</author>
    <author>tc={BE72F8A6-349F-4039-8CBE-44371CB31AAE}</author>
  </authors>
  <commentList>
    <comment ref="F1" authorId="0" shapeId="0" xr:uid="{38C22E39-2E33-484E-9E28-3525798AC64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now, any boolean of 1 within a subcategory roll up to a 1 for subcategory</t>
      </text>
    </comment>
    <comment ref="H1" authorId="1" shapeId="0" xr:uid="{BE72F8A6-349F-4039-8CBE-44371CB31AA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now, any boolean of 1 within a subcategory roll up to a 1 for subcategory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tc={E351F5B5-48A1-4267-AD2A-D2C3101F00DC}</author>
  </authors>
  <commentList>
    <comment ref="G1" authorId="0" shapeId="0" xr:uid="{E351F5B5-48A1-4267-AD2A-D2C3101F00D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modify 1 per lvl 3 category to see how information travels</t>
      </text>
    </comment>
  </commentList>
</comments>
</file>

<file path=xl/sharedStrings.xml><?xml version="1.0" encoding="utf-8"?>
<sst xmlns="http://schemas.openxmlformats.org/spreadsheetml/2006/main" count="208" uniqueCount="87">
  <si>
    <t>Background Measurement Study</t>
  </si>
  <si>
    <t>Cohort and Data Generalizability</t>
  </si>
  <si>
    <t>Corpus Annotation</t>
  </si>
  <si>
    <t>NLP Algorithm and framework</t>
  </si>
  <si>
    <t>NLP Evaluation and Refinement</t>
  </si>
  <si>
    <t>evaluation_name</t>
  </si>
  <si>
    <t>score</t>
  </si>
  <si>
    <t>category_score</t>
  </si>
  <si>
    <t>category</t>
  </si>
  <si>
    <t>A: Study disseminated - reference</t>
  </si>
  <si>
    <t>B: Study not disseminated 1a - evaluation methods - description</t>
  </si>
  <si>
    <t>B: Study not disseminated 1b - evaluation methods - location</t>
  </si>
  <si>
    <t>B: Study not disseminated 2a - nlp summary - description</t>
  </si>
  <si>
    <t>B: Study not disseminated 2b - nlp summary - location</t>
  </si>
  <si>
    <t>eval_%of_cat</t>
  </si>
  <si>
    <t>Cohort definition 1b - standard tool used - description</t>
  </si>
  <si>
    <t>Cohort definition 1a - standard tool used - location</t>
  </si>
  <si>
    <t>measurement vs deployment 1a - location</t>
  </si>
  <si>
    <t>measurement vs deployment 1b - description</t>
  </si>
  <si>
    <t>Cohort diagnostics 1a - standard tool used - location</t>
  </si>
  <si>
    <t>Cohort diagnostics 1b - standard tool used - description</t>
  </si>
  <si>
    <t>Cohort diagnostics 2b - custom tool used with stats - description</t>
  </si>
  <si>
    <t>Cohort diagnostics 2a - custom tool used with stats - location</t>
  </si>
  <si>
    <t>Cohort diagnostics 3b - custom tool used without stats - description</t>
  </si>
  <si>
    <t>Cohort diagnostics 3a - custom tool used without stats - location</t>
  </si>
  <si>
    <t>Cohort diagnostics 4a - no tools but description provided - location</t>
  </si>
  <si>
    <t>Cohort diagnostics 4b - no tools but description provided- description</t>
  </si>
  <si>
    <t>Cohort diagnostics 5a - No tools, no description</t>
  </si>
  <si>
    <t>Cohort definition 2a  - custom tool used with stats - location</t>
  </si>
  <si>
    <t>Cohort definition 2b - custom tool used with stats - description</t>
  </si>
  <si>
    <t>Cohort definition 3b - custom tool used without stats - description</t>
  </si>
  <si>
    <t>Cohort definition 3b - custom tool used without stats - location</t>
  </si>
  <si>
    <t>C: No evaluation performed, no study information</t>
  </si>
  <si>
    <t>Cohort definition 4a - no tools, but description provided - location</t>
  </si>
  <si>
    <t>Cohort definition 4b - no tools, but description provided - description</t>
  </si>
  <si>
    <t>Cohort definition 5 - No tools, no definition, no descriptions</t>
  </si>
  <si>
    <t>A: Study disseminated - evaluation and methods 1a - description</t>
  </si>
  <si>
    <t>A: Study disseminated - evaluation and methods 1b - location</t>
  </si>
  <si>
    <t>cat_score_keyword</t>
  </si>
  <si>
    <t>Study disseminated items</t>
  </si>
  <si>
    <t>subcategory_level 2_name and logic</t>
  </si>
  <si>
    <t>category name and logic</t>
  </si>
  <si>
    <t>Background Measurement Study or information availability</t>
  </si>
  <si>
    <t>BMS</t>
  </si>
  <si>
    <t>SD</t>
  </si>
  <si>
    <t>SND</t>
  </si>
  <si>
    <t>None - Automatic, inherited 0, from Category score of 0 (no dissemination, hence no subcategories)</t>
  </si>
  <si>
    <r>
      <t xml:space="preserve">Study </t>
    </r>
    <r>
      <rPr>
        <u/>
        <sz val="11"/>
        <color theme="0"/>
        <rFont val="Calibri"/>
        <family val="2"/>
        <scheme val="minor"/>
      </rPr>
      <t>not</t>
    </r>
    <r>
      <rPr>
        <sz val="11"/>
        <color theme="0"/>
        <rFont val="Calibri"/>
        <family val="2"/>
        <scheme val="minor"/>
      </rPr>
      <t xml:space="preserve"> disseminated items</t>
    </r>
  </si>
  <si>
    <t>Reference provided</t>
  </si>
  <si>
    <t>Evaluation and methods provided</t>
  </si>
  <si>
    <t>subcategory_level 3_name and logic</t>
  </si>
  <si>
    <t>None - Automatic, inherited 1 from prior category</t>
  </si>
  <si>
    <t>INHERIT</t>
  </si>
  <si>
    <t>description of evaluation and methods</t>
  </si>
  <si>
    <t>description of NLP Methods</t>
  </si>
  <si>
    <t>DOI (or equivalent) location of actual NLP Methods</t>
  </si>
  <si>
    <t>DOI  (or equivalent) location of evaluation and methods (if available)</t>
  </si>
  <si>
    <t>DOI (or equivalent) location of evaluation and methods (if available)</t>
  </si>
  <si>
    <t>NLP Methods Provided</t>
  </si>
  <si>
    <t>DOI</t>
  </si>
  <si>
    <t>DESC</t>
  </si>
  <si>
    <t>NLP</t>
  </si>
  <si>
    <t>EAMP</t>
  </si>
  <si>
    <t>REF</t>
  </si>
  <si>
    <t>keyword_unique_check</t>
  </si>
  <si>
    <t>lvl2_kw</t>
  </si>
  <si>
    <t>lvl3_kw</t>
  </si>
  <si>
    <t>cat_kw</t>
  </si>
  <si>
    <t>full_kw</t>
  </si>
  <si>
    <t>lvl2_kw_score</t>
  </si>
  <si>
    <t>lvl3_kw_score</t>
  </si>
  <si>
    <t>full_kw_name (cat::lvl2::lvl3::lvl4)</t>
  </si>
  <si>
    <t>subcategory_level 4_name and logic</t>
  </si>
  <si>
    <t>lvl4_kw</t>
  </si>
  <si>
    <t>full_keyword(cat::lvl2::lvl3::lvl4)</t>
  </si>
  <si>
    <t>FORMULAS! Do not modify</t>
  </si>
  <si>
    <t>Modify</t>
  </si>
  <si>
    <t>Category</t>
  </si>
  <si>
    <t>Full Evaluation Name</t>
  </si>
  <si>
    <t>exported_keyword_set</t>
  </si>
  <si>
    <t>manual_score</t>
  </si>
  <si>
    <t>Keywords exported</t>
  </si>
  <si>
    <t>How to score</t>
  </si>
  <si>
    <t xml:space="preserve">Enter 1 (yes) or 0 (no) for each evaluation, starting with the highest assumed quality. </t>
  </si>
  <si>
    <t xml:space="preserve">Note that only 1 assumed quality can be chosen, or the data entry will result in an error in the "keywords exported" field. </t>
  </si>
  <si>
    <t>Assumed quality (AQ) hierarchy</t>
  </si>
  <si>
    <t>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</si>
</sst>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applyFill="1"/>
    <xf numFmtId="0" fontId="0" fillId="4" borderId="0" xfId="0" applyFill="1"/>
    <xf numFmtId="0" fontId="1" fillId="0" borderId="0" xfId="0" applyFont="1" applyFill="1"/>
    <xf numFmtId="0" fontId="3" fillId="6" borderId="0" xfId="0" applyFont="1" applyFill="1"/>
    <xf numFmtId="0" fontId="0" fillId="0" borderId="10" xfId="0" applyBorder="1"/>
    <xf numFmtId="0" fontId="3" fillId="6" borderId="10" xfId="0" applyFont="1" applyFill="1" applyBorder="1"/>
    <xf numFmtId="0" fontId="2" fillId="5" borderId="0" xfId="0" applyFont="1" applyFill="1" applyBorder="1"/>
    <xf numFmtId="0" fontId="2" fillId="5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0" fontId="0" fillId="0" borderId="15" xfId="0" applyBorder="1"/>
    <xf numFmtId="0" fontId="3" fillId="8" borderId="0" xfId="0" applyFont="1" applyFill="1"/>
    <xf numFmtId="0" fontId="5" fillId="8" borderId="14" xfId="0" applyFont="1" applyFill="1" applyBorder="1"/>
    <xf numFmtId="0" fontId="5" fillId="8" borderId="15" xfId="0" applyFont="1" applyFill="1" applyBorder="1"/>
    <xf numFmtId="0" fontId="3" fillId="8" borderId="10" xfId="0" applyFont="1" applyFill="1" applyBorder="1"/>
    <xf numFmtId="0" fontId="5" fillId="8" borderId="16" xfId="0" applyFont="1" applyFill="1" applyBorder="1"/>
    <xf numFmtId="0" fontId="5" fillId="8" borderId="0" xfId="0" applyFont="1" applyFill="1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9" fillId="19" borderId="7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2" fillId="0" borderId="18" xfId="0" applyFont="1" applyBorder="1"/>
    <xf numFmtId="0" fontId="12" fillId="0" borderId="17" xfId="0" applyFont="1" applyBorder="1"/>
    <xf numFmtId="0" fontId="0" fillId="0" borderId="1" xfId="0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Border="1"/>
    <xf numFmtId="0" fontId="15" fillId="21" borderId="0" xfId="0" applyFont="1" applyFill="1"/>
    <xf numFmtId="0" fontId="14" fillId="20" borderId="0" xfId="0" applyFont="1" applyFill="1"/>
    <xf numFmtId="0" fontId="12" fillId="0" borderId="7" xfId="0" applyFont="1" applyBorder="1" applyAlignment="1">
      <alignment horizontal="center"/>
    </xf>
    <xf numFmtId="0" fontId="14" fillId="20" borderId="9" xfId="0" applyFont="1" applyFill="1" applyBorder="1"/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4" fillId="20" borderId="1" xfId="0" applyFont="1" applyFill="1" applyBorder="1"/>
    <xf numFmtId="0" fontId="12" fillId="0" borderId="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 applyFill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7" fillId="0" borderId="22" xfId="0" applyFont="1" applyFill="1" applyBorder="1" applyAlignment="1">
      <alignment horizontal="left" wrapText="1"/>
    </xf>
    <xf numFmtId="0" fontId="17" fillId="0" borderId="23" xfId="0" applyFont="1" applyFill="1" applyBorder="1" applyAlignment="1">
      <alignment horizontal="left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mith, Daniel G." id="{9B93D2A5-601E-4441-9781-AE257A7E64CD}" userId="S::DSMIT51@emory.edu::fe433bba-9a7e-4ca5-a6d9-37253c3ab2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3-15T16:50:18.68" personId="{9B93D2A5-601E-4441-9781-AE257A7E64CD}" id="{38C22E39-2E33-484E-9E28-3525798AC64B}">
    <text>for now, any boolean of 1 within a subcategory roll up to a 1 for subcategory</text>
  </threadedComment>
  <threadedComment ref="H1" dT="2024-03-15T16:50:18.68" personId="{9B93D2A5-601E-4441-9781-AE257A7E64CD}" id="{BE72F8A6-349F-4039-8CBE-44371CB31AAE}">
    <text>for now, any boolean of 1 within a subcategory roll up to a 1 for subcategory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3-15T17:47:47.71" personId="{9B93D2A5-601E-4441-9781-AE257A7E64CD}" id="{E351F5B5-48A1-4267-AD2A-D2C3101F00DC}">
    <text>Only modify 1 per lvl 3 category to see how information travels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0977-74D4-4056-A740-60F4B584F39A}">
  <dimension ref="A1:O32"/>
  <sheetViews>
    <sheetView zoomScale="130" zoomScaleNormal="130" workbookViewId="0">
      <selection activeCell="K1" sqref="K1"/>
    </sheetView>
  </sheetViews>
  <sheetFormatPr defaultRowHeight="15" x14ac:dyDescent="0.25"/>
  <cols>
    <col min="1" max="1" width="58.7109375" customWidth="1"/>
    <col min="2" max="2" width="54.5703125" bestFit="1" customWidth="1"/>
    <col min="3" max="3" width="6.140625" customWidth="1"/>
    <col min="4" max="4" width="29.7109375" customWidth="1"/>
    <col min="5" max="5" width="7.28515625" customWidth="1"/>
    <col min="6" max="6" width="31.42578125" customWidth="1"/>
    <col min="7" max="7" width="8.5703125" customWidth="1"/>
    <col min="8" max="8" width="85.7109375" customWidth="1"/>
    <col min="9" max="9" width="35.85546875" bestFit="1" customWidth="1"/>
    <col min="10" max="10" width="35.85546875" customWidth="1"/>
    <col min="11" max="11" width="24.7109375" bestFit="1" customWidth="1"/>
    <col min="12" max="12" width="93.5703125" customWidth="1"/>
    <col min="13" max="13" width="33.5703125" bestFit="1" customWidth="1"/>
    <col min="14" max="14" width="22.5703125" bestFit="1" customWidth="1"/>
  </cols>
  <sheetData>
    <row r="1" spans="1:15" x14ac:dyDescent="0.25">
      <c r="A1" s="9" t="s">
        <v>5</v>
      </c>
      <c r="B1" s="9" t="s">
        <v>41</v>
      </c>
      <c r="C1" s="9" t="s">
        <v>67</v>
      </c>
      <c r="D1" s="9" t="s">
        <v>40</v>
      </c>
      <c r="E1" s="9" t="s">
        <v>65</v>
      </c>
      <c r="F1" s="9" t="s">
        <v>50</v>
      </c>
      <c r="G1" s="9" t="s">
        <v>66</v>
      </c>
      <c r="H1" s="9" t="s">
        <v>72</v>
      </c>
      <c r="I1" s="9" t="s">
        <v>73</v>
      </c>
      <c r="J1" s="29" t="s">
        <v>74</v>
      </c>
      <c r="K1" s="29" t="s">
        <v>64</v>
      </c>
      <c r="O1" t="s">
        <v>38</v>
      </c>
    </row>
    <row r="2" spans="1:15" x14ac:dyDescent="0.25">
      <c r="A2" s="13" t="s">
        <v>9</v>
      </c>
      <c r="B2" s="11" t="s">
        <v>42</v>
      </c>
      <c r="C2" s="16" t="s">
        <v>43</v>
      </c>
      <c r="D2" s="8" t="s">
        <v>39</v>
      </c>
      <c r="E2" s="19" t="s">
        <v>44</v>
      </c>
      <c r="F2" s="23" t="s">
        <v>48</v>
      </c>
      <c r="G2" s="24" t="s">
        <v>63</v>
      </c>
      <c r="H2" s="23" t="s">
        <v>51</v>
      </c>
      <c r="I2" s="24" t="s">
        <v>52</v>
      </c>
      <c r="J2" s="28" t="str">
        <f>_xlfn.TEXTJOIN("::",FALSE,C2,E2,G2,I2)</f>
        <v>BMS::SD::REF::INHERIT</v>
      </c>
      <c r="K2" s="28" t="str">
        <f>IF(COUNTIF(J:J,J2)&gt;1,"#NOT UNIQUE","Y")</f>
        <v>Y</v>
      </c>
    </row>
    <row r="3" spans="1:15" x14ac:dyDescent="0.25">
      <c r="A3" s="14" t="s">
        <v>36</v>
      </c>
      <c r="B3" s="11" t="s">
        <v>42</v>
      </c>
      <c r="C3" s="17" t="s">
        <v>43</v>
      </c>
      <c r="D3" s="8" t="s">
        <v>39</v>
      </c>
      <c r="E3" s="20" t="s">
        <v>44</v>
      </c>
      <c r="F3" s="23" t="s">
        <v>49</v>
      </c>
      <c r="G3" s="25" t="s">
        <v>62</v>
      </c>
      <c r="H3" s="23" t="s">
        <v>53</v>
      </c>
      <c r="I3" s="25" t="s">
        <v>60</v>
      </c>
      <c r="J3" s="28" t="str">
        <f>_xlfn.TEXTJOIN("::",FALSE,C3,E3,G3,I3)</f>
        <v>BMS::SD::EAMP::DESC</v>
      </c>
      <c r="K3" s="28" t="str">
        <f t="shared" ref="K3:K9" si="0">IF(COUNTIF(J:J,J3)&gt;1,"#NOT UNIQUE","Y")</f>
        <v>Y</v>
      </c>
    </row>
    <row r="4" spans="1:15" x14ac:dyDescent="0.25">
      <c r="A4" s="14" t="s">
        <v>37</v>
      </c>
      <c r="B4" s="11" t="s">
        <v>42</v>
      </c>
      <c r="C4" s="17" t="s">
        <v>43</v>
      </c>
      <c r="D4" s="8" t="s">
        <v>39</v>
      </c>
      <c r="E4" s="20" t="s">
        <v>44</v>
      </c>
      <c r="F4" s="23" t="s">
        <v>49</v>
      </c>
      <c r="G4" s="25" t="s">
        <v>62</v>
      </c>
      <c r="H4" s="23" t="s">
        <v>57</v>
      </c>
      <c r="I4" s="25" t="s">
        <v>59</v>
      </c>
      <c r="J4" s="28" t="str">
        <f t="shared" ref="J4:J9" si="1">_xlfn.TEXTJOIN("::",FALSE,C4,E4,G4,I4)</f>
        <v>BMS::SD::EAMP::DOI</v>
      </c>
      <c r="K4" s="28" t="str">
        <f t="shared" si="0"/>
        <v>Y</v>
      </c>
    </row>
    <row r="5" spans="1:15" x14ac:dyDescent="0.25">
      <c r="A5" s="14" t="s">
        <v>10</v>
      </c>
      <c r="B5" s="11" t="s">
        <v>42</v>
      </c>
      <c r="C5" s="17" t="s">
        <v>43</v>
      </c>
      <c r="D5" s="8" t="s">
        <v>47</v>
      </c>
      <c r="E5" s="20" t="s">
        <v>45</v>
      </c>
      <c r="F5" s="23" t="s">
        <v>49</v>
      </c>
      <c r="G5" s="25" t="s">
        <v>62</v>
      </c>
      <c r="H5" s="23" t="s">
        <v>53</v>
      </c>
      <c r="I5" s="25" t="s">
        <v>60</v>
      </c>
      <c r="J5" s="28" t="str">
        <f t="shared" si="1"/>
        <v>BMS::SND::EAMP::DESC</v>
      </c>
      <c r="K5" s="28" t="str">
        <f t="shared" si="0"/>
        <v>Y</v>
      </c>
    </row>
    <row r="6" spans="1:15" x14ac:dyDescent="0.25">
      <c r="A6" s="14" t="s">
        <v>11</v>
      </c>
      <c r="B6" s="11" t="s">
        <v>42</v>
      </c>
      <c r="C6" s="17" t="s">
        <v>43</v>
      </c>
      <c r="D6" s="8" t="s">
        <v>47</v>
      </c>
      <c r="E6" s="20" t="s">
        <v>45</v>
      </c>
      <c r="F6" s="23" t="s">
        <v>49</v>
      </c>
      <c r="G6" s="25" t="s">
        <v>62</v>
      </c>
      <c r="H6" s="23" t="s">
        <v>56</v>
      </c>
      <c r="I6" s="25" t="s">
        <v>59</v>
      </c>
      <c r="J6" s="28" t="str">
        <f t="shared" si="1"/>
        <v>BMS::SND::EAMP::DOI</v>
      </c>
      <c r="K6" s="28" t="str">
        <f t="shared" si="0"/>
        <v>Y</v>
      </c>
    </row>
    <row r="7" spans="1:15" x14ac:dyDescent="0.25">
      <c r="A7" s="14" t="s">
        <v>12</v>
      </c>
      <c r="B7" s="11" t="s">
        <v>42</v>
      </c>
      <c r="C7" s="17" t="s">
        <v>43</v>
      </c>
      <c r="D7" s="8" t="s">
        <v>47</v>
      </c>
      <c r="E7" s="20" t="s">
        <v>45</v>
      </c>
      <c r="F7" s="23" t="s">
        <v>58</v>
      </c>
      <c r="G7" s="25" t="s">
        <v>61</v>
      </c>
      <c r="H7" s="23" t="s">
        <v>54</v>
      </c>
      <c r="I7" s="25" t="s">
        <v>60</v>
      </c>
      <c r="J7" s="28" t="str">
        <f t="shared" si="1"/>
        <v>BMS::SND::NLP::DESC</v>
      </c>
      <c r="K7" s="28" t="str">
        <f t="shared" si="0"/>
        <v>Y</v>
      </c>
    </row>
    <row r="8" spans="1:15" x14ac:dyDescent="0.25">
      <c r="A8" s="14" t="s">
        <v>13</v>
      </c>
      <c r="B8" s="11" t="s">
        <v>42</v>
      </c>
      <c r="C8" s="17" t="s">
        <v>43</v>
      </c>
      <c r="D8" s="8" t="s">
        <v>47</v>
      </c>
      <c r="E8" s="20" t="s">
        <v>45</v>
      </c>
      <c r="F8" s="23" t="s">
        <v>58</v>
      </c>
      <c r="G8" s="25" t="s">
        <v>61</v>
      </c>
      <c r="H8" s="23" t="s">
        <v>55</v>
      </c>
      <c r="I8" s="25" t="s">
        <v>59</v>
      </c>
      <c r="J8" s="28" t="str">
        <f t="shared" si="1"/>
        <v>BMS::SND::NLP::DOI</v>
      </c>
      <c r="K8" s="28" t="str">
        <f t="shared" si="0"/>
        <v>Y</v>
      </c>
    </row>
    <row r="9" spans="1:15" x14ac:dyDescent="0.25">
      <c r="A9" s="15" t="s">
        <v>32</v>
      </c>
      <c r="B9" s="12" t="s">
        <v>42</v>
      </c>
      <c r="C9" s="18" t="s">
        <v>43</v>
      </c>
      <c r="D9" s="10" t="s">
        <v>46</v>
      </c>
      <c r="E9" s="21" t="s">
        <v>52</v>
      </c>
      <c r="F9" s="26" t="s">
        <v>46</v>
      </c>
      <c r="G9" s="27" t="s">
        <v>52</v>
      </c>
      <c r="H9" s="26" t="s">
        <v>46</v>
      </c>
      <c r="I9" s="27" t="s">
        <v>52</v>
      </c>
      <c r="J9" s="28" t="str">
        <f t="shared" si="1"/>
        <v>BMS::INHERIT::INHERIT::INHERIT</v>
      </c>
      <c r="K9" s="28" t="str">
        <f t="shared" si="0"/>
        <v>Y</v>
      </c>
    </row>
    <row r="10" spans="1:15" x14ac:dyDescent="0.25">
      <c r="A10" t="s">
        <v>17</v>
      </c>
      <c r="B10" t="s">
        <v>1</v>
      </c>
      <c r="G10" s="22"/>
    </row>
    <row r="11" spans="1:15" x14ac:dyDescent="0.25">
      <c r="A11" t="s">
        <v>18</v>
      </c>
      <c r="B11" t="s">
        <v>1</v>
      </c>
    </row>
    <row r="12" spans="1:15" x14ac:dyDescent="0.25">
      <c r="A12" t="s">
        <v>16</v>
      </c>
      <c r="B12" t="s">
        <v>1</v>
      </c>
    </row>
    <row r="13" spans="1:15" x14ac:dyDescent="0.25">
      <c r="A13" t="s">
        <v>15</v>
      </c>
      <c r="B13" t="s">
        <v>1</v>
      </c>
    </row>
    <row r="14" spans="1:15" x14ac:dyDescent="0.25">
      <c r="A14" t="s">
        <v>28</v>
      </c>
      <c r="B14" t="s">
        <v>1</v>
      </c>
    </row>
    <row r="15" spans="1:15" x14ac:dyDescent="0.25">
      <c r="A15" t="s">
        <v>29</v>
      </c>
      <c r="B15" t="s">
        <v>1</v>
      </c>
    </row>
    <row r="16" spans="1:15" x14ac:dyDescent="0.25">
      <c r="A16" t="s">
        <v>31</v>
      </c>
      <c r="B16" t="s">
        <v>1</v>
      </c>
    </row>
    <row r="17" spans="1:2" x14ac:dyDescent="0.25">
      <c r="A17" t="s">
        <v>30</v>
      </c>
      <c r="B17" t="s">
        <v>1</v>
      </c>
    </row>
    <row r="18" spans="1:2" x14ac:dyDescent="0.25">
      <c r="A18" t="s">
        <v>33</v>
      </c>
      <c r="B18" t="s">
        <v>1</v>
      </c>
    </row>
    <row r="19" spans="1:2" x14ac:dyDescent="0.25">
      <c r="A19" t="s">
        <v>34</v>
      </c>
      <c r="B19" t="s">
        <v>1</v>
      </c>
    </row>
    <row r="20" spans="1:2" x14ac:dyDescent="0.25">
      <c r="A20" t="s">
        <v>35</v>
      </c>
      <c r="B20" t="s">
        <v>1</v>
      </c>
    </row>
    <row r="21" spans="1:2" x14ac:dyDescent="0.25">
      <c r="A21" t="s">
        <v>19</v>
      </c>
      <c r="B21" t="s">
        <v>1</v>
      </c>
    </row>
    <row r="22" spans="1:2" x14ac:dyDescent="0.25">
      <c r="A22" t="s">
        <v>20</v>
      </c>
      <c r="B22" t="s">
        <v>1</v>
      </c>
    </row>
    <row r="23" spans="1:2" x14ac:dyDescent="0.25">
      <c r="A23" t="s">
        <v>22</v>
      </c>
      <c r="B23" t="s">
        <v>1</v>
      </c>
    </row>
    <row r="24" spans="1:2" x14ac:dyDescent="0.25">
      <c r="A24" t="s">
        <v>21</v>
      </c>
      <c r="B24" t="s">
        <v>1</v>
      </c>
    </row>
    <row r="25" spans="1:2" x14ac:dyDescent="0.25">
      <c r="A25" t="s">
        <v>24</v>
      </c>
      <c r="B25" t="s">
        <v>1</v>
      </c>
    </row>
    <row r="26" spans="1:2" x14ac:dyDescent="0.25">
      <c r="A26" t="s">
        <v>23</v>
      </c>
      <c r="B26" t="s">
        <v>1</v>
      </c>
    </row>
    <row r="27" spans="1:2" x14ac:dyDescent="0.25">
      <c r="A27" t="s">
        <v>25</v>
      </c>
      <c r="B27" t="s">
        <v>1</v>
      </c>
    </row>
    <row r="28" spans="1:2" x14ac:dyDescent="0.25">
      <c r="A28" t="s">
        <v>26</v>
      </c>
      <c r="B28" t="s">
        <v>1</v>
      </c>
    </row>
    <row r="29" spans="1:2" x14ac:dyDescent="0.25">
      <c r="A29" t="s">
        <v>27</v>
      </c>
      <c r="B29" t="s">
        <v>1</v>
      </c>
    </row>
    <row r="30" spans="1:2" x14ac:dyDescent="0.25">
      <c r="B30" t="s">
        <v>2</v>
      </c>
    </row>
    <row r="31" spans="1:2" x14ac:dyDescent="0.25">
      <c r="B31" t="s">
        <v>3</v>
      </c>
    </row>
    <row r="32" spans="1:2" x14ac:dyDescent="0.25">
      <c r="B32" t="s">
        <v>4</v>
      </c>
    </row>
  </sheetData>
  <autoFilter ref="B1:K32" xr:uid="{E10D63C0-6782-4D92-90B1-F1580AB22904}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7C7F-A529-47CA-AEC5-31FBFC203CDF}">
  <dimension ref="A1:N14"/>
  <sheetViews>
    <sheetView tabSelected="1" workbookViewId="0">
      <selection activeCell="B27" sqref="B27"/>
    </sheetView>
  </sheetViews>
  <sheetFormatPr defaultRowHeight="15" x14ac:dyDescent="0.25"/>
  <cols>
    <col min="1" max="1" width="54.5703125" bestFit="1" customWidth="1"/>
    <col min="2" max="2" width="59.42578125" bestFit="1" customWidth="1"/>
    <col min="3" max="3" width="24.85546875" bestFit="1" customWidth="1"/>
    <col min="4" max="5" width="8.42578125" customWidth="1"/>
    <col min="6" max="6" width="3.7109375" bestFit="1" customWidth="1"/>
    <col min="7" max="7" width="13.42578125" bestFit="1" customWidth="1"/>
    <col min="8" max="8" width="31.5703125" bestFit="1" customWidth="1"/>
    <col min="9" max="9" width="24.140625" bestFit="1" customWidth="1"/>
    <col min="10" max="10" width="18.42578125" bestFit="1" customWidth="1"/>
    <col min="11" max="11" width="13.5703125" bestFit="1" customWidth="1"/>
    <col min="12" max="12" width="7.140625" bestFit="1" customWidth="1"/>
    <col min="13" max="13" width="10.7109375" bestFit="1" customWidth="1"/>
  </cols>
  <sheetData>
    <row r="1" spans="1:14" ht="15.75" thickBot="1" x14ac:dyDescent="0.3">
      <c r="G1" s="53" t="s">
        <v>76</v>
      </c>
      <c r="H1" s="69" t="s">
        <v>75</v>
      </c>
      <c r="I1" s="70"/>
      <c r="J1" s="70"/>
      <c r="K1" s="70"/>
      <c r="L1" s="71"/>
      <c r="N1" t="s">
        <v>79</v>
      </c>
    </row>
    <row r="2" spans="1:14" ht="15.75" thickBot="1" x14ac:dyDescent="0.3">
      <c r="A2" s="55" t="s">
        <v>77</v>
      </c>
      <c r="B2" s="54" t="s">
        <v>78</v>
      </c>
      <c r="C2" s="72" t="s">
        <v>85</v>
      </c>
      <c r="F2" s="55" t="s">
        <v>86</v>
      </c>
      <c r="G2" s="34" t="s">
        <v>80</v>
      </c>
      <c r="H2" s="56" t="s">
        <v>71</v>
      </c>
      <c r="I2" s="59" t="s">
        <v>68</v>
      </c>
      <c r="J2" s="56" t="s">
        <v>70</v>
      </c>
      <c r="K2" s="51" t="s">
        <v>69</v>
      </c>
      <c r="L2" s="52" t="s">
        <v>67</v>
      </c>
    </row>
    <row r="3" spans="1:14" ht="16.5" thickBot="1" x14ac:dyDescent="0.3">
      <c r="A3" s="32" t="str">
        <f>_xlfn.XLOOKUP(H3,'Names and Logic'!J:J,'Names and Logic'!B:B,"#NOT FOUND/MAPPED",0,1)</f>
        <v>Background Measurement Study or information availability</v>
      </c>
      <c r="B3" s="30" t="str">
        <f>_xlfn.XLOOKUP(H3,'Names and Logic'!J:J,'Names and Logic'!A:A,"#NOT FOUND/MAPPED",0,1)</f>
        <v>A: Study disseminated - reference</v>
      </c>
      <c r="C3" s="73">
        <v>1</v>
      </c>
      <c r="F3" s="74">
        <v>1</v>
      </c>
      <c r="G3" s="44"/>
      <c r="H3" s="44" t="str">
        <f>'Names and Logic'!J2</f>
        <v>BMS::SD::REF::INHERIT</v>
      </c>
      <c r="I3" s="68" t="str">
        <f>IF(G3=1,H3,".")</f>
        <v>.</v>
      </c>
      <c r="J3" s="67">
        <f>IF(SUM(G3)&gt;0,1,0)</f>
        <v>0</v>
      </c>
      <c r="K3" s="61">
        <f>IF(SUM(J3:J5)&gt;0,1,0)</f>
        <v>0</v>
      </c>
      <c r="L3" s="35">
        <f>IF(SUM(K3:K9)&gt;0,1,0)</f>
        <v>1</v>
      </c>
    </row>
    <row r="4" spans="1:14" ht="15.75" thickBot="1" x14ac:dyDescent="0.3">
      <c r="A4" s="32" t="str">
        <f>_xlfn.XLOOKUP(H4,'Names and Logic'!J:J,'Names and Logic'!B:B,"#NOT FOUND/MAPPED",0,1)</f>
        <v>Background Measurement Study or information availability</v>
      </c>
      <c r="B4" s="30" t="str">
        <f>_xlfn.XLOOKUP(H4,'Names and Logic'!J:J,'Names and Logic'!A:A,"#NOT FOUND/MAPPED",0,1)</f>
        <v>A: Study disseminated - evaluation and methods 1a - description</v>
      </c>
      <c r="C4" s="74">
        <v>2</v>
      </c>
      <c r="F4" s="74">
        <v>2</v>
      </c>
      <c r="G4" s="45"/>
      <c r="H4" s="45" t="str">
        <f>'Names and Logic'!J3</f>
        <v>BMS::SD::EAMP::DESC</v>
      </c>
      <c r="I4" s="68" t="str">
        <f>IF(AND($G$3=1,G4=1),ERROR.TYPE(12),IF(G4=1,_xlfn.TEXTJOIN("::",FALSE,H4,G4),"."))</f>
        <v>.</v>
      </c>
      <c r="J4" s="42">
        <f>IF(SUM(G4:G5)&gt;0,1,0)</f>
        <v>0</v>
      </c>
      <c r="K4" s="62"/>
      <c r="L4" s="36"/>
    </row>
    <row r="5" spans="1:14" ht="15.75" thickBot="1" x14ac:dyDescent="0.3">
      <c r="A5" s="32" t="str">
        <f>_xlfn.XLOOKUP(H5,'Names and Logic'!J:J,'Names and Logic'!B:B,"#NOT FOUND/MAPPED",0,1)</f>
        <v>Background Measurement Study or information availability</v>
      </c>
      <c r="B5" s="30" t="str">
        <f>_xlfn.XLOOKUP(H5,'Names and Logic'!J:J,'Names and Logic'!A:A,"#NOT FOUND/MAPPED",0,1)</f>
        <v>A: Study disseminated - evaluation and methods 1b - location</v>
      </c>
      <c r="C5" s="74">
        <v>2</v>
      </c>
      <c r="F5" s="74">
        <v>2</v>
      </c>
      <c r="G5" s="46"/>
      <c r="H5" s="46" t="str">
        <f>'Names and Logic'!J4</f>
        <v>BMS::SD::EAMP::DOI</v>
      </c>
      <c r="I5" s="68" t="str">
        <f>IF(AND($G$3=1,G5=1),ERROR.TYPE(12),IF(G5=1,_xlfn.TEXTJOIN("::",FALSE,H5,G5),"."))</f>
        <v>.</v>
      </c>
      <c r="J5" s="43"/>
      <c r="K5" s="63"/>
      <c r="L5" s="36"/>
    </row>
    <row r="6" spans="1:14" ht="15.75" thickBot="1" x14ac:dyDescent="0.3">
      <c r="A6" s="32" t="str">
        <f>_xlfn.XLOOKUP(H6,'Names and Logic'!J:J,'Names and Logic'!B:B,"#NOT FOUND/MAPPED",0,1)</f>
        <v>Background Measurement Study or information availability</v>
      </c>
      <c r="B6" s="30" t="str">
        <f>_xlfn.XLOOKUP(H6,'Names and Logic'!J:J,'Names and Logic'!A:A,"#NOT FOUND/MAPPED",0,1)</f>
        <v>B: Study not disseminated 1a - evaluation methods - description</v>
      </c>
      <c r="C6" s="75">
        <v>3</v>
      </c>
      <c r="F6" s="74">
        <v>3</v>
      </c>
      <c r="G6" s="47">
        <v>1</v>
      </c>
      <c r="H6" s="47" t="str">
        <f>'Names and Logic'!J5</f>
        <v>BMS::SND::EAMP::DESC</v>
      </c>
      <c r="I6" s="68" t="str">
        <f>IF(AND(OR($G$3=1,$G$4=1,$G$5=1),G6=1),ERROR.TYPE(12),IF(G6=1,_xlfn.TEXTJOIN("::",FALSE,H6,G6),"."))</f>
        <v>BMS::SND::EAMP::DESC::1</v>
      </c>
      <c r="J6" s="38">
        <f>IF(SUM(G6:G7)&gt;0,1,0)</f>
        <v>1</v>
      </c>
      <c r="K6" s="64">
        <f>IF(SUM(J6:J9)&gt;0,1,0)</f>
        <v>1</v>
      </c>
      <c r="L6" s="36"/>
    </row>
    <row r="7" spans="1:14" ht="15.75" thickBot="1" x14ac:dyDescent="0.3">
      <c r="A7" s="32" t="str">
        <f>_xlfn.XLOOKUP(H7,'Names and Logic'!J:J,'Names and Logic'!B:B,"#NOT FOUND/MAPPED",0,1)</f>
        <v>Background Measurement Study or information availability</v>
      </c>
      <c r="B7" s="30" t="str">
        <f>_xlfn.XLOOKUP(H7,'Names and Logic'!J:J,'Names and Logic'!A:A,"#NOT FOUND/MAPPED",0,1)</f>
        <v>B: Study not disseminated 1b - evaluation methods - location</v>
      </c>
      <c r="C7" s="75">
        <v>3</v>
      </c>
      <c r="F7" s="74">
        <v>3</v>
      </c>
      <c r="G7" s="48">
        <v>1</v>
      </c>
      <c r="H7" s="48" t="str">
        <f>'Names and Logic'!J6</f>
        <v>BMS::SND::EAMP::DOI</v>
      </c>
      <c r="I7" s="60" t="str">
        <f>IF(AND(OR($G$3=1,$G$4=1,$G$5=1),G7=1),ERROR.TYPE(12),IF(G7=1,_xlfn.TEXTJOIN("::",FALSE,H7,G7),"."))</f>
        <v>BMS::SND::EAMP::DOI::1</v>
      </c>
      <c r="J7" s="39"/>
      <c r="K7" s="65"/>
      <c r="L7" s="36"/>
    </row>
    <row r="8" spans="1:14" ht="15.75" thickBot="1" x14ac:dyDescent="0.3">
      <c r="A8" s="32" t="str">
        <f>_xlfn.XLOOKUP(H8,'Names and Logic'!J:J,'Names and Logic'!B:B,"#NOT FOUND/MAPPED",0,1)</f>
        <v>Background Measurement Study or information availability</v>
      </c>
      <c r="B8" s="30" t="str">
        <f>_xlfn.XLOOKUP(H8,'Names and Logic'!J:J,'Names and Logic'!A:A,"#NOT FOUND/MAPPED",0,1)</f>
        <v>B: Study not disseminated 2a - nlp summary - description</v>
      </c>
      <c r="C8" s="75">
        <v>4</v>
      </c>
      <c r="F8" s="74">
        <v>4</v>
      </c>
      <c r="G8" s="49"/>
      <c r="H8" s="49" t="str">
        <f>'Names and Logic'!J7</f>
        <v>BMS::SND::NLP::DESC</v>
      </c>
      <c r="I8" s="60" t="str">
        <f>IF(AND(OR($G$3=1,$G$4=1,$G$5=1,$G$6=1,$G$7=1),G8=1),ERROR.TYPE(12),IF(G8=1,_xlfn.TEXTJOIN("::",FALSE,H8,G8),"."))</f>
        <v>.</v>
      </c>
      <c r="J8" s="40">
        <f>IF(SUM(G8:G9)&gt;0,1,0)</f>
        <v>0</v>
      </c>
      <c r="K8" s="65"/>
      <c r="L8" s="36"/>
    </row>
    <row r="9" spans="1:14" ht="15.75" thickBot="1" x14ac:dyDescent="0.3">
      <c r="A9" s="33" t="str">
        <f>_xlfn.XLOOKUP(H9,'Names and Logic'!J:J,'Names and Logic'!B:B,"#NOT FOUND/MAPPED",0,1)</f>
        <v>Background Measurement Study or information availability</v>
      </c>
      <c r="B9" s="31" t="str">
        <f>_xlfn.XLOOKUP(H9,'Names and Logic'!J:J,'Names and Logic'!A:A,"#NOT FOUND/MAPPED",0,1)</f>
        <v>B: Study not disseminated 2b - nlp summary - location</v>
      </c>
      <c r="C9" s="76">
        <v>4</v>
      </c>
      <c r="F9" s="85">
        <v>4</v>
      </c>
      <c r="G9" s="50"/>
      <c r="H9" s="50" t="str">
        <f>'Names and Logic'!J8</f>
        <v>BMS::SND::NLP::DOI</v>
      </c>
      <c r="I9" s="60" t="str">
        <f>IF(AND(OR($G$3=1,$G$4=1,$G$5=1,$G$6=1,$G$7=1),G9=1),ERROR.TYPE(12),IF(G9=1,_xlfn.TEXTJOIN("::",FALSE,H9,G9),"."))</f>
        <v>.</v>
      </c>
      <c r="J9" s="41"/>
      <c r="K9" s="66"/>
      <c r="L9" s="37"/>
    </row>
    <row r="10" spans="1:14" x14ac:dyDescent="0.25">
      <c r="I10" s="57" t="s">
        <v>81</v>
      </c>
      <c r="J10" s="58" t="str">
        <f>IF(J3=1,_xlfn.TEXTJOIN("::",FALSE,"BMS","SD","REF",J3),IF(J4=1,_xlfn.TEXTJOIN("::",FALSE,"BMS","SD","EAMP",J4),IF(J6=1,_xlfn.TEXTJOIN("::",FALSE,"BMS","SND","EAMP",J6),IF(J8=1,_xlfn.TEXTJOIN("::",FALSE,"BMS","SND","NLP",J8),IF(AND(J3=0,J4=0,J6=0,J8=0),".","#ERROR IN FORMULA")))))</f>
        <v>BMS::SND::EAMP::1</v>
      </c>
      <c r="K10" s="58" t="str">
        <f>IF(K3=1,_xlfn.TEXTJOIN("::",FALSE,"BMS","SD",K3),IF(K6=1,_xlfn.TEXTJOIN("::",FALSE,"BMS","SND",K6),IF(AND(K3=0,K6=0),".","#ERROR IN FORMULA")))</f>
        <v>BMS::SND::1</v>
      </c>
      <c r="L10" s="58" t="str">
        <f>_xlfn.TEXTJOIN("::",FALSE,"BMS",L3)</f>
        <v>BMS::1</v>
      </c>
    </row>
    <row r="11" spans="1:14" ht="15.75" thickBot="1" x14ac:dyDescent="0.3"/>
    <row r="12" spans="1:14" ht="21.75" thickBot="1" x14ac:dyDescent="0.4">
      <c r="A12" s="79" t="s">
        <v>82</v>
      </c>
      <c r="B12" s="80"/>
      <c r="C12" s="77"/>
    </row>
    <row r="13" spans="1:14" ht="15" customHeight="1" x14ac:dyDescent="0.25">
      <c r="A13" s="83" t="s">
        <v>83</v>
      </c>
      <c r="B13" s="84"/>
      <c r="C13" s="78"/>
    </row>
    <row r="14" spans="1:14" ht="15.75" thickBot="1" x14ac:dyDescent="0.3">
      <c r="A14" s="81" t="s">
        <v>84</v>
      </c>
      <c r="B14" s="82"/>
    </row>
  </sheetData>
  <mergeCells count="10">
    <mergeCell ref="A14:B14"/>
    <mergeCell ref="H1:L1"/>
    <mergeCell ref="A12:B12"/>
    <mergeCell ref="A13:B13"/>
    <mergeCell ref="L3:L9"/>
    <mergeCell ref="K3:K5"/>
    <mergeCell ref="K6:K9"/>
    <mergeCell ref="J6:J7"/>
    <mergeCell ref="J8:J9"/>
    <mergeCell ref="J4:J5"/>
  </mergeCells>
  <dataValidations count="1">
    <dataValidation type="list" allowBlank="1" showDropDown="1" showInputMessage="1" showErrorMessage="1" sqref="G3:G9" xr:uid="{E2D1626D-B8E5-4F3A-AB37-A57D5E437FC0}">
      <formula1>"1,0"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63C0-6782-4D92-90B1-F1580AB22904}">
  <dimension ref="A1:E32"/>
  <sheetViews>
    <sheetView zoomScale="130" zoomScaleNormal="130" workbookViewId="0">
      <selection activeCell="C2" sqref="C2"/>
    </sheetView>
  </sheetViews>
  <sheetFormatPr defaultRowHeight="15" x14ac:dyDescent="0.25"/>
  <cols>
    <col min="1" max="1" width="30.28515625" bestFit="1" customWidth="1"/>
    <col min="2" max="2" width="63.85546875" bestFit="1" customWidth="1"/>
    <col min="4" max="4" width="16.7109375" bestFit="1" customWidth="1"/>
  </cols>
  <sheetData>
    <row r="1" spans="1:5" x14ac:dyDescent="0.25">
      <c r="A1" t="s">
        <v>8</v>
      </c>
      <c r="B1" t="s">
        <v>5</v>
      </c>
      <c r="C1" t="s">
        <v>6</v>
      </c>
      <c r="D1" t="s">
        <v>7</v>
      </c>
      <c r="E1" t="s">
        <v>14</v>
      </c>
    </row>
    <row r="2" spans="1:5" x14ac:dyDescent="0.25">
      <c r="A2" t="s">
        <v>0</v>
      </c>
      <c r="B2" t="s">
        <v>9</v>
      </c>
      <c r="C2" s="1">
        <v>15</v>
      </c>
      <c r="D2">
        <v>25</v>
      </c>
      <c r="E2" s="4">
        <f>C2/D2*100</f>
        <v>60</v>
      </c>
    </row>
    <row r="3" spans="1:5" x14ac:dyDescent="0.25">
      <c r="A3" t="s">
        <v>0</v>
      </c>
      <c r="B3" t="s">
        <v>36</v>
      </c>
      <c r="C3" s="1">
        <v>10</v>
      </c>
      <c r="D3">
        <v>25</v>
      </c>
      <c r="E3" s="1">
        <f t="shared" ref="E3:E9" si="0">C3/D3*100</f>
        <v>40</v>
      </c>
    </row>
    <row r="4" spans="1:5" x14ac:dyDescent="0.25">
      <c r="A4" t="s">
        <v>0</v>
      </c>
      <c r="B4" t="s">
        <v>37</v>
      </c>
      <c r="C4" s="1">
        <v>10</v>
      </c>
      <c r="D4">
        <v>25</v>
      </c>
      <c r="E4" s="1"/>
    </row>
    <row r="5" spans="1:5" x14ac:dyDescent="0.25">
      <c r="A5" t="s">
        <v>0</v>
      </c>
      <c r="B5" t="s">
        <v>10</v>
      </c>
      <c r="C5" s="2">
        <v>15</v>
      </c>
      <c r="D5">
        <v>25</v>
      </c>
      <c r="E5" s="3">
        <f t="shared" si="0"/>
        <v>60</v>
      </c>
    </row>
    <row r="6" spans="1:5" x14ac:dyDescent="0.25">
      <c r="A6" t="s">
        <v>0</v>
      </c>
      <c r="B6" t="s">
        <v>11</v>
      </c>
      <c r="C6" s="2">
        <v>15</v>
      </c>
      <c r="D6">
        <v>25</v>
      </c>
      <c r="E6" s="3"/>
    </row>
    <row r="7" spans="1:5" x14ac:dyDescent="0.25">
      <c r="A7" t="s">
        <v>0</v>
      </c>
      <c r="B7" t="s">
        <v>12</v>
      </c>
      <c r="C7" s="2">
        <v>10</v>
      </c>
      <c r="D7">
        <v>25</v>
      </c>
      <c r="E7" s="2">
        <f t="shared" si="0"/>
        <v>40</v>
      </c>
    </row>
    <row r="8" spans="1:5" x14ac:dyDescent="0.25">
      <c r="A8" t="s">
        <v>0</v>
      </c>
      <c r="B8" t="s">
        <v>13</v>
      </c>
      <c r="C8" s="2">
        <v>10</v>
      </c>
      <c r="D8">
        <v>25</v>
      </c>
      <c r="E8" s="2"/>
    </row>
    <row r="9" spans="1:5" x14ac:dyDescent="0.25">
      <c r="A9" t="s">
        <v>0</v>
      </c>
      <c r="B9" t="s">
        <v>32</v>
      </c>
      <c r="C9" s="6">
        <v>0</v>
      </c>
      <c r="D9">
        <v>25</v>
      </c>
      <c r="E9" s="5">
        <f t="shared" si="0"/>
        <v>0</v>
      </c>
    </row>
    <row r="10" spans="1:5" x14ac:dyDescent="0.25">
      <c r="A10" t="s">
        <v>1</v>
      </c>
      <c r="B10" t="s">
        <v>17</v>
      </c>
      <c r="C10" s="5">
        <v>10</v>
      </c>
      <c r="D10">
        <v>20</v>
      </c>
      <c r="E10" s="7">
        <f>C10/D10*100</f>
        <v>50</v>
      </c>
    </row>
    <row r="11" spans="1:5" x14ac:dyDescent="0.25">
      <c r="A11" t="s">
        <v>1</v>
      </c>
      <c r="B11" t="s">
        <v>18</v>
      </c>
      <c r="C11" s="5">
        <v>10</v>
      </c>
      <c r="D11">
        <v>20</v>
      </c>
      <c r="E11" s="7"/>
    </row>
    <row r="12" spans="1:5" x14ac:dyDescent="0.25">
      <c r="A12" t="s">
        <v>1</v>
      </c>
      <c r="B12" t="s">
        <v>16</v>
      </c>
      <c r="C12" s="5">
        <v>5</v>
      </c>
      <c r="D12">
        <v>20</v>
      </c>
      <c r="E12" s="7">
        <f>C12/D12*100</f>
        <v>25</v>
      </c>
    </row>
    <row r="13" spans="1:5" x14ac:dyDescent="0.25">
      <c r="A13" t="s">
        <v>1</v>
      </c>
      <c r="B13" t="s">
        <v>15</v>
      </c>
      <c r="C13" s="5">
        <v>5</v>
      </c>
      <c r="D13">
        <v>20</v>
      </c>
    </row>
    <row r="14" spans="1:5" x14ac:dyDescent="0.25">
      <c r="A14" t="s">
        <v>1</v>
      </c>
      <c r="B14" t="s">
        <v>28</v>
      </c>
      <c r="C14" s="5">
        <v>3</v>
      </c>
      <c r="D14">
        <v>20</v>
      </c>
    </row>
    <row r="15" spans="1:5" x14ac:dyDescent="0.25">
      <c r="A15" t="s">
        <v>1</v>
      </c>
      <c r="B15" t="s">
        <v>29</v>
      </c>
      <c r="C15" s="5">
        <v>3</v>
      </c>
      <c r="D15">
        <v>20</v>
      </c>
    </row>
    <row r="16" spans="1:5" x14ac:dyDescent="0.25">
      <c r="A16" t="s">
        <v>1</v>
      </c>
      <c r="B16" t="s">
        <v>31</v>
      </c>
      <c r="C16" s="5">
        <v>2</v>
      </c>
      <c r="D16">
        <v>20</v>
      </c>
    </row>
    <row r="17" spans="1:5" x14ac:dyDescent="0.25">
      <c r="A17" t="s">
        <v>1</v>
      </c>
      <c r="B17" t="s">
        <v>30</v>
      </c>
      <c r="C17" s="5">
        <v>2</v>
      </c>
      <c r="D17">
        <v>20</v>
      </c>
    </row>
    <row r="18" spans="1:5" x14ac:dyDescent="0.25">
      <c r="A18" t="s">
        <v>1</v>
      </c>
      <c r="B18" t="s">
        <v>33</v>
      </c>
      <c r="C18" s="5">
        <v>1</v>
      </c>
      <c r="D18">
        <v>20</v>
      </c>
    </row>
    <row r="19" spans="1:5" x14ac:dyDescent="0.25">
      <c r="A19" t="s">
        <v>1</v>
      </c>
      <c r="B19" t="s">
        <v>34</v>
      </c>
      <c r="C19" s="5">
        <v>1</v>
      </c>
      <c r="D19">
        <v>20</v>
      </c>
    </row>
    <row r="20" spans="1:5" x14ac:dyDescent="0.25">
      <c r="A20" t="s">
        <v>1</v>
      </c>
      <c r="B20" t="s">
        <v>35</v>
      </c>
      <c r="C20" s="5">
        <v>0</v>
      </c>
      <c r="D20">
        <v>20</v>
      </c>
    </row>
    <row r="21" spans="1:5" x14ac:dyDescent="0.25">
      <c r="A21" t="s">
        <v>1</v>
      </c>
      <c r="B21" t="s">
        <v>19</v>
      </c>
      <c r="C21">
        <v>5</v>
      </c>
      <c r="D21">
        <v>20</v>
      </c>
      <c r="E21" s="7">
        <f>C21/D21*100</f>
        <v>25</v>
      </c>
    </row>
    <row r="22" spans="1:5" x14ac:dyDescent="0.25">
      <c r="A22" t="s">
        <v>1</v>
      </c>
      <c r="B22" t="s">
        <v>20</v>
      </c>
      <c r="C22">
        <v>5</v>
      </c>
      <c r="D22">
        <v>20</v>
      </c>
    </row>
    <row r="23" spans="1:5" x14ac:dyDescent="0.25">
      <c r="A23" t="s">
        <v>1</v>
      </c>
      <c r="B23" t="s">
        <v>22</v>
      </c>
      <c r="C23">
        <v>3</v>
      </c>
      <c r="D23">
        <v>20</v>
      </c>
    </row>
    <row r="24" spans="1:5" x14ac:dyDescent="0.25">
      <c r="A24" t="s">
        <v>1</v>
      </c>
      <c r="B24" t="s">
        <v>21</v>
      </c>
      <c r="C24">
        <v>3</v>
      </c>
      <c r="D24">
        <v>20</v>
      </c>
    </row>
    <row r="25" spans="1:5" x14ac:dyDescent="0.25">
      <c r="A25" t="s">
        <v>1</v>
      </c>
      <c r="B25" t="s">
        <v>24</v>
      </c>
      <c r="C25">
        <v>2</v>
      </c>
      <c r="D25">
        <v>20</v>
      </c>
    </row>
    <row r="26" spans="1:5" x14ac:dyDescent="0.25">
      <c r="A26" t="s">
        <v>1</v>
      </c>
      <c r="B26" t="s">
        <v>23</v>
      </c>
      <c r="C26">
        <v>2</v>
      </c>
      <c r="D26">
        <v>20</v>
      </c>
    </row>
    <row r="27" spans="1:5" x14ac:dyDescent="0.25">
      <c r="A27" t="s">
        <v>1</v>
      </c>
      <c r="B27" t="s">
        <v>25</v>
      </c>
      <c r="C27">
        <v>1</v>
      </c>
      <c r="D27">
        <v>20</v>
      </c>
    </row>
    <row r="28" spans="1:5" x14ac:dyDescent="0.25">
      <c r="A28" t="s">
        <v>1</v>
      </c>
      <c r="B28" t="s">
        <v>26</v>
      </c>
      <c r="C28">
        <v>1</v>
      </c>
      <c r="D28">
        <v>20</v>
      </c>
    </row>
    <row r="29" spans="1:5" x14ac:dyDescent="0.25">
      <c r="A29" t="s">
        <v>1</v>
      </c>
      <c r="B29" t="s">
        <v>27</v>
      </c>
      <c r="C29">
        <v>0</v>
      </c>
      <c r="D29">
        <v>20</v>
      </c>
    </row>
    <row r="30" spans="1:5" x14ac:dyDescent="0.25">
      <c r="A30" t="s">
        <v>2</v>
      </c>
    </row>
    <row r="31" spans="1:5" x14ac:dyDescent="0.25">
      <c r="A31" t="s">
        <v>3</v>
      </c>
    </row>
    <row r="32" spans="1:5" x14ac:dyDescent="0.25">
      <c r="A32" t="s">
        <v>4</v>
      </c>
    </row>
  </sheetData>
  <autoFilter ref="A1:E32" xr:uid="{E10D63C0-6782-4D92-90B1-F1580AB229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 and Logic</vt:lpstr>
      <vt:lpstr>Scoring POC_v1</vt:lpstr>
      <vt:lpstr>__old__weighted scores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Daniel G.</dc:creator>
  <cp:lastModifiedBy>Smith, Daniel G.</cp:lastModifiedBy>
  <dcterms:created xsi:type="dcterms:W3CDTF">2024-02-19T16:22:53Z</dcterms:created>
  <dcterms:modified xsi:type="dcterms:W3CDTF">2024-03-15T19:57:57Z</dcterms:modified>
</cp:coreProperties>
</file>