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or-my.sharepoint.com/personal/sps_bky_j_puentes_nucor_com/Documents/Desktop/School/"/>
    </mc:Choice>
  </mc:AlternateContent>
  <xr:revisionPtr revIDLastSave="0" documentId="8_{94525B60-C2D4-48C2-B146-95F0084926F4}" xr6:coauthVersionLast="47" xr6:coauthVersionMax="47" xr10:uidLastSave="{00000000-0000-0000-0000-000000000000}"/>
  <bookViews>
    <workbookView xWindow="-28920" yWindow="-120" windowWidth="29040" windowHeight="15720" firstSheet="2" activeTab="10" xr2:uid="{D1FFDF5A-EF62-4413-B888-A5C4DF05EB97}"/>
  </bookViews>
  <sheets>
    <sheet name="Question 1" sheetId="1" r:id="rId1"/>
    <sheet name="Question 2" sheetId="2" r:id="rId2"/>
    <sheet name="Question 2 Histogram" sheetId="12" r:id="rId3"/>
    <sheet name="Question 3" sheetId="3" r:id="rId4"/>
    <sheet name="Q3 Box Plots" sheetId="13" r:id="rId5"/>
    <sheet name="Question 4" sheetId="4" r:id="rId6"/>
    <sheet name="Question 5" sheetId="5" r:id="rId7"/>
    <sheet name="Question 5 Map" sheetId="14" r:id="rId8"/>
    <sheet name="Question 6 " sheetId="6" r:id="rId9"/>
    <sheet name="Q6 Sheet" sheetId="16" r:id="rId10"/>
    <sheet name="Question7" sheetId="7" r:id="rId11"/>
  </sheets>
  <definedNames>
    <definedName name="_xlchart.v1.0" hidden="1">'Q3 Box Plots'!$B$1</definedName>
    <definedName name="_xlchart.v1.1" hidden="1">'Q3 Box Plots'!$B$2:$B$11</definedName>
    <definedName name="_xlchart.v1.2" hidden="1">'Q3 Box Plots'!$A$1</definedName>
    <definedName name="_xlchart.v1.3" hidden="1">'Q3 Box Plots'!$A$2:$A$11</definedName>
    <definedName name="_xlchart.v1.4" hidden="1">'Question 5 Map'!$A$2:$C$33</definedName>
    <definedName name="_xlchart.v1.5" hidden="1">'Question 5 Map'!$D$1</definedName>
    <definedName name="_xlchart.v1.6" hidden="1">'Question 5 Map'!$D$2:$D$33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7" l="1"/>
  <c r="D24" i="7"/>
  <c r="D23" i="7"/>
  <c r="D22" i="7"/>
  <c r="D21" i="7"/>
  <c r="D20" i="7"/>
  <c r="D19" i="7"/>
  <c r="D18" i="7"/>
  <c r="D17" i="7"/>
  <c r="B10" i="16"/>
  <c r="C10" i="16"/>
  <c r="B11" i="16"/>
  <c r="C11" i="16"/>
  <c r="B12" i="16"/>
  <c r="C12" i="16"/>
  <c r="B13" i="16"/>
  <c r="C13" i="16"/>
  <c r="C9" i="16"/>
  <c r="B9" i="16"/>
  <c r="B17" i="4"/>
  <c r="G17" i="4" s="1"/>
  <c r="C17" i="4"/>
  <c r="D17" i="4"/>
  <c r="E17" i="4"/>
  <c r="F17" i="4"/>
  <c r="F16" i="4"/>
  <c r="E16" i="4"/>
  <c r="D16" i="4"/>
  <c r="C16" i="4"/>
  <c r="B16" i="4"/>
  <c r="G16" i="4" s="1"/>
  <c r="F15" i="4"/>
  <c r="E15" i="4"/>
  <c r="D15" i="4"/>
  <c r="C15" i="4"/>
  <c r="B15" i="4"/>
  <c r="F14" i="4"/>
  <c r="E14" i="4"/>
  <c r="D14" i="4"/>
  <c r="C14" i="4"/>
  <c r="B14" i="4"/>
  <c r="F13" i="4"/>
  <c r="E13" i="4"/>
  <c r="D13" i="4"/>
  <c r="C13" i="4"/>
  <c r="B13" i="4"/>
  <c r="G13" i="4" s="1"/>
  <c r="F12" i="4"/>
  <c r="E12" i="4"/>
  <c r="D12" i="4"/>
  <c r="C12" i="4"/>
  <c r="B12" i="4"/>
  <c r="G12" i="4" s="1"/>
  <c r="G15" i="4" l="1"/>
  <c r="G14" i="4"/>
  <c r="F14" i="3" l="1"/>
  <c r="F13" i="3"/>
  <c r="F11" i="3"/>
  <c r="F12" i="3"/>
  <c r="P7" i="3"/>
  <c r="R7" i="3" s="1"/>
  <c r="P6" i="3"/>
  <c r="R6" i="3" s="1"/>
  <c r="R5" i="3"/>
  <c r="R4" i="3"/>
  <c r="P5" i="3"/>
  <c r="P4" i="3"/>
  <c r="G12" i="2" l="1"/>
  <c r="K12" i="2" s="1"/>
  <c r="F15" i="2" s="1"/>
  <c r="F16" i="2" s="1"/>
  <c r="I12" i="2"/>
  <c r="F17" i="2" l="1"/>
  <c r="F18" i="2" s="1"/>
  <c r="F19" i="2" s="1"/>
  <c r="F20" i="2" s="1"/>
  <c r="F21" i="2" s="1"/>
  <c r="F22" i="2" s="1"/>
  <c r="F23" i="2" s="1"/>
  <c r="F24" i="2" s="1"/>
  <c r="G15" i="2" l="1" a="1"/>
  <c r="G15" i="2" s="1"/>
  <c r="D10" i="1"/>
  <c r="D9" i="1"/>
  <c r="D8" i="1"/>
  <c r="D7" i="1"/>
  <c r="D6" i="1"/>
  <c r="D5" i="1"/>
  <c r="D4" i="1"/>
  <c r="D3" i="1"/>
  <c r="D2" i="1"/>
  <c r="G16" i="2" l="1"/>
  <c r="G19" i="2"/>
  <c r="G18" i="2"/>
  <c r="G17" i="2"/>
  <c r="G24" i="2"/>
  <c r="G21" i="2"/>
  <c r="G22" i="2"/>
  <c r="G20" i="2"/>
  <c r="G23" i="2"/>
  <c r="G25" i="2" l="1"/>
  <c r="H23" i="2" s="1"/>
  <c r="I23" i="2" s="1"/>
  <c r="H19" i="2" l="1"/>
  <c r="I19" i="2" s="1"/>
  <c r="H18" i="2"/>
  <c r="I18" i="2" s="1"/>
  <c r="H16" i="2"/>
  <c r="I16" i="2" s="1"/>
  <c r="H24" i="2"/>
  <c r="I24" i="2" s="1"/>
  <c r="H15" i="2"/>
  <c r="I15" i="2" s="1"/>
  <c r="H22" i="2"/>
  <c r="I22" i="2" s="1"/>
  <c r="H17" i="2"/>
  <c r="I17" i="2" s="1"/>
  <c r="H21" i="2"/>
  <c r="I21" i="2" s="1"/>
  <c r="H20" i="2"/>
  <c r="I20" i="2" s="1"/>
</calcChain>
</file>

<file path=xl/sharedStrings.xml><?xml version="1.0" encoding="utf-8"?>
<sst xmlns="http://schemas.openxmlformats.org/spreadsheetml/2006/main" count="411" uniqueCount="218">
  <si>
    <t>Carrier</t>
  </si>
  <si>
    <t>Previous Year On-time Percentage</t>
  </si>
  <si>
    <t>Current Year On-time Percentage</t>
  </si>
  <si>
    <t>Blue Box Shipping</t>
  </si>
  <si>
    <t>Cheetah LLC</t>
  </si>
  <si>
    <t>Granite State Carriers</t>
  </si>
  <si>
    <t>Honsin Limited</t>
  </si>
  <si>
    <t>Jones Brothers</t>
  </si>
  <si>
    <t>Minuteman Company</t>
  </si>
  <si>
    <t>Rapid Response</t>
  </si>
  <si>
    <t>Smith Logistics</t>
  </si>
  <si>
    <t>Super Freight</t>
  </si>
  <si>
    <t>Airport (Airport Code)</t>
  </si>
  <si>
    <t>Total Passengers (Millions)</t>
  </si>
  <si>
    <t>Boston Logan (BOS)</t>
  </si>
  <si>
    <t>Charlotte Douglas (CLT)</t>
  </si>
  <si>
    <t>Chicago O'Hare (ORD)</t>
  </si>
  <si>
    <t>Dallas/Ft. Worth (DFW)</t>
  </si>
  <si>
    <t>Denver  (DEN)</t>
  </si>
  <si>
    <t>Detroit Metropolitan (DTW)</t>
  </si>
  <si>
    <t>Hartsfield-Jackson Atlanta (ATL)</t>
  </si>
  <si>
    <t>Houston George Bush (IAH)</t>
  </si>
  <si>
    <t>Las Vegas McCarran (LAS)</t>
  </si>
  <si>
    <t>Los Angeles (LAX)</t>
  </si>
  <si>
    <t>Miami (MIA)</t>
  </si>
  <si>
    <t>Minneapolis/St. Paul (MSP)</t>
  </si>
  <si>
    <t>New York John F. Kennedy (JFK)</t>
  </si>
  <si>
    <t>Newark Liberty (EWR)</t>
  </si>
  <si>
    <t>Orlando (MCO)</t>
  </si>
  <si>
    <t>Philadelphia (PHL)</t>
  </si>
  <si>
    <t>Phoenix Sky Harbor (PHX)</t>
  </si>
  <si>
    <t>San Francisco (SFO)</t>
  </si>
  <si>
    <t>Seattle-Tacoma (SEA)</t>
  </si>
  <si>
    <t>Toronto Pearson (YYZ)</t>
  </si>
  <si>
    <t>Without Wait-Tracking System</t>
  </si>
  <si>
    <t>With Wait-Tracking System</t>
  </si>
  <si>
    <t>Revenue ($)</t>
  </si>
  <si>
    <t>Company</t>
  </si>
  <si>
    <t>Jan</t>
  </si>
  <si>
    <t>Feb</t>
  </si>
  <si>
    <t>Mar</t>
  </si>
  <si>
    <t>Apr</t>
  </si>
  <si>
    <t>May</t>
  </si>
  <si>
    <t>Jun</t>
  </si>
  <si>
    <t>Blue Sky Media</t>
  </si>
  <si>
    <t>Innovate Technologies</t>
  </si>
  <si>
    <t>Timmler Company</t>
  </si>
  <si>
    <t>Accelerate, Inc.</t>
  </si>
  <si>
    <t>Allen and Davis, LLC</t>
  </si>
  <si>
    <t>Smith Ventures</t>
  </si>
  <si>
    <t>Conference</t>
  </si>
  <si>
    <t>Division</t>
  </si>
  <si>
    <t>Team</t>
  </si>
  <si>
    <t>Average Home Attendance</t>
  </si>
  <si>
    <t>AFC</t>
  </si>
  <si>
    <t>West</t>
  </si>
  <si>
    <t>Oakland</t>
  </si>
  <si>
    <t>Los Angeles Chargers</t>
  </si>
  <si>
    <t>NFC</t>
  </si>
  <si>
    <t>North</t>
  </si>
  <si>
    <t>Chicago</t>
  </si>
  <si>
    <t>Cincinnati</t>
  </si>
  <si>
    <t>South</t>
  </si>
  <si>
    <t>Tampa Bay</t>
  </si>
  <si>
    <t>Detroit</t>
  </si>
  <si>
    <t>Jacksonville</t>
  </si>
  <si>
    <t>Cleveland</t>
  </si>
  <si>
    <t>Pittsburgh</t>
  </si>
  <si>
    <t>Tennessee</t>
  </si>
  <si>
    <t>Arizona</t>
  </si>
  <si>
    <t>East</t>
  </si>
  <si>
    <t>Miami</t>
  </si>
  <si>
    <t>Indianapolis</t>
  </si>
  <si>
    <t>Minnesota</t>
  </si>
  <si>
    <t>New England</t>
  </si>
  <si>
    <t>Buffalo</t>
  </si>
  <si>
    <t>Seattle</t>
  </si>
  <si>
    <t>Philadelphia</t>
  </si>
  <si>
    <t>Atlanta</t>
  </si>
  <si>
    <t>San Francisco</t>
  </si>
  <si>
    <t>Baltimore</t>
  </si>
  <si>
    <t>Houston</t>
  </si>
  <si>
    <t>New Orleans</t>
  </si>
  <si>
    <t>Kansas City</t>
  </si>
  <si>
    <t>Carolina</t>
  </si>
  <si>
    <t>Los Angeles Rams</t>
  </si>
  <si>
    <t>Denver</t>
  </si>
  <si>
    <t>NY Jets</t>
  </si>
  <si>
    <t>Green Bay</t>
  </si>
  <si>
    <t>Washington</t>
  </si>
  <si>
    <t>NY Giants</t>
  </si>
  <si>
    <t>Dallas</t>
  </si>
  <si>
    <t>Job Satisfaction Score</t>
  </si>
  <si>
    <t>IS Senior Executives (%)</t>
  </si>
  <si>
    <t>IS Middle Managers (%)</t>
  </si>
  <si>
    <t>Payment ($)</t>
  </si>
  <si>
    <t>Probability</t>
  </si>
  <si>
    <t>Which carrier is providing the best service in the current year?</t>
    <phoneticPr fontId="3" type="noConversion"/>
  </si>
  <si>
    <t xml:space="preserve">Question a:Sort the carriers in descending order by their current year’s percentage of on-time deliveries.  </t>
    <phoneticPr fontId="3" type="noConversion"/>
  </si>
  <si>
    <t>Which carrier is providing the worst service in the current year?</t>
    <phoneticPr fontId="3" type="noConversion"/>
  </si>
  <si>
    <t xml:space="preserve">Answer a: </t>
    <phoneticPr fontId="3" type="noConversion"/>
  </si>
  <si>
    <t xml:space="preserve">Question b: Calculate the change in percentage of on-time deliveries from the previous to the current year for each carrier. </t>
    <phoneticPr fontId="3" type="noConversion"/>
  </si>
  <si>
    <t>Use Excel’s conditional formatting to highlight the carriers whose on-time percentage decreased from the previous year to the current year.</t>
    <phoneticPr fontId="3" type="noConversion"/>
  </si>
  <si>
    <t xml:space="preserve">Answer b: </t>
    <phoneticPr fontId="3" type="noConversion"/>
  </si>
  <si>
    <t>from the previous year to the current year for each carrier calculated in part b.</t>
    <phoneticPr fontId="3" type="noConversion"/>
  </si>
  <si>
    <t xml:space="preserve">Answer c: </t>
    <phoneticPr fontId="3" type="noConversion"/>
  </si>
  <si>
    <t>Question d.	Which carriers should Ohio Logistics try to use in the future? Why?</t>
    <phoneticPr fontId="3" type="noConversion"/>
  </si>
  <si>
    <t xml:space="preserve">Question c.	Use Excel’s conditional formatting tool to create data bars for the change in percentage of on-time deliveries </t>
    <phoneticPr fontId="3" type="noConversion"/>
  </si>
  <si>
    <t xml:space="preserve">Answer d: </t>
    <phoneticPr fontId="3" type="noConversion"/>
  </si>
  <si>
    <t xml:space="preserve">a. Which is busiest airport in terms of total passenger traffic? </t>
    <phoneticPr fontId="3" type="noConversion"/>
  </si>
  <si>
    <t>Which is the least busy airport in terms of total passenger traffic?</t>
    <phoneticPr fontId="3" type="noConversion"/>
  </si>
  <si>
    <t>b. Using a class width of 10, develop a frequency distribution of the data starting with 30–39.9, 40–49.9, 50–59.9, and so on.</t>
    <phoneticPr fontId="3" type="noConversion"/>
  </si>
  <si>
    <t>c. Prepare a histogram. Interpret the histogram.</t>
    <phoneticPr fontId="3" type="noConversion"/>
  </si>
  <si>
    <t xml:space="preserve">a.	What are the mean and median patient wait times for offices with a wait-tracking system? </t>
    <phoneticPr fontId="3" type="noConversion"/>
  </si>
  <si>
    <t>What are the mean and median patient wait times for offices without a wait-tracking system?</t>
    <phoneticPr fontId="3" type="noConversion"/>
  </si>
  <si>
    <t xml:space="preserve"> </t>
    <phoneticPr fontId="3" type="noConversion"/>
  </si>
  <si>
    <t xml:space="preserve">b.	What are the variance and standard deviation of patient wait times for offices with a wait-tracking system? </t>
    <phoneticPr fontId="3" type="noConversion"/>
  </si>
  <si>
    <t>What are the variance and standard deviation of patient wait times for visits to offices without a wait-tracking system?</t>
    <phoneticPr fontId="3" type="noConversion"/>
  </si>
  <si>
    <t>c. Create a boxplot for patient wait times for offices without a wait-tracking system.</t>
    <phoneticPr fontId="3" type="noConversion"/>
  </si>
  <si>
    <t>d. Create a boxplot for patient wait times for offices with a wait-tracking system.</t>
    <phoneticPr fontId="3" type="noConversion"/>
  </si>
  <si>
    <t>e.	Do offices with a wait-tracking system have shorter patient wait times than offices without a wait-tracking system? Explain.</t>
    <phoneticPr fontId="3" type="noConversion"/>
  </si>
  <si>
    <t xml:space="preserve">Answer e: </t>
    <phoneticPr fontId="3" type="noConversion"/>
  </si>
  <si>
    <t>a.	Use Excel to create sparklines for sales at each company.</t>
    <phoneticPr fontId="3" type="noConversion"/>
  </si>
  <si>
    <t xml:space="preserve">b.	Which companies have generally decreasing revenues over the six months? </t>
    <phoneticPr fontId="3" type="noConversion"/>
  </si>
  <si>
    <t xml:space="preserve">Which company has exhibited the most consistent growth over the six months? </t>
    <phoneticPr fontId="3" type="noConversion"/>
  </si>
  <si>
    <t>Which companies have revenues that are both increasing and decreasing over the six months?</t>
    <phoneticPr fontId="3" type="noConversion"/>
  </si>
  <si>
    <t xml:space="preserve">c.	Use Excel to create a heat map for the revenue of the six companies. </t>
    <phoneticPr fontId="3" type="noConversion"/>
  </si>
  <si>
    <t>Do you find the heat map or the sparklines to be better at communicating the trend of revenues over the six months for each company? Why?</t>
    <phoneticPr fontId="3" type="noConversion"/>
  </si>
  <si>
    <t>Note that you will need to sort the data in Excel by Conference to properly create a treemap.</t>
    <phoneticPr fontId="3" type="noConversion"/>
  </si>
  <si>
    <t xml:space="preserve">a.	Create a treemap using these data that separates the teams into their conference affiliations (NFC and AFC) </t>
    <phoneticPr fontId="3" type="noConversion"/>
  </si>
  <si>
    <t xml:space="preserve">and uses size to represent each team’s average home attendance. </t>
    <phoneticPr fontId="3" type="noConversion"/>
  </si>
  <si>
    <t>b.	Create a sorted bar chart that compares the average home attendance for each team.</t>
    <phoneticPr fontId="3" type="noConversion"/>
  </si>
  <si>
    <t xml:space="preserve">c.	Comment on the advantages and disadvantages of each type of chart for these data. </t>
    <phoneticPr fontId="3" type="noConversion"/>
  </si>
  <si>
    <t>Which chart best displays these data and why?</t>
    <phoneticPr fontId="3" type="noConversion"/>
  </si>
  <si>
    <t>b.	Develop a probability distribution for the job satisfaction score of a randomly selected middle manager.</t>
    <phoneticPr fontId="3" type="noConversion"/>
  </si>
  <si>
    <t>c.	What is the probability that a randomly selected senior executive will report a job satisfaction score of 4 or 5?</t>
    <phoneticPr fontId="3" type="noConversion"/>
  </si>
  <si>
    <t xml:space="preserve">b.	The insurance company charges an annual rate of $520 for the collision coverage. </t>
    <phoneticPr fontId="3" type="noConversion"/>
  </si>
  <si>
    <t xml:space="preserve">What is the expected value of the collision policy for a policyholder? (Hint: It is the expected payments from the company minus the cost of coverage.) </t>
    <phoneticPr fontId="3" type="noConversion"/>
  </si>
  <si>
    <t>Why does the policyholder purchase a collision policy with this expected value?</t>
    <phoneticPr fontId="3" type="noConversion"/>
  </si>
  <si>
    <t>% Change</t>
  </si>
  <si>
    <t xml:space="preserve">Hartsfield-Jackson Atlanta (ATL) is the busiest, Detroit Metropolitan (DTW) is the least busy. </t>
  </si>
  <si>
    <t>max =</t>
  </si>
  <si>
    <t>min =</t>
  </si>
  <si>
    <t>range =</t>
  </si>
  <si>
    <t>bin</t>
  </si>
  <si>
    <t>frequency</t>
  </si>
  <si>
    <t>Relative Frequency</t>
  </si>
  <si>
    <t>percent</t>
  </si>
  <si>
    <t>Bin</t>
  </si>
  <si>
    <t>Frequency</t>
  </si>
  <si>
    <t>data</t>
  </si>
  <si>
    <t>30-39.9</t>
  </si>
  <si>
    <t>40-49.9</t>
  </si>
  <si>
    <t>50-59.9</t>
  </si>
  <si>
    <t>60-69.9</t>
  </si>
  <si>
    <t>70-79.9</t>
  </si>
  <si>
    <t>80-89.9</t>
  </si>
  <si>
    <t>90-99.9</t>
  </si>
  <si>
    <t>100-109.9</t>
  </si>
  <si>
    <t>max of b2</t>
  </si>
  <si>
    <t>max of a2</t>
  </si>
  <si>
    <t>min of b2</t>
  </si>
  <si>
    <t>min of a2</t>
  </si>
  <si>
    <t>sum of b2</t>
  </si>
  <si>
    <t>sum of a 2</t>
  </si>
  <si>
    <t>Without Wait tracking system : Mean = 17.2 , Median = 23.5</t>
  </si>
  <si>
    <t>With Tracking System : Mean = 29.1, Median = 13.5</t>
  </si>
  <si>
    <t>mean of b2</t>
  </si>
  <si>
    <t>mean of a2</t>
  </si>
  <si>
    <r>
      <t>&lt;- Variance of patient wait times for offices</t>
    </r>
    <r>
      <rPr>
        <b/>
        <sz val="10"/>
        <color theme="1"/>
        <rFont val="Calibri"/>
        <family val="2"/>
        <scheme val="minor"/>
      </rPr>
      <t xml:space="preserve"> with </t>
    </r>
    <r>
      <rPr>
        <sz val="10"/>
        <color theme="1"/>
        <rFont val="Calibri"/>
        <family val="2"/>
        <scheme val="minor"/>
      </rPr>
      <t>tracking system</t>
    </r>
  </si>
  <si>
    <r>
      <t xml:space="preserve">&lt;- Variance of patient wait times for offices </t>
    </r>
    <r>
      <rPr>
        <b/>
        <sz val="10"/>
        <color theme="1"/>
        <rFont val="Calibri"/>
        <family val="2"/>
        <scheme val="minor"/>
      </rPr>
      <t>withou</t>
    </r>
    <r>
      <rPr>
        <sz val="10"/>
        <color theme="1"/>
        <rFont val="Calibri"/>
        <family val="2"/>
        <scheme val="minor"/>
      </rPr>
      <t>t a tracking system</t>
    </r>
  </si>
  <si>
    <r>
      <t>&lt;- Standard Deviation of Patient wait times for offices</t>
    </r>
    <r>
      <rPr>
        <b/>
        <sz val="10"/>
        <color theme="1"/>
        <rFont val="Calibri"/>
        <family val="2"/>
        <scheme val="minor"/>
      </rPr>
      <t xml:space="preserve"> without</t>
    </r>
    <r>
      <rPr>
        <sz val="10"/>
        <color theme="1"/>
        <rFont val="Calibri"/>
        <family val="2"/>
        <scheme val="minor"/>
      </rPr>
      <t xml:space="preserve"> a wait-tracking system</t>
    </r>
  </si>
  <si>
    <r>
      <t xml:space="preserve">&lt;- Standard Deviation of Patient wait times for offices </t>
    </r>
    <r>
      <rPr>
        <b/>
        <sz val="10"/>
        <color theme="1"/>
        <rFont val="Calibri"/>
        <family val="2"/>
        <scheme val="minor"/>
      </rPr>
      <t>with</t>
    </r>
    <r>
      <rPr>
        <sz val="10"/>
        <color theme="1"/>
        <rFont val="Calibri"/>
        <family val="2"/>
        <scheme val="minor"/>
      </rPr>
      <t xml:space="preserve"> a wait-tracking system</t>
    </r>
  </si>
  <si>
    <t>Answer in "Q3 Box Plots" Sheet</t>
  </si>
  <si>
    <t>Offices with a Wait-Tracking system have a shorter mean waiting time at 17.2 minutes compared to offices without</t>
  </si>
  <si>
    <t>the trackng system. Those offices have a mean wait time of 29.1 minutes</t>
  </si>
  <si>
    <t>shorter wait times for patients.</t>
  </si>
  <si>
    <r>
      <t xml:space="preserve">From this, and looking at the chart highs and lows, we can infer that offices </t>
    </r>
    <r>
      <rPr>
        <b/>
        <sz val="10"/>
        <color theme="1"/>
        <rFont val="Calibri"/>
        <family val="2"/>
        <scheme val="minor"/>
      </rPr>
      <t xml:space="preserve">with </t>
    </r>
    <r>
      <rPr>
        <sz val="10"/>
        <color theme="1"/>
        <rFont val="Calibri"/>
        <family val="2"/>
        <scheme val="minor"/>
      </rPr>
      <t>Wait-tracking systems have</t>
    </r>
  </si>
  <si>
    <t>growth</t>
  </si>
  <si>
    <t>Increase/Decrease By Month</t>
  </si>
  <si>
    <t>Jan-Feb</t>
  </si>
  <si>
    <t>Feb-Mar</t>
  </si>
  <si>
    <t>Mar-Apr</t>
  </si>
  <si>
    <t>Apr-May</t>
  </si>
  <si>
    <t>May-Jun</t>
  </si>
  <si>
    <r>
      <rPr>
        <b/>
        <sz val="10"/>
        <color theme="1"/>
        <rFont val="Calibri"/>
        <family val="2"/>
        <scheme val="minor"/>
      </rPr>
      <t>Accelerate, Inc and Timmler Company, and Innovate Technologies</t>
    </r>
    <r>
      <rPr>
        <sz val="10"/>
        <color theme="1"/>
        <rFont val="Calibri"/>
        <family val="2"/>
        <scheme val="minor"/>
      </rPr>
      <t xml:space="preserve"> have generally decreasing revenues over the 6 months.</t>
    </r>
  </si>
  <si>
    <t>Allen and Davis, LLC has exhibited the most consistent growth over the 6 months</t>
  </si>
  <si>
    <r>
      <rPr>
        <b/>
        <sz val="10"/>
        <color theme="1"/>
        <rFont val="Calibri"/>
        <family val="2"/>
        <scheme val="minor"/>
      </rPr>
      <t>Blue Sky Media and Smith Ventures</t>
    </r>
    <r>
      <rPr>
        <sz val="10"/>
        <color theme="1"/>
        <rFont val="Calibri"/>
        <family val="2"/>
        <scheme val="minor"/>
      </rPr>
      <t xml:space="preserve"> are 2 companies that experiences a decrease but ended with an increase  in revenue.</t>
    </r>
  </si>
  <si>
    <t xml:space="preserve">I find the heat map to be a lot easier to read and enterperet the data. You are able to see true values for </t>
  </si>
  <si>
    <t>whether the company lost or gained revenue by the month.</t>
  </si>
  <si>
    <t>The sorted bar chart better communicates the data to the reader because there is a tangible amount of</t>
  </si>
  <si>
    <t>volume (number) of fans compared to the treemap. The treemap leaves the interpreter guesing which boxes are bigger or smaller</t>
  </si>
  <si>
    <t>a.	Develop a probability distribution for the job satisfaction score of a randomly selected senior executive.</t>
  </si>
  <si>
    <t>Job Satisfaction</t>
  </si>
  <si>
    <t>IS Senior Executives</t>
  </si>
  <si>
    <t>IS Middle Managers</t>
  </si>
  <si>
    <t xml:space="preserve"> </t>
  </si>
  <si>
    <r>
      <t>The probability that a randomly selected senior executive will report a 4 or 5 job satisfaction score is</t>
    </r>
    <r>
      <rPr>
        <b/>
        <sz val="10"/>
        <color theme="1"/>
        <rFont val="Calibri"/>
        <family val="2"/>
        <scheme val="minor"/>
      </rPr>
      <t xml:space="preserve"> 0.83</t>
    </r>
  </si>
  <si>
    <t>The probability that a randomly selected middle manager is very satisfied is 0.28</t>
  </si>
  <si>
    <t>d.	What is the probability that a randomly selected middle manager is very satisfied?</t>
  </si>
  <si>
    <t>e.	Compare the overall job satisfaction of senior executives and middle managers.</t>
  </si>
  <si>
    <t xml:space="preserve">Overall, both Senior Executives and Middle managers show a peak in job satisfaction score at 4, but </t>
  </si>
  <si>
    <t>senior executives have a higher probability of a 5 compared to middle managers. Middle managers</t>
  </si>
  <si>
    <t>have a slightly higher probability of being moderately satisfied. (scores being 2-3)</t>
  </si>
  <si>
    <t>a.	Use the expected collision payment to determine the collision insurance premium that would enable the company to break even.</t>
  </si>
  <si>
    <t>Expected Value</t>
  </si>
  <si>
    <t>policyholder expected value</t>
  </si>
  <si>
    <t>policy coverage</t>
  </si>
  <si>
    <t xml:space="preserve">The policyholder's expected value is -$90. The reason the policyholder purchases this with the negative value is likely because </t>
  </si>
  <si>
    <t>this policy covers large and unpredictable expences that would otherwise cost the policyholder way more.</t>
  </si>
  <si>
    <r>
      <t xml:space="preserve">The expected collision payment that would enable the company to break even is </t>
    </r>
    <r>
      <rPr>
        <b/>
        <sz val="10"/>
        <color theme="1"/>
        <rFont val="Calibri"/>
        <family val="2"/>
        <scheme val="minor"/>
      </rPr>
      <t>$430</t>
    </r>
  </si>
  <si>
    <t>*** Answer on "Q6 Sheet***</t>
  </si>
  <si>
    <t>***answer on Q5 sheet***</t>
  </si>
  <si>
    <r>
      <rPr>
        <b/>
        <sz val="10"/>
        <color theme="1"/>
        <rFont val="Calibri"/>
        <family val="2"/>
        <scheme val="minor"/>
      </rPr>
      <t>Ohio Logistics should use Blue Box Shipping, Cheetah LLC, and Smith Logistics</t>
    </r>
    <r>
      <rPr>
        <sz val="10"/>
        <color theme="1"/>
        <rFont val="Calibri"/>
        <family val="2"/>
        <scheme val="minor"/>
      </rPr>
      <t xml:space="preserve"> because they provide the best on time delivery. </t>
    </r>
  </si>
  <si>
    <r>
      <t>The carrier providing the best service in the current year is Blue Box Shipping with</t>
    </r>
    <r>
      <rPr>
        <b/>
        <sz val="10"/>
        <color theme="1"/>
        <rFont val="Calibri"/>
        <family val="2"/>
        <scheme val="minor"/>
      </rPr>
      <t xml:space="preserve"> 94.8%</t>
    </r>
  </si>
  <si>
    <r>
      <t>The carrier providing the worst service is Rapid Response with</t>
    </r>
    <r>
      <rPr>
        <b/>
        <sz val="10"/>
        <color theme="1"/>
        <rFont val="Calibri"/>
        <family val="2"/>
        <scheme val="minor"/>
      </rPr>
      <t xml:space="preserve"> 70.9%</t>
    </r>
  </si>
  <si>
    <t>***answer on Q2 Histogram***</t>
  </si>
  <si>
    <t>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</si>
</sst>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Calibri"/>
      <scheme val="minor"/>
    </font>
    <font>
      <sz val="10.5"/>
      <color theme="1"/>
      <name val="DengXian"/>
      <family val="3"/>
      <charset val="134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/>
    <xf numFmtId="164" fontId="4" fillId="0" borderId="0" xfId="1" applyNumberFormat="1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5" fillId="0" borderId="0" xfId="0" applyFont="1">
      <alignment vertical="center"/>
    </xf>
    <xf numFmtId="3" fontId="0" fillId="0" borderId="0" xfId="0" applyNumberFormat="1">
      <alignment vertical="center"/>
    </xf>
    <xf numFmtId="0" fontId="6" fillId="0" borderId="0" xfId="0" applyFont="1" applyAlignment="1">
      <alignment horizontal="justify" vertical="center"/>
    </xf>
    <xf numFmtId="0" fontId="7" fillId="2" borderId="0" xfId="0" applyFont="1" applyFill="1" applyAlignment="1">
      <alignment horizontal="left" vertical="top"/>
    </xf>
    <xf numFmtId="1" fontId="7" fillId="2" borderId="0" xfId="0" applyNumberFormat="1" applyFont="1" applyFill="1" applyAlignment="1">
      <alignment horizontal="left" vertical="top"/>
    </xf>
    <xf numFmtId="1" fontId="0" fillId="0" borderId="0" xfId="0" applyNumberFormat="1">
      <alignment vertical="center"/>
    </xf>
    <xf numFmtId="0" fontId="8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3" borderId="0" xfId="2" applyAlignment="1">
      <alignment vertical="center"/>
    </xf>
    <xf numFmtId="0" fontId="12" fillId="4" borderId="0" xfId="3" applyAlignment="1">
      <alignment vertical="center"/>
    </xf>
    <xf numFmtId="0" fontId="2" fillId="0" borderId="1" xfId="0" applyFont="1" applyBorder="1" applyAlignment="1">
      <alignment horizontal="center"/>
    </xf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40955487646239241"/>
          <c:y val="2.330270953631277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'Question 2 Histogram'!$A$2:$A$11</c:f>
              <c:numCache>
                <c:formatCode>0</c:formatCode>
                <c:ptCount val="10"/>
                <c:pt idx="0">
                  <c:v>37.75555555555556</c:v>
                </c:pt>
                <c:pt idx="1">
                  <c:v>45.51111111111112</c:v>
                </c:pt>
                <c:pt idx="2">
                  <c:v>53.26666666666668</c:v>
                </c:pt>
                <c:pt idx="3">
                  <c:v>61.02222222222224</c:v>
                </c:pt>
                <c:pt idx="4">
                  <c:v>68.7777777777778</c:v>
                </c:pt>
                <c:pt idx="5">
                  <c:v>76.53333333333336</c:v>
                </c:pt>
                <c:pt idx="6">
                  <c:v>84.28888888888892</c:v>
                </c:pt>
                <c:pt idx="7">
                  <c:v>92.04444444444448</c:v>
                </c:pt>
                <c:pt idx="8">
                  <c:v>99.80000000000004</c:v>
                </c:pt>
                <c:pt idx="9">
                  <c:v>107.5555555555556</c:v>
                </c:pt>
              </c:numCache>
            </c:numRef>
          </c:cat>
          <c:val>
            <c:numRef>
              <c:f>'Question 2 Histogram'!$B$2:$B$11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F-4E56-84F3-B79CCD255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89904335"/>
        <c:axId val="1089906735"/>
      </c:barChart>
      <c:catAx>
        <c:axId val="1089904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Passangers </a:t>
                </a:r>
                <a:r>
                  <a:rPr lang="en-US" baseline="0"/>
                  <a:t>(Millions)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89906735"/>
        <c:crosses val="autoZero"/>
        <c:auto val="1"/>
        <c:lblAlgn val="ctr"/>
        <c:lblOffset val="100"/>
        <c:noMultiLvlLbl val="0"/>
      </c:catAx>
      <c:valAx>
        <c:axId val="10899067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Air</a:t>
                </a:r>
                <a:r>
                  <a:rPr lang="en-US" baseline="0"/>
                  <a:t> Ports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990433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5 Map'!$D$1</c:f>
              <c:strCache>
                <c:ptCount val="1"/>
                <c:pt idx="0">
                  <c:v>Average Home Attendance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5 Map'!$C$2:$C$33</c:f>
              <c:strCache>
                <c:ptCount val="32"/>
                <c:pt idx="0">
                  <c:v>Chicago</c:v>
                </c:pt>
                <c:pt idx="1">
                  <c:v>Tampa Bay</c:v>
                </c:pt>
                <c:pt idx="2">
                  <c:v>Detroit</c:v>
                </c:pt>
                <c:pt idx="3">
                  <c:v>Arizona</c:v>
                </c:pt>
                <c:pt idx="4">
                  <c:v>Minnesota</c:v>
                </c:pt>
                <c:pt idx="5">
                  <c:v>Seattle</c:v>
                </c:pt>
                <c:pt idx="6">
                  <c:v>Philadelphia</c:v>
                </c:pt>
                <c:pt idx="7">
                  <c:v>Atlanta</c:v>
                </c:pt>
                <c:pt idx="8">
                  <c:v>San Francisco</c:v>
                </c:pt>
                <c:pt idx="9">
                  <c:v>New Orleans</c:v>
                </c:pt>
                <c:pt idx="10">
                  <c:v>Carolina</c:v>
                </c:pt>
                <c:pt idx="11">
                  <c:v>Los Angeles Rams</c:v>
                </c:pt>
                <c:pt idx="12">
                  <c:v>Green Bay</c:v>
                </c:pt>
                <c:pt idx="13">
                  <c:v>Washington</c:v>
                </c:pt>
                <c:pt idx="14">
                  <c:v>NY Giants</c:v>
                </c:pt>
                <c:pt idx="15">
                  <c:v>Dallas</c:v>
                </c:pt>
                <c:pt idx="16">
                  <c:v>Oakland</c:v>
                </c:pt>
                <c:pt idx="17">
                  <c:v>Los Angeles Chargers</c:v>
                </c:pt>
                <c:pt idx="18">
                  <c:v>Cincinnati</c:v>
                </c:pt>
                <c:pt idx="19">
                  <c:v>Jacksonville</c:v>
                </c:pt>
                <c:pt idx="20">
                  <c:v>Cleveland</c:v>
                </c:pt>
                <c:pt idx="21">
                  <c:v>Pittsburgh</c:v>
                </c:pt>
                <c:pt idx="22">
                  <c:v>Tennessee</c:v>
                </c:pt>
                <c:pt idx="23">
                  <c:v>Miami</c:v>
                </c:pt>
                <c:pt idx="24">
                  <c:v>Indianapolis</c:v>
                </c:pt>
                <c:pt idx="25">
                  <c:v>New England</c:v>
                </c:pt>
                <c:pt idx="26">
                  <c:v>Buffalo</c:v>
                </c:pt>
                <c:pt idx="27">
                  <c:v>Baltimore</c:v>
                </c:pt>
                <c:pt idx="28">
                  <c:v>Houston</c:v>
                </c:pt>
                <c:pt idx="29">
                  <c:v>Kansas City</c:v>
                </c:pt>
                <c:pt idx="30">
                  <c:v>Denver</c:v>
                </c:pt>
                <c:pt idx="31">
                  <c:v>NY Jets</c:v>
                </c:pt>
              </c:strCache>
            </c:strRef>
          </c:cat>
          <c:val>
            <c:numRef>
              <c:f>'Question 5 Map'!$D$2:$D$33</c:f>
              <c:numCache>
                <c:formatCode>General</c:formatCode>
                <c:ptCount val="32"/>
                <c:pt idx="0">
                  <c:v>60368</c:v>
                </c:pt>
                <c:pt idx="1">
                  <c:v>60624</c:v>
                </c:pt>
                <c:pt idx="2">
                  <c:v>60792</c:v>
                </c:pt>
                <c:pt idx="3">
                  <c:v>64831</c:v>
                </c:pt>
                <c:pt idx="4">
                  <c:v>66786</c:v>
                </c:pt>
                <c:pt idx="5">
                  <c:v>69073</c:v>
                </c:pt>
                <c:pt idx="6">
                  <c:v>69596</c:v>
                </c:pt>
                <c:pt idx="7">
                  <c:v>69999</c:v>
                </c:pt>
                <c:pt idx="8">
                  <c:v>70178</c:v>
                </c:pt>
                <c:pt idx="9">
                  <c:v>73109</c:v>
                </c:pt>
                <c:pt idx="10">
                  <c:v>73792</c:v>
                </c:pt>
                <c:pt idx="11">
                  <c:v>74121</c:v>
                </c:pt>
                <c:pt idx="12">
                  <c:v>78215</c:v>
                </c:pt>
                <c:pt idx="13">
                  <c:v>78304</c:v>
                </c:pt>
                <c:pt idx="14">
                  <c:v>78789</c:v>
                </c:pt>
                <c:pt idx="15">
                  <c:v>92539</c:v>
                </c:pt>
                <c:pt idx="16">
                  <c:v>54584</c:v>
                </c:pt>
                <c:pt idx="17">
                  <c:v>57024</c:v>
                </c:pt>
                <c:pt idx="18">
                  <c:v>60511</c:v>
                </c:pt>
                <c:pt idx="19">
                  <c:v>61915</c:v>
                </c:pt>
                <c:pt idx="20">
                  <c:v>64311</c:v>
                </c:pt>
                <c:pt idx="21">
                  <c:v>64312</c:v>
                </c:pt>
                <c:pt idx="22">
                  <c:v>64659</c:v>
                </c:pt>
                <c:pt idx="23">
                  <c:v>65512</c:v>
                </c:pt>
                <c:pt idx="24">
                  <c:v>65549</c:v>
                </c:pt>
                <c:pt idx="25">
                  <c:v>66829</c:v>
                </c:pt>
                <c:pt idx="26">
                  <c:v>68509</c:v>
                </c:pt>
                <c:pt idx="27">
                  <c:v>71102</c:v>
                </c:pt>
                <c:pt idx="28">
                  <c:v>71868</c:v>
                </c:pt>
                <c:pt idx="29">
                  <c:v>73328</c:v>
                </c:pt>
                <c:pt idx="30">
                  <c:v>76774</c:v>
                </c:pt>
                <c:pt idx="31">
                  <c:v>78160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E-4279-BB5A-CC5C9992C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0351695"/>
        <c:axId val="440353135"/>
      </c:barChart>
      <c:catAx>
        <c:axId val="440351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53135"/>
        <c:crosses val="autoZero"/>
        <c:auto val="1"/>
        <c:lblAlgn val="ctr"/>
        <c:lblOffset val="100"/>
        <c:noMultiLvlLbl val="0"/>
      </c:catAx>
      <c:valAx>
        <c:axId val="44035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5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Probablity</a:t>
            </a:r>
            <a:r>
              <a:rPr lang="en-US" baseline="0"/>
              <a:t> of Job Satisfaction Rate between IS Sernior Exec's and Middle Managers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 Sheet'!$B$8</c:f>
              <c:strCache>
                <c:ptCount val="1"/>
                <c:pt idx="0">
                  <c:v>IS Senior Executives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'Q6 Sheet'!$A$9:$A$13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'Q6 Sheet'!$B$9:$B$13</c:f>
              <c:numCache>
                <c:formatCode>General</c:formatCode>
                <c:ptCount val="5"/>
                <c:pt idx="0">
                  <c:v>0.05</c:v>
                </c:pt>
                <c:pt idx="1">
                  <c:v>0.09</c:v>
                </c:pt>
                <c:pt idx="2">
                  <c:v>0.03</c:v>
                </c:pt>
                <c:pt idx="3">
                  <c:v>0.42</c:v>
                </c:pt>
                <c:pt idx="4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F-4F31-B68F-5550E2DB7846}"/>
            </c:ext>
          </c:extLst>
        </c:ser>
        <c:ser>
          <c:idx val="1"/>
          <c:order val="1"/>
          <c:tx>
            <c:strRef>
              <c:f>'Q6 Sheet'!$C$8</c:f>
              <c:strCache>
                <c:ptCount val="1"/>
                <c:pt idx="0">
                  <c:v>IS Middle Managers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'Q6 Sheet'!$A$9:$A$13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'Q6 Sheet'!$C$9:$C$13</c:f>
              <c:numCache>
                <c:formatCode>General</c:formatCode>
                <c:ptCount val="5"/>
                <c:pt idx="0">
                  <c:v>0.04</c:v>
                </c:pt>
                <c:pt idx="1">
                  <c:v>0.1</c:v>
                </c:pt>
                <c:pt idx="2">
                  <c:v>0.12</c:v>
                </c:pt>
                <c:pt idx="3">
                  <c:v>0.46</c:v>
                </c:pt>
                <c:pt idx="4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F-4F31-B68F-5550E2DB7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874959"/>
        <c:axId val="541875439"/>
      </c:barChart>
      <c:catAx>
        <c:axId val="54187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</a:t>
                </a:r>
                <a:r>
                  <a:rPr lang="en-US" baseline="0"/>
                  <a:t> Satisfaction Rating (1-5)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75439"/>
        <c:crosses val="autoZero"/>
        <c:auto val="1"/>
        <c:lblAlgn val="ctr"/>
        <c:lblOffset val="100"/>
        <c:noMultiLvlLbl val="0"/>
      </c:catAx>
      <c:valAx>
        <c:axId val="5418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Proability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7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Without Wait-Tracking System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Without Wait-Tracking System</a:t>
          </a:r>
        </a:p>
      </cx:txPr>
    </cx:title>
    <cx:plotArea>
      <cx:plotAreaRegion>
        <cx:series layoutId="boxWhisker" uniqueId="{71D26FF2-9BC8-4626-8F82-4CF37E63EFE5}">
          <cx:tx>
            <cx:txData>
              <cx:f>_xlchart.v1.2</cx:f>
              <cx:v>Without Wait-Tracking System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txData>
              <cx:v>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With Wait-tracking System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With Wait-tracking System</a:t>
          </a:r>
        </a:p>
      </cx:txPr>
    </cx:title>
    <cx:plotArea>
      <cx:plotAreaRegion>
        <cx:series layoutId="boxWhisker" uniqueId="{224CA09A-D5AD-4537-A7FA-A10008D01C1C}">
          <cx:tx>
            <cx:txData>
              <cx:f>_xlchart.v1.0</cx:f>
              <cx:v>With Wait-Tracking System</cx:v>
            </cx:txData>
          </cx:tx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Time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Average Team Home Attendance By Conference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Team Home Attendance By Conference</a:t>
          </a:r>
        </a:p>
      </cx:txPr>
    </cx:title>
    <cx:plotArea>
      <cx:plotAreaRegion>
        <cx:series layoutId="treemap" uniqueId="{C2E50BC7-D1FC-4108-873F-DA6BD1D8ECC7}">
          <cx:tx>
            <cx:txData>
              <cx:f>_xlchart.v1.5</cx:f>
              <cx:v>Average Home Attendance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223470</xdr:colOff>
      <xdr:row>1</xdr:row>
      <xdr:rowOff>12455</xdr:rowOff>
    </xdr:from>
    <xdr:to>
      <xdr:col>15</xdr:col>
      <xdr:colOff>293076</xdr:colOff>
      <xdr:row>18</xdr:row>
      <xdr:rowOff>36634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899BA-3A55-910C-5077-294ACD627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0</xdr:row>
      <xdr:rowOff>623887</xdr:rowOff>
    </xdr:from>
    <xdr:to>
      <xdr:col>12</xdr:col>
      <xdr:colOff>28575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B804D2-9020-4BD9-0094-9DEAC165A7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24375" y="623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347662</xdr:colOff>
      <xdr:row>16</xdr:row>
      <xdr:rowOff>42862</xdr:rowOff>
    </xdr:from>
    <xdr:to>
      <xdr:col>12</xdr:col>
      <xdr:colOff>42862</xdr:colOff>
      <xdr:row>30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72CED07-BDE3-1A5D-E5BF-ABF3B00FB9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8662" y="3662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585786</xdr:rowOff>
    </xdr:from>
    <xdr:to>
      <xdr:col>15</xdr:col>
      <xdr:colOff>0</xdr:colOff>
      <xdr:row>28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D4F280-60B2-2B26-3052-67FE1640D6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9062" y="585786"/>
              <a:ext cx="6091238" cy="5205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14287</xdr:colOff>
      <xdr:row>29</xdr:row>
      <xdr:rowOff>4762</xdr:rowOff>
    </xdr:from>
    <xdr:to>
      <xdr:col>14</xdr:col>
      <xdr:colOff>600075</xdr:colOff>
      <xdr:row>56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C22322-FEEB-7C2A-ABED-8DACDF922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728662</xdr:colOff>
      <xdr:row>15</xdr:row>
      <xdr:rowOff>42862</xdr:rowOff>
    </xdr:from>
    <xdr:to>
      <xdr:col>2</xdr:col>
      <xdr:colOff>1766887</xdr:colOff>
      <xdr:row>29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BAE56B-56BC-1984-4635-5158A9027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B994-23C5-4188-84CB-8EB8B5BCD2D3}">
  <dimension ref="A1:P29"/>
  <sheetViews>
    <sheetView workbookViewId="0">
      <selection activeCell="G4" sqref="G4"/>
    </sheetView>
  </sheetViews>
  <sheetFormatPr defaultRowHeight="15"/>
  <cols>
    <col min="1" max="1" width="19.28515625" bestFit="1" customWidth="1"/>
    <col min="2" max="2" width="28.7109375" customWidth="1"/>
    <col min="3" max="3" width="37.42578125" customWidth="1"/>
    <col min="4" max="4" width="17.5703125" customWidth="1"/>
  </cols>
  <sheetData>
    <row r="1" spans="1:16" ht="31.5">
      <c r="A1" s="1" t="s">
        <v>0</v>
      </c>
      <c r="B1" s="2" t="s">
        <v>1</v>
      </c>
      <c r="C1" s="2" t="s">
        <v>2</v>
      </c>
      <c r="D1" s="2" t="s">
        <v>139</v>
      </c>
      <c r="E1" s="2"/>
    </row>
    <row r="2" spans="1:16" ht="15.75">
      <c r="A2" s="3" t="s">
        <v>3</v>
      </c>
      <c r="B2" s="4">
        <v>0.88400000000000001</v>
      </c>
      <c r="C2" s="4">
        <v>0.94799999999999995</v>
      </c>
      <c r="D2" s="4">
        <f t="shared" ref="D2:D10" si="0">C2-B2</f>
        <v>6.3999999999999946E-2</v>
      </c>
      <c r="E2" s="4"/>
      <c r="G2" s="11" t="s">
        <v>98</v>
      </c>
    </row>
    <row r="3" spans="1:16" ht="15.75">
      <c r="A3" s="3" t="s">
        <v>4</v>
      </c>
      <c r="B3" s="4">
        <v>0.89300000000000002</v>
      </c>
      <c r="C3" s="4">
        <v>0.91799999999999993</v>
      </c>
      <c r="D3" s="4">
        <f t="shared" si="0"/>
        <v>2.4999999999999911E-2</v>
      </c>
      <c r="E3" s="4"/>
      <c r="G3" s="11" t="s">
        <v>97</v>
      </c>
      <c r="H3" s="11"/>
      <c r="I3" s="11"/>
      <c r="J3" s="11"/>
      <c r="K3" s="11"/>
      <c r="L3" s="11"/>
    </row>
    <row r="4" spans="1:16" ht="15.75">
      <c r="A4" s="3" t="s">
        <v>10</v>
      </c>
      <c r="B4" s="4">
        <v>0.84299999999999997</v>
      </c>
      <c r="C4" s="4">
        <v>0.88700000000000001</v>
      </c>
      <c r="D4" s="4">
        <f t="shared" si="0"/>
        <v>4.4000000000000039E-2</v>
      </c>
      <c r="E4" s="4"/>
      <c r="G4" s="11" t="s">
        <v>99</v>
      </c>
      <c r="H4" s="11"/>
      <c r="I4" s="11"/>
      <c r="J4" s="11"/>
      <c r="K4" s="11"/>
      <c r="L4" s="11"/>
    </row>
    <row r="5" spans="1:16" ht="15.75">
      <c r="A5" s="3" t="s">
        <v>5</v>
      </c>
      <c r="B5" s="4">
        <v>0.81799999999999995</v>
      </c>
      <c r="C5" s="4">
        <v>0.87599999999999989</v>
      </c>
      <c r="D5" s="4">
        <f t="shared" si="0"/>
        <v>5.799999999999994E-2</v>
      </c>
      <c r="E5" s="4"/>
      <c r="G5" s="14" t="s">
        <v>100</v>
      </c>
      <c r="H5" s="14" t="s">
        <v>214</v>
      </c>
      <c r="I5" s="14"/>
      <c r="J5" s="14"/>
      <c r="K5" s="14"/>
      <c r="L5" s="14"/>
      <c r="M5" s="14"/>
      <c r="N5" s="14"/>
      <c r="O5" s="14"/>
      <c r="P5" s="14"/>
    </row>
    <row r="6" spans="1:16" ht="15.75">
      <c r="A6" s="3" t="s">
        <v>11</v>
      </c>
      <c r="B6" s="4">
        <v>0.92099999999999993</v>
      </c>
      <c r="C6" s="4">
        <v>0.86799999999999999</v>
      </c>
      <c r="D6" s="4">
        <f t="shared" si="0"/>
        <v>-5.2999999999999936E-2</v>
      </c>
      <c r="E6" s="4"/>
      <c r="G6" s="14"/>
      <c r="H6" s="14" t="s">
        <v>215</v>
      </c>
      <c r="I6" s="14"/>
      <c r="J6" s="14"/>
      <c r="K6" s="14"/>
      <c r="L6" s="14"/>
      <c r="M6" s="14"/>
      <c r="N6" s="14"/>
      <c r="O6" s="14"/>
      <c r="P6" s="14"/>
    </row>
    <row r="7" spans="1:16" ht="15.75">
      <c r="A7" s="3" t="s">
        <v>8</v>
      </c>
      <c r="B7" s="4">
        <v>0.91</v>
      </c>
      <c r="C7" s="4">
        <v>0.84200000000000008</v>
      </c>
      <c r="D7" s="4">
        <f t="shared" si="0"/>
        <v>-6.7999999999999949E-2</v>
      </c>
      <c r="E7" s="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5.75">
      <c r="A8" s="3" t="s">
        <v>7</v>
      </c>
      <c r="B8" s="4">
        <v>0.68900000000000006</v>
      </c>
      <c r="C8" s="4">
        <v>0.82799999999999996</v>
      </c>
      <c r="D8" s="4">
        <f t="shared" si="0"/>
        <v>0.1389999999999999</v>
      </c>
      <c r="E8" s="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5.75">
      <c r="A9" s="3" t="s">
        <v>6</v>
      </c>
      <c r="B9" s="4">
        <v>0.74199999999999999</v>
      </c>
      <c r="C9" s="4">
        <v>0.80099999999999993</v>
      </c>
      <c r="D9" s="4">
        <f t="shared" si="0"/>
        <v>5.8999999999999941E-2</v>
      </c>
      <c r="E9" s="4"/>
    </row>
    <row r="10" spans="1:16" ht="15.75">
      <c r="A10" s="3" t="s">
        <v>9</v>
      </c>
      <c r="B10" s="4">
        <v>0.78799999999999992</v>
      </c>
      <c r="C10" s="4">
        <v>0.70900000000000007</v>
      </c>
      <c r="D10" s="4">
        <f t="shared" si="0"/>
        <v>-7.8999999999999848E-2</v>
      </c>
      <c r="E10" s="4"/>
    </row>
    <row r="11" spans="1:16" ht="15.75">
      <c r="A11" s="3"/>
      <c r="B11" s="3"/>
      <c r="C11" s="3"/>
      <c r="D11" s="3"/>
      <c r="E11" s="3"/>
      <c r="G11" s="11" t="s">
        <v>101</v>
      </c>
    </row>
    <row r="12" spans="1:16" ht="17.25">
      <c r="A12" s="13"/>
      <c r="B12" s="3"/>
      <c r="C12" s="3"/>
      <c r="D12" s="3"/>
      <c r="E12" s="3"/>
      <c r="G12" s="11" t="s">
        <v>102</v>
      </c>
    </row>
    <row r="13" spans="1:16">
      <c r="G13" s="14" t="s">
        <v>103</v>
      </c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8" spans="7:16">
      <c r="G18" s="11" t="s">
        <v>107</v>
      </c>
    </row>
    <row r="19" spans="7:16">
      <c r="G19" s="11" t="s">
        <v>104</v>
      </c>
    </row>
    <row r="20" spans="7:16">
      <c r="G20" s="14" t="s">
        <v>105</v>
      </c>
      <c r="H20" s="14"/>
      <c r="I20" s="14"/>
      <c r="J20" s="14"/>
      <c r="K20" s="14"/>
      <c r="L20" s="14"/>
      <c r="M20" s="14"/>
      <c r="N20" s="14"/>
      <c r="O20" s="14"/>
      <c r="P20" s="14"/>
    </row>
    <row r="21" spans="7:16"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7:16"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7:16"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5" spans="7:16">
      <c r="G25" s="11" t="s">
        <v>106</v>
      </c>
    </row>
    <row r="26" spans="7:16">
      <c r="G26" s="14" t="s">
        <v>108</v>
      </c>
      <c r="H26" s="14" t="s">
        <v>213</v>
      </c>
      <c r="I26" s="14"/>
      <c r="J26" s="14"/>
      <c r="K26" s="14"/>
      <c r="L26" s="14"/>
      <c r="M26" s="14"/>
      <c r="N26" s="14"/>
      <c r="O26" s="14"/>
      <c r="P26" s="14"/>
    </row>
    <row r="27" spans="7:16"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7:16"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7:16">
      <c r="G29" s="14"/>
      <c r="H29" s="14"/>
      <c r="I29" s="14"/>
      <c r="J29" s="14"/>
      <c r="K29" s="14"/>
      <c r="L29" s="14"/>
      <c r="M29" s="14"/>
      <c r="N29" s="14"/>
      <c r="O29" s="14"/>
      <c r="P29" s="14"/>
    </row>
  </sheetData>
  <sortState xmlns:xlrd2="http://schemas.microsoft.com/office/spreadsheetml/2017/richdata2" ref="A2:C10">
    <sortCondition descending="1" ref="C2:C10"/>
  </sortState>
  <phoneticPr fontId="3" type="noConversion"/>
  <conditionalFormatting sqref="A2:A10">
    <cfRule type="colorScale" priority="2">
      <colorScale>
        <cfvo type="min"/>
        <cfvo type="max"/>
        <color rgb="FFF8696B"/>
        <color rgb="FFFCFCFF"/>
      </colorScale>
    </cfRule>
  </conditionalFormatting>
  <conditionalFormatting sqref="D2:D10">
    <cfRule type="cellIs" dxfId="2" priority="1" operator="lessThan">
      <formula>0</formula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{670EB12F-50C7-4AD6-84D8-4320A214F9A5}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0EB12F-50C7-4AD6-84D8-4320A214F9A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675-FBF0-4B66-87D4-4F9044012EA0}">
  <dimension ref="A1:O34"/>
  <sheetViews>
    <sheetView workbookViewId="0">
      <selection activeCell="H31" sqref="H31"/>
    </sheetView>
  </sheetViews>
  <sheetFormatPr defaultRowHeight="15"/>
  <cols>
    <col min="1" max="1" width="28.28515625" style="6" bestFit="1" customWidth="1"/>
    <col min="2" max="2" width="24.140625" style="6" bestFit="1" customWidth="1"/>
    <col min="8" max="8" width="15.85546875" bestFit="1" customWidth="1"/>
  </cols>
  <sheetData>
    <row r="1" spans="1:15" ht="15.75">
      <c r="A1" s="5" t="s">
        <v>12</v>
      </c>
      <c r="B1" s="5" t="s">
        <v>13</v>
      </c>
    </row>
    <row r="2" spans="1:15">
      <c r="A2" s="6" t="s">
        <v>20</v>
      </c>
      <c r="B2" s="6">
        <v>104.2</v>
      </c>
    </row>
    <row r="3" spans="1:15">
      <c r="A3" s="6" t="s">
        <v>23</v>
      </c>
      <c r="B3" s="6">
        <v>80.900000000000006</v>
      </c>
      <c r="F3" s="11" t="s">
        <v>109</v>
      </c>
    </row>
    <row r="4" spans="1:15">
      <c r="A4" s="6" t="s">
        <v>16</v>
      </c>
      <c r="B4" s="6">
        <v>78</v>
      </c>
      <c r="F4" s="11" t="s">
        <v>110</v>
      </c>
    </row>
    <row r="5" spans="1:15">
      <c r="A5" s="6" t="s">
        <v>17</v>
      </c>
      <c r="B5" s="6">
        <v>65.7</v>
      </c>
      <c r="F5" s="14" t="s">
        <v>100</v>
      </c>
      <c r="G5" s="14" t="s">
        <v>140</v>
      </c>
      <c r="H5" s="14"/>
      <c r="I5" s="14"/>
      <c r="J5" s="14"/>
      <c r="K5" s="14"/>
      <c r="L5" s="14"/>
      <c r="M5" s="14"/>
      <c r="N5" s="14"/>
      <c r="O5" s="14"/>
    </row>
    <row r="6" spans="1:15">
      <c r="A6" s="6" t="s">
        <v>26</v>
      </c>
      <c r="B6" s="6">
        <v>59.1</v>
      </c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6" t="s">
        <v>18</v>
      </c>
      <c r="B7" s="6">
        <v>58.3</v>
      </c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A8" s="6" t="s">
        <v>31</v>
      </c>
      <c r="B8" s="6">
        <v>53.1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6" t="s">
        <v>22</v>
      </c>
      <c r="B9" s="6">
        <v>47.5</v>
      </c>
    </row>
    <row r="10" spans="1:15">
      <c r="A10" s="6" t="s">
        <v>32</v>
      </c>
      <c r="B10" s="6">
        <v>45.7</v>
      </c>
      <c r="F10" s="11" t="s">
        <v>111</v>
      </c>
    </row>
    <row r="11" spans="1:15">
      <c r="A11" s="6" t="s">
        <v>24</v>
      </c>
      <c r="B11" s="6">
        <v>44.6</v>
      </c>
      <c r="F11" s="14" t="s">
        <v>103</v>
      </c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6" t="s">
        <v>15</v>
      </c>
      <c r="B12" s="6">
        <v>44.4</v>
      </c>
      <c r="F12" s="14" t="s">
        <v>141</v>
      </c>
      <c r="G12" s="14">
        <f>MAX(B2:B21)</f>
        <v>104.2</v>
      </c>
      <c r="H12" s="14" t="s">
        <v>142</v>
      </c>
      <c r="I12" s="14">
        <f>MIN(B2:B21)</f>
        <v>34.4</v>
      </c>
      <c r="J12" s="14" t="s">
        <v>143</v>
      </c>
      <c r="K12" s="14">
        <f>(G12-I12)/9</f>
        <v>7.7555555555555564</v>
      </c>
      <c r="L12" s="14"/>
      <c r="M12" s="14"/>
      <c r="N12" s="14"/>
      <c r="O12" s="14"/>
    </row>
    <row r="13" spans="1:15">
      <c r="A13" s="6" t="s">
        <v>33</v>
      </c>
      <c r="B13" s="6">
        <v>44.3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6" t="s">
        <v>30</v>
      </c>
      <c r="B14" s="6">
        <v>43.3</v>
      </c>
      <c r="F14" s="14" t="s">
        <v>144</v>
      </c>
      <c r="G14" s="14" t="s">
        <v>145</v>
      </c>
      <c r="H14" s="14" t="s">
        <v>146</v>
      </c>
      <c r="I14" s="14" t="s">
        <v>147</v>
      </c>
      <c r="J14" s="14" t="s">
        <v>150</v>
      </c>
      <c r="K14" s="14"/>
      <c r="L14" s="14"/>
      <c r="M14" s="14"/>
      <c r="N14" s="14"/>
      <c r="O14" s="14"/>
    </row>
    <row r="15" spans="1:15">
      <c r="A15" s="6" t="s">
        <v>28</v>
      </c>
      <c r="B15" s="6">
        <v>41.9</v>
      </c>
      <c r="F15" s="15">
        <f>30+K12</f>
        <v>37.75555555555556</v>
      </c>
      <c r="G15" s="14">
        <f t="array" ref="G15:G24">FREQUENCY(B2:B21,F15:F24)</f>
        <v>4</v>
      </c>
      <c r="H15" s="14">
        <f>G15/G25</f>
        <v>0.2</v>
      </c>
      <c r="I15" s="14">
        <f>H15*100</f>
        <v>20</v>
      </c>
      <c r="J15" s="14" t="s">
        <v>151</v>
      </c>
      <c r="K15" s="14"/>
      <c r="L15" s="14"/>
      <c r="M15" s="14"/>
      <c r="N15" s="14"/>
      <c r="O15" s="14"/>
    </row>
    <row r="16" spans="1:15">
      <c r="A16" s="6" t="s">
        <v>21</v>
      </c>
      <c r="B16" s="6">
        <v>41.6</v>
      </c>
      <c r="F16" s="15">
        <f>F15+K12</f>
        <v>45.51111111111112</v>
      </c>
      <c r="G16" s="14">
        <v>7</v>
      </c>
      <c r="H16" s="14">
        <f>G16/G25</f>
        <v>0.35</v>
      </c>
      <c r="I16" s="14">
        <f>H16*100</f>
        <v>35</v>
      </c>
      <c r="J16" s="14" t="s">
        <v>152</v>
      </c>
      <c r="K16" s="14"/>
      <c r="L16" s="14"/>
      <c r="M16" s="14"/>
      <c r="N16" s="14"/>
      <c r="O16" s="14"/>
    </row>
    <row r="17" spans="1:15">
      <c r="A17" s="6" t="s">
        <v>27</v>
      </c>
      <c r="B17" s="6">
        <v>40.6</v>
      </c>
      <c r="F17" s="15">
        <f>F16+K12</f>
        <v>53.26666666666668</v>
      </c>
      <c r="G17" s="14">
        <v>3</v>
      </c>
      <c r="H17" s="14">
        <f>G17/G25</f>
        <v>0.15</v>
      </c>
      <c r="I17" s="14">
        <f t="shared" ref="I17:I24" si="0">H17*100</f>
        <v>15</v>
      </c>
      <c r="J17" s="14" t="s">
        <v>153</v>
      </c>
      <c r="K17" s="14"/>
      <c r="L17" s="14"/>
      <c r="M17" s="14"/>
      <c r="N17" s="14"/>
      <c r="O17" s="14"/>
    </row>
    <row r="18" spans="1:15">
      <c r="A18" s="6" t="s">
        <v>25</v>
      </c>
      <c r="B18" s="6">
        <v>37.4</v>
      </c>
      <c r="F18" s="15">
        <f>F17+K12</f>
        <v>61.02222222222224</v>
      </c>
      <c r="G18" s="14">
        <v>2</v>
      </c>
      <c r="H18" s="14">
        <f>G18/G25</f>
        <v>0.1</v>
      </c>
      <c r="I18" s="14">
        <f t="shared" si="0"/>
        <v>10</v>
      </c>
      <c r="J18" s="14" t="s">
        <v>154</v>
      </c>
      <c r="K18" s="14"/>
      <c r="L18" s="14"/>
      <c r="M18" s="14"/>
      <c r="N18" s="14"/>
      <c r="O18" s="14"/>
    </row>
    <row r="19" spans="1:15">
      <c r="A19" s="6" t="s">
        <v>29</v>
      </c>
      <c r="B19" s="6">
        <v>36.4</v>
      </c>
      <c r="F19" s="15">
        <f>F18+K12</f>
        <v>68.7777777777778</v>
      </c>
      <c r="G19" s="14">
        <v>1</v>
      </c>
      <c r="H19" s="14">
        <f>G19/G25</f>
        <v>0.05</v>
      </c>
      <c r="I19" s="14">
        <f t="shared" si="0"/>
        <v>5</v>
      </c>
      <c r="J19" s="14" t="s">
        <v>155</v>
      </c>
      <c r="K19" s="14"/>
      <c r="L19" s="14"/>
      <c r="M19" s="14"/>
      <c r="N19" s="14"/>
      <c r="O19" s="14"/>
    </row>
    <row r="20" spans="1:15">
      <c r="A20" s="6" t="s">
        <v>14</v>
      </c>
      <c r="B20" s="6">
        <v>36.299999999999997</v>
      </c>
      <c r="F20" s="15">
        <f>F19+K12</f>
        <v>76.53333333333336</v>
      </c>
      <c r="G20" s="14">
        <v>0</v>
      </c>
      <c r="H20" s="14">
        <f>G20/G25</f>
        <v>0</v>
      </c>
      <c r="I20" s="14">
        <f t="shared" si="0"/>
        <v>0</v>
      </c>
      <c r="J20" s="14" t="s">
        <v>156</v>
      </c>
      <c r="K20" s="14"/>
      <c r="L20" s="14"/>
      <c r="M20" s="14"/>
      <c r="N20" s="14"/>
      <c r="O20" s="14"/>
    </row>
    <row r="21" spans="1:15">
      <c r="A21" s="6" t="s">
        <v>19</v>
      </c>
      <c r="B21" s="6">
        <v>34.4</v>
      </c>
      <c r="F21" s="15">
        <f>F20+K12</f>
        <v>84.28888888888892</v>
      </c>
      <c r="G21" s="14">
        <v>2</v>
      </c>
      <c r="H21" s="14">
        <f>G21/G25</f>
        <v>0.1</v>
      </c>
      <c r="I21" s="14">
        <f t="shared" si="0"/>
        <v>10</v>
      </c>
      <c r="J21" s="14" t="s">
        <v>157</v>
      </c>
      <c r="K21" s="14"/>
      <c r="L21" s="14"/>
      <c r="M21" s="14"/>
      <c r="N21" s="14"/>
      <c r="O21" s="14"/>
    </row>
    <row r="22" spans="1:15">
      <c r="F22" s="15">
        <f>F21+K12</f>
        <v>92.04444444444448</v>
      </c>
      <c r="G22" s="14">
        <v>0</v>
      </c>
      <c r="H22" s="14">
        <f>G22/G25</f>
        <v>0</v>
      </c>
      <c r="I22" s="14">
        <f t="shared" si="0"/>
        <v>0</v>
      </c>
      <c r="J22" s="14" t="s">
        <v>158</v>
      </c>
      <c r="K22" s="14"/>
      <c r="L22" s="14"/>
      <c r="M22" s="14"/>
      <c r="N22" s="14"/>
      <c r="O22" s="14"/>
    </row>
    <row r="23" spans="1:15">
      <c r="F23" s="15">
        <f>F22+K12</f>
        <v>99.80000000000004</v>
      </c>
      <c r="G23" s="14">
        <v>0</v>
      </c>
      <c r="H23" s="14">
        <f>G23/G25</f>
        <v>0</v>
      </c>
      <c r="I23" s="14">
        <f t="shared" si="0"/>
        <v>0</v>
      </c>
      <c r="J23" s="14"/>
      <c r="K23" s="14"/>
      <c r="L23" s="14"/>
      <c r="M23" s="14"/>
      <c r="N23" s="14"/>
      <c r="O23" s="14"/>
    </row>
    <row r="24" spans="1:15">
      <c r="F24" s="15">
        <f>F23+K12</f>
        <v>107.5555555555556</v>
      </c>
      <c r="G24" s="14">
        <v>1</v>
      </c>
      <c r="H24" s="14">
        <f>G24/G25</f>
        <v>0.05</v>
      </c>
      <c r="I24" s="14">
        <f t="shared" si="0"/>
        <v>5</v>
      </c>
      <c r="J24" s="14"/>
      <c r="K24" s="14"/>
      <c r="L24" s="14"/>
      <c r="M24" s="14"/>
      <c r="N24" s="14"/>
      <c r="O24" s="14"/>
    </row>
    <row r="25" spans="1:15">
      <c r="F25" s="14"/>
      <c r="G25" s="14">
        <f>SUM(G15:G24)</f>
        <v>20</v>
      </c>
      <c r="H25" s="14"/>
      <c r="I25" s="14"/>
      <c r="J25" s="14"/>
      <c r="K25" s="14"/>
      <c r="L25" s="14"/>
      <c r="M25" s="14"/>
      <c r="N25" s="14"/>
      <c r="O25" s="14"/>
    </row>
    <row r="26" spans="1:15"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30" spans="1:15">
      <c r="F30" s="11" t="s">
        <v>112</v>
      </c>
    </row>
    <row r="31" spans="1:15">
      <c r="F31" s="14" t="s">
        <v>105</v>
      </c>
      <c r="G31" s="14" t="s">
        <v>216</v>
      </c>
      <c r="H31" s="14"/>
      <c r="I31" s="14"/>
      <c r="J31" s="14"/>
      <c r="K31" s="14"/>
      <c r="L31" s="14"/>
      <c r="M31" s="14"/>
      <c r="N31" s="14"/>
      <c r="O31" s="14"/>
    </row>
    <row r="32" spans="1:15"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6:15"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6:15">
      <c r="F34" s="14"/>
      <c r="G34" s="14"/>
      <c r="H34" s="14"/>
      <c r="I34" s="14"/>
      <c r="J34" s="14"/>
      <c r="K34" s="14"/>
      <c r="L34" s="14"/>
      <c r="M34" s="14"/>
      <c r="N34" s="14"/>
      <c r="O34" s="14"/>
    </row>
  </sheetData>
  <sortState xmlns:xlrd2="http://schemas.microsoft.com/office/spreadsheetml/2017/richdata2" ref="A2:B21">
    <sortCondition descending="1" ref="B2:B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F29-4A2E-461C-8FD9-2667D4601FC5}">
  <dimension ref="A1:B11"/>
  <sheetViews>
    <sheetView zoomScale="130" zoomScaleNormal="130" workbookViewId="0">
      <selection activeCell="H23" sqref="H23"/>
    </sheetView>
  </sheetViews>
  <sheetFormatPr defaultRowHeight="15"/>
  <sheetData>
    <row r="1" spans="1:2">
      <c r="A1" s="17" t="s">
        <v>148</v>
      </c>
      <c r="B1" s="17" t="s">
        <v>149</v>
      </c>
    </row>
    <row r="2" spans="1:2">
      <c r="A2" s="16">
        <v>37.75555555555556</v>
      </c>
      <c r="B2">
        <v>4</v>
      </c>
    </row>
    <row r="3" spans="1:2">
      <c r="A3" s="16">
        <v>45.51111111111112</v>
      </c>
      <c r="B3">
        <v>7</v>
      </c>
    </row>
    <row r="4" spans="1:2">
      <c r="A4" s="16">
        <v>53.26666666666668</v>
      </c>
      <c r="B4">
        <v>3</v>
      </c>
    </row>
    <row r="5" spans="1:2">
      <c r="A5" s="16">
        <v>61.02222222222224</v>
      </c>
      <c r="B5">
        <v>2</v>
      </c>
    </row>
    <row r="6" spans="1:2">
      <c r="A6" s="16">
        <v>68.7777777777778</v>
      </c>
      <c r="B6">
        <v>1</v>
      </c>
    </row>
    <row r="7" spans="1:2">
      <c r="A7" s="16">
        <v>76.53333333333336</v>
      </c>
      <c r="B7">
        <v>0</v>
      </c>
    </row>
    <row r="8" spans="1:2">
      <c r="A8" s="16">
        <v>84.28888888888892</v>
      </c>
      <c r="B8">
        <v>2</v>
      </c>
    </row>
    <row r="9" spans="1:2">
      <c r="A9" s="16">
        <v>92.04444444444448</v>
      </c>
      <c r="B9">
        <v>0</v>
      </c>
    </row>
    <row r="10" spans="1:2">
      <c r="A10" s="16">
        <v>99.80000000000004</v>
      </c>
      <c r="B10">
        <v>0</v>
      </c>
    </row>
    <row r="11" spans="1:2">
      <c r="A11" s="16">
        <v>107.5555555555556</v>
      </c>
      <c r="B11">
        <v>1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76E5-60C7-4534-B6C1-6534CDB6A27A}">
  <dimension ref="A1:R32"/>
  <sheetViews>
    <sheetView topLeftCell="A2" workbookViewId="0">
      <selection activeCell="J18" sqref="J18"/>
    </sheetView>
  </sheetViews>
  <sheetFormatPr defaultRowHeight="15"/>
  <cols>
    <col min="1" max="1" width="22" customWidth="1"/>
    <col min="2" max="2" width="24.7109375" customWidth="1"/>
    <col min="17" max="17" width="10.85546875" bestFit="1" customWidth="1"/>
  </cols>
  <sheetData>
    <row r="1" spans="1:18" ht="31.5">
      <c r="A1" s="7" t="s">
        <v>34</v>
      </c>
      <c r="B1" s="7" t="s">
        <v>35</v>
      </c>
    </row>
    <row r="2" spans="1:18" ht="15.75">
      <c r="A2" s="8">
        <v>44</v>
      </c>
      <c r="B2" s="8">
        <v>37</v>
      </c>
      <c r="E2" s="11" t="s">
        <v>113</v>
      </c>
    </row>
    <row r="3" spans="1:18" ht="15.75">
      <c r="A3" s="8">
        <v>24</v>
      </c>
      <c r="B3" s="8">
        <v>31</v>
      </c>
      <c r="E3" s="11" t="s">
        <v>114</v>
      </c>
    </row>
    <row r="4" spans="1:18" ht="15.75">
      <c r="A4" s="8">
        <v>20</v>
      </c>
      <c r="B4" s="8">
        <v>18</v>
      </c>
      <c r="E4" s="14" t="s">
        <v>100</v>
      </c>
      <c r="F4" s="14" t="s">
        <v>165</v>
      </c>
      <c r="G4" s="14"/>
      <c r="H4" s="14"/>
      <c r="I4" s="14"/>
      <c r="J4" s="14"/>
      <c r="K4" s="14"/>
      <c r="L4" s="14"/>
      <c r="M4" s="14"/>
      <c r="N4" s="14"/>
      <c r="O4" t="s">
        <v>159</v>
      </c>
      <c r="P4">
        <f>MAX(B2:B11)</f>
        <v>37</v>
      </c>
      <c r="Q4" t="s">
        <v>161</v>
      </c>
      <c r="R4">
        <f>MIN(B2:B11)</f>
        <v>9</v>
      </c>
    </row>
    <row r="5" spans="1:18" ht="15.75">
      <c r="A5" s="8">
        <v>37</v>
      </c>
      <c r="B5" s="8">
        <v>15</v>
      </c>
      <c r="E5" s="14"/>
      <c r="F5" s="14" t="s">
        <v>166</v>
      </c>
      <c r="G5" s="14"/>
      <c r="H5" s="14"/>
      <c r="I5" s="14"/>
      <c r="J5" s="14"/>
      <c r="K5" s="14"/>
      <c r="L5" s="14"/>
      <c r="M5" s="14"/>
      <c r="N5" s="14"/>
      <c r="O5" t="s">
        <v>160</v>
      </c>
      <c r="P5">
        <f>MAX(A2:A11)</f>
        <v>67</v>
      </c>
      <c r="Q5" t="s">
        <v>162</v>
      </c>
      <c r="R5">
        <f>MIN(A2:A11)</f>
        <v>12</v>
      </c>
    </row>
    <row r="6" spans="1:18" ht="15.75">
      <c r="A6" s="8">
        <v>17</v>
      </c>
      <c r="B6" s="8">
        <v>14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t="s">
        <v>163</v>
      </c>
      <c r="P6">
        <f>SUM(B2:B11)</f>
        <v>172</v>
      </c>
      <c r="Q6" t="s">
        <v>167</v>
      </c>
      <c r="R6">
        <f>P6/10</f>
        <v>17.2</v>
      </c>
    </row>
    <row r="7" spans="1:18" ht="15.75">
      <c r="A7" s="8">
        <v>23</v>
      </c>
      <c r="B7" s="8">
        <v>13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t="s">
        <v>164</v>
      </c>
      <c r="P7">
        <f>SUM(A2:A11)</f>
        <v>291</v>
      </c>
      <c r="Q7" t="s">
        <v>168</v>
      </c>
      <c r="R7">
        <f>P7/10</f>
        <v>29.1</v>
      </c>
    </row>
    <row r="8" spans="1:18" ht="15.75">
      <c r="A8" s="8">
        <v>31</v>
      </c>
      <c r="B8" s="8">
        <v>12</v>
      </c>
    </row>
    <row r="9" spans="1:18" ht="15.75">
      <c r="A9" s="8">
        <v>16</v>
      </c>
      <c r="B9" s="8">
        <v>12</v>
      </c>
      <c r="E9" s="11" t="s">
        <v>116</v>
      </c>
    </row>
    <row r="10" spans="1:18" ht="15.75">
      <c r="A10" s="8">
        <v>67</v>
      </c>
      <c r="B10" s="8">
        <v>11</v>
      </c>
      <c r="E10" s="11" t="s">
        <v>117</v>
      </c>
    </row>
    <row r="11" spans="1:18" ht="15.75">
      <c r="A11" s="8">
        <v>12</v>
      </c>
      <c r="B11" s="8">
        <v>9</v>
      </c>
      <c r="E11" s="14" t="s">
        <v>103</v>
      </c>
      <c r="F11" s="14">
        <f>_xlfn.STDEV.P(B2:B11)</f>
        <v>8.8068155425215995</v>
      </c>
      <c r="G11" s="14" t="s">
        <v>172</v>
      </c>
      <c r="H11" s="14"/>
      <c r="I11" s="14"/>
      <c r="J11" s="14"/>
      <c r="K11" s="14"/>
      <c r="L11" s="14"/>
      <c r="M11" s="14"/>
      <c r="N11" s="14"/>
    </row>
    <row r="12" spans="1:18">
      <c r="E12" s="14"/>
      <c r="F12" s="14">
        <f>_xlfn.STDEV.P(A2:A11)</f>
        <v>15.750872991678905</v>
      </c>
      <c r="G12" s="14" t="s">
        <v>171</v>
      </c>
      <c r="H12" s="14"/>
      <c r="I12" s="14"/>
      <c r="J12" s="14"/>
      <c r="K12" s="14"/>
      <c r="L12" s="14"/>
      <c r="M12" s="14"/>
      <c r="N12" s="14"/>
    </row>
    <row r="13" spans="1:18">
      <c r="E13" s="14"/>
      <c r="F13" s="14">
        <f>_xlfn.VAR.P(B2:B11)</f>
        <v>77.56</v>
      </c>
      <c r="G13" s="14" t="s">
        <v>169</v>
      </c>
      <c r="H13" s="14"/>
      <c r="I13" s="14"/>
      <c r="J13" s="14"/>
      <c r="K13" s="14"/>
      <c r="L13" s="14"/>
      <c r="M13" s="14"/>
      <c r="N13" s="14"/>
    </row>
    <row r="14" spans="1:18">
      <c r="E14" s="14"/>
      <c r="F14" s="14">
        <f>_xlfn.VAR.P(A2:A11)</f>
        <v>248.09</v>
      </c>
      <c r="G14" s="14" t="s">
        <v>170</v>
      </c>
      <c r="H14" s="14"/>
      <c r="I14" s="14"/>
      <c r="J14" s="14"/>
      <c r="K14" s="14"/>
      <c r="L14" s="14"/>
      <c r="M14" s="14"/>
      <c r="N14" s="14"/>
    </row>
    <row r="16" spans="1:18">
      <c r="E16" s="11" t="s">
        <v>118</v>
      </c>
    </row>
    <row r="17" spans="5:18">
      <c r="E17" s="14" t="s">
        <v>105</v>
      </c>
      <c r="F17" s="14" t="s">
        <v>173</v>
      </c>
      <c r="G17" s="14"/>
      <c r="H17" s="14"/>
      <c r="I17" s="14"/>
      <c r="J17" s="14"/>
      <c r="K17" s="14"/>
      <c r="L17" s="14"/>
      <c r="M17" s="14"/>
      <c r="N17" s="14"/>
    </row>
    <row r="18" spans="5:18"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5:18"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5:18"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2" spans="5:18">
      <c r="E22" s="11" t="s">
        <v>119</v>
      </c>
      <c r="R22" t="s">
        <v>115</v>
      </c>
    </row>
    <row r="23" spans="5:18">
      <c r="E23" s="14" t="s">
        <v>108</v>
      </c>
      <c r="F23" s="14" t="s">
        <v>173</v>
      </c>
      <c r="G23" s="14"/>
      <c r="H23" s="14"/>
      <c r="I23" s="14"/>
      <c r="J23" s="14"/>
      <c r="K23" s="14"/>
      <c r="L23" s="14"/>
      <c r="M23" s="14"/>
      <c r="N23" s="14"/>
    </row>
    <row r="24" spans="5:18"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5:18"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5:18"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8" spans="5:18">
      <c r="E28" s="11" t="s">
        <v>120</v>
      </c>
    </row>
    <row r="29" spans="5:18">
      <c r="E29" s="14" t="s">
        <v>121</v>
      </c>
      <c r="F29" s="14" t="s">
        <v>174</v>
      </c>
      <c r="G29" s="14"/>
      <c r="H29" s="14"/>
      <c r="I29" s="14"/>
      <c r="J29" s="14"/>
      <c r="K29" s="14"/>
      <c r="L29" s="14"/>
      <c r="M29" s="14"/>
      <c r="N29" s="14"/>
    </row>
    <row r="30" spans="5:18">
      <c r="E30" s="14"/>
      <c r="F30" s="14" t="s">
        <v>175</v>
      </c>
      <c r="G30" s="14"/>
      <c r="H30" s="14"/>
      <c r="I30" s="14"/>
      <c r="J30" s="14"/>
      <c r="K30" s="14"/>
      <c r="L30" s="14"/>
      <c r="M30" s="14"/>
      <c r="N30" s="14"/>
    </row>
    <row r="31" spans="5:18">
      <c r="E31" s="14" t="s">
        <v>177</v>
      </c>
      <c r="F31" s="14"/>
      <c r="G31" s="14"/>
      <c r="H31" s="14"/>
      <c r="I31" s="14"/>
      <c r="J31" s="14"/>
      <c r="K31" s="14"/>
      <c r="L31" s="14"/>
      <c r="M31" s="14"/>
      <c r="N31" s="14"/>
    </row>
    <row r="32" spans="5:18">
      <c r="E32" s="14" t="s">
        <v>176</v>
      </c>
      <c r="F32" s="14"/>
      <c r="G32" s="14"/>
      <c r="H32" s="14"/>
      <c r="I32" s="14"/>
      <c r="J32" s="14"/>
      <c r="K32" s="14"/>
      <c r="L32" s="14"/>
      <c r="M32" s="14"/>
      <c r="N32" s="14"/>
    </row>
  </sheetData>
  <sortState xmlns:xlrd2="http://schemas.microsoft.com/office/spreadsheetml/2017/richdata2" ref="A2:B11">
    <sortCondition descending="1" ref="B2:B1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742B-BCB8-460D-8129-2B3E3A016041}">
  <dimension ref="A1:B11"/>
  <sheetViews>
    <sheetView workbookViewId="0">
      <selection activeCell="M5" sqref="M5"/>
    </sheetView>
  </sheetViews>
  <sheetFormatPr defaultRowHeight="15"/>
  <cols>
    <col min="1" max="1" width="19.7109375" customWidth="1"/>
    <col min="2" max="2" width="24.85546875" customWidth="1"/>
  </cols>
  <sheetData>
    <row r="1" spans="1:2" ht="52.5" customHeight="1">
      <c r="A1" s="7" t="s">
        <v>34</v>
      </c>
      <c r="B1" s="7" t="s">
        <v>35</v>
      </c>
    </row>
    <row r="2" spans="1:2" ht="15.75">
      <c r="A2" s="8">
        <v>44</v>
      </c>
      <c r="B2" s="8">
        <v>37</v>
      </c>
    </row>
    <row r="3" spans="1:2" ht="15.75">
      <c r="A3" s="8">
        <v>24</v>
      </c>
      <c r="B3" s="8">
        <v>31</v>
      </c>
    </row>
    <row r="4" spans="1:2" ht="15.75">
      <c r="A4" s="8">
        <v>20</v>
      </c>
      <c r="B4" s="8">
        <v>18</v>
      </c>
    </row>
    <row r="5" spans="1:2" ht="15.75">
      <c r="A5" s="8">
        <v>37</v>
      </c>
      <c r="B5" s="8">
        <v>15</v>
      </c>
    </row>
    <row r="6" spans="1:2" ht="15.75">
      <c r="A6" s="8">
        <v>17</v>
      </c>
      <c r="B6" s="8">
        <v>14</v>
      </c>
    </row>
    <row r="7" spans="1:2" ht="15.75">
      <c r="A7" s="8">
        <v>23</v>
      </c>
      <c r="B7" s="8">
        <v>13</v>
      </c>
    </row>
    <row r="8" spans="1:2" ht="15.75">
      <c r="A8" s="8">
        <v>31</v>
      </c>
      <c r="B8" s="8">
        <v>12</v>
      </c>
    </row>
    <row r="9" spans="1:2" ht="15.75">
      <c r="A9" s="8">
        <v>16</v>
      </c>
      <c r="B9" s="8">
        <v>12</v>
      </c>
    </row>
    <row r="10" spans="1:2" ht="15.75">
      <c r="A10" s="8">
        <v>67</v>
      </c>
      <c r="B10" s="8">
        <v>11</v>
      </c>
    </row>
    <row r="11" spans="1:2" ht="15.75">
      <c r="A11" s="8">
        <v>12</v>
      </c>
      <c r="B11" s="8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C0BE-DB44-4EE2-BAE0-BEE3E73692D2}">
  <dimension ref="A1:S23"/>
  <sheetViews>
    <sheetView workbookViewId="0">
      <selection activeCell="G23" sqref="G23"/>
    </sheetView>
  </sheetViews>
  <sheetFormatPr defaultRowHeight="15.75"/>
  <cols>
    <col min="1" max="1" width="19.7109375" style="3" bestFit="1" customWidth="1"/>
    <col min="2" max="2" width="9.5703125" style="3" customWidth="1"/>
    <col min="3" max="3" width="10.140625" style="3" customWidth="1"/>
    <col min="4" max="4" width="10.85546875" style="3" customWidth="1"/>
    <col min="5" max="5" width="10.28515625" style="3" customWidth="1"/>
    <col min="6" max="6" width="10.85546875" style="3" customWidth="1"/>
    <col min="7" max="7" width="8.5703125" style="3" customWidth="1"/>
  </cols>
  <sheetData>
    <row r="1" spans="1:19">
      <c r="B1" s="21" t="s">
        <v>36</v>
      </c>
      <c r="C1" s="21"/>
      <c r="D1" s="21"/>
      <c r="E1" s="21"/>
      <c r="F1" s="21"/>
      <c r="G1" s="21"/>
    </row>
    <row r="2" spans="1:19">
      <c r="A2" s="9" t="s">
        <v>37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0" t="s">
        <v>43</v>
      </c>
    </row>
    <row r="3" spans="1:19">
      <c r="A3" s="3" t="s">
        <v>44</v>
      </c>
      <c r="B3" s="3">
        <v>8995</v>
      </c>
      <c r="C3" s="3">
        <v>9285</v>
      </c>
      <c r="D3" s="3">
        <v>11555</v>
      </c>
      <c r="E3" s="3">
        <v>9530</v>
      </c>
      <c r="F3" s="3">
        <v>11230</v>
      </c>
      <c r="G3" s="3">
        <v>13600</v>
      </c>
      <c r="J3" s="11" t="s">
        <v>122</v>
      </c>
    </row>
    <row r="4" spans="1:19">
      <c r="A4" s="3" t="s">
        <v>45</v>
      </c>
      <c r="B4" s="3">
        <v>18250</v>
      </c>
      <c r="C4" s="3">
        <v>16870</v>
      </c>
      <c r="D4" s="3">
        <v>19580</v>
      </c>
      <c r="E4" s="3">
        <v>17260</v>
      </c>
      <c r="F4" s="3">
        <v>18290</v>
      </c>
      <c r="G4" s="3">
        <v>16250</v>
      </c>
      <c r="J4" s="14" t="s">
        <v>100</v>
      </c>
      <c r="K4" s="14"/>
      <c r="L4" s="14"/>
      <c r="M4" s="14"/>
      <c r="N4" s="14"/>
      <c r="O4" s="14"/>
      <c r="P4" s="14"/>
      <c r="Q4" s="14"/>
      <c r="R4" s="14"/>
      <c r="S4" s="14"/>
    </row>
    <row r="5" spans="1:19">
      <c r="A5" s="3" t="s">
        <v>46</v>
      </c>
      <c r="B5" s="3">
        <v>8480</v>
      </c>
      <c r="C5" s="3">
        <v>7650</v>
      </c>
      <c r="D5" s="3">
        <v>7023</v>
      </c>
      <c r="E5" s="3">
        <v>6540</v>
      </c>
      <c r="F5" s="3">
        <v>5700</v>
      </c>
      <c r="G5" s="3">
        <v>4930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>
      <c r="A6" s="3" t="s">
        <v>47</v>
      </c>
      <c r="B6" s="3">
        <v>28325</v>
      </c>
      <c r="C6" s="3">
        <v>27580</v>
      </c>
      <c r="D6" s="3">
        <v>23450</v>
      </c>
      <c r="E6" s="3">
        <v>22500</v>
      </c>
      <c r="F6" s="3">
        <v>20800</v>
      </c>
      <c r="G6" s="3">
        <v>19800</v>
      </c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>
      <c r="A7" s="3" t="s">
        <v>48</v>
      </c>
      <c r="B7" s="3">
        <v>4580</v>
      </c>
      <c r="C7" s="3">
        <v>6420</v>
      </c>
      <c r="D7" s="3">
        <v>6780</v>
      </c>
      <c r="E7" s="3">
        <v>7520</v>
      </c>
      <c r="F7" s="3">
        <v>8370</v>
      </c>
      <c r="G7" s="3">
        <v>10100</v>
      </c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>
      <c r="A8" s="3" t="s">
        <v>49</v>
      </c>
      <c r="B8" s="3">
        <v>17500</v>
      </c>
      <c r="C8" s="3">
        <v>16850</v>
      </c>
      <c r="D8" s="3">
        <v>20185</v>
      </c>
      <c r="E8" s="3">
        <v>18950</v>
      </c>
      <c r="F8" s="3">
        <v>17520</v>
      </c>
      <c r="G8" s="3">
        <v>18580</v>
      </c>
    </row>
    <row r="9" spans="1:19">
      <c r="J9" s="11" t="s">
        <v>123</v>
      </c>
    </row>
    <row r="10" spans="1:19">
      <c r="B10" s="21" t="s">
        <v>179</v>
      </c>
      <c r="C10" s="21"/>
      <c r="D10" s="21"/>
      <c r="E10" s="21"/>
      <c r="F10" s="21"/>
      <c r="G10" s="21"/>
      <c r="J10" s="11" t="s">
        <v>124</v>
      </c>
    </row>
    <row r="11" spans="1:19">
      <c r="A11" s="9" t="s">
        <v>37</v>
      </c>
      <c r="B11" s="10" t="s">
        <v>180</v>
      </c>
      <c r="C11" s="10" t="s">
        <v>181</v>
      </c>
      <c r="D11" s="10" t="s">
        <v>182</v>
      </c>
      <c r="E11" s="10" t="s">
        <v>183</v>
      </c>
      <c r="F11" s="10" t="s">
        <v>184</v>
      </c>
      <c r="G11" s="10" t="s">
        <v>178</v>
      </c>
      <c r="J11" s="11" t="s">
        <v>125</v>
      </c>
    </row>
    <row r="12" spans="1:19">
      <c r="A12" s="3" t="s">
        <v>44</v>
      </c>
      <c r="B12" s="3">
        <f t="shared" ref="B12:F17" si="0">C3-B3</f>
        <v>290</v>
      </c>
      <c r="C12" s="3">
        <f t="shared" si="0"/>
        <v>2270</v>
      </c>
      <c r="D12" s="3">
        <f t="shared" si="0"/>
        <v>-2025</v>
      </c>
      <c r="E12" s="3">
        <f t="shared" si="0"/>
        <v>1700</v>
      </c>
      <c r="F12" s="3">
        <f t="shared" si="0"/>
        <v>2370</v>
      </c>
      <c r="G12" s="3">
        <f xml:space="preserve"> SUM(B12:F12)</f>
        <v>4605</v>
      </c>
      <c r="J12" s="14" t="s">
        <v>103</v>
      </c>
      <c r="K12" s="14" t="s">
        <v>185</v>
      </c>
      <c r="L12" s="14"/>
      <c r="M12" s="14"/>
      <c r="N12" s="14"/>
      <c r="O12" s="14"/>
      <c r="P12" s="14"/>
      <c r="Q12" s="14"/>
      <c r="R12" s="14"/>
      <c r="S12" s="14"/>
    </row>
    <row r="13" spans="1:19">
      <c r="A13" s="3" t="s">
        <v>45</v>
      </c>
      <c r="B13" s="3">
        <f t="shared" si="0"/>
        <v>-1380</v>
      </c>
      <c r="C13" s="3">
        <f t="shared" si="0"/>
        <v>2710</v>
      </c>
      <c r="D13" s="3">
        <f t="shared" si="0"/>
        <v>-2320</v>
      </c>
      <c r="E13" s="3">
        <f t="shared" si="0"/>
        <v>1030</v>
      </c>
      <c r="F13" s="3">
        <f t="shared" si="0"/>
        <v>-2040</v>
      </c>
      <c r="G13" s="3">
        <f>SUM(B13:F13)</f>
        <v>-2000</v>
      </c>
      <c r="J13" s="14"/>
      <c r="K13" s="14" t="s">
        <v>186</v>
      </c>
      <c r="L13" s="14"/>
      <c r="M13" s="14"/>
      <c r="N13" s="14"/>
      <c r="O13" s="14"/>
      <c r="P13" s="14"/>
      <c r="Q13" s="14"/>
      <c r="R13" s="14"/>
      <c r="S13" s="14"/>
    </row>
    <row r="14" spans="1:19">
      <c r="A14" s="3" t="s">
        <v>46</v>
      </c>
      <c r="B14" s="3">
        <f t="shared" si="0"/>
        <v>-830</v>
      </c>
      <c r="C14" s="3">
        <f t="shared" si="0"/>
        <v>-627</v>
      </c>
      <c r="D14" s="3">
        <f t="shared" si="0"/>
        <v>-483</v>
      </c>
      <c r="E14" s="3">
        <f t="shared" si="0"/>
        <v>-840</v>
      </c>
      <c r="F14" s="3">
        <f t="shared" si="0"/>
        <v>-770</v>
      </c>
      <c r="G14" s="3">
        <f>SUM(B14:F14)</f>
        <v>-3550</v>
      </c>
      <c r="J14" s="14"/>
      <c r="K14" s="14" t="s">
        <v>187</v>
      </c>
      <c r="L14" s="14"/>
      <c r="M14" s="14"/>
      <c r="N14" s="14"/>
      <c r="O14" s="14"/>
      <c r="P14" s="14"/>
      <c r="Q14" s="14"/>
      <c r="R14" s="14"/>
      <c r="S14" s="14"/>
    </row>
    <row r="15" spans="1:19">
      <c r="A15" s="3" t="s">
        <v>47</v>
      </c>
      <c r="B15" s="3">
        <f t="shared" si="0"/>
        <v>-745</v>
      </c>
      <c r="C15" s="3">
        <f t="shared" si="0"/>
        <v>-4130</v>
      </c>
      <c r="D15" s="3">
        <f t="shared" si="0"/>
        <v>-950</v>
      </c>
      <c r="E15" s="3">
        <f t="shared" si="0"/>
        <v>-1700</v>
      </c>
      <c r="F15" s="3">
        <f t="shared" si="0"/>
        <v>-1000</v>
      </c>
      <c r="G15" s="3">
        <f>SUM(B15:F15)</f>
        <v>-8525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>
      <c r="A16" s="3" t="s">
        <v>48</v>
      </c>
      <c r="B16" s="3">
        <f t="shared" si="0"/>
        <v>1840</v>
      </c>
      <c r="C16" s="3">
        <f t="shared" si="0"/>
        <v>360</v>
      </c>
      <c r="D16" s="3">
        <f t="shared" si="0"/>
        <v>740</v>
      </c>
      <c r="E16" s="3">
        <f t="shared" si="0"/>
        <v>850</v>
      </c>
      <c r="F16" s="3">
        <f t="shared" si="0"/>
        <v>1730</v>
      </c>
      <c r="G16" s="3">
        <f>SUM(B16:F16)</f>
        <v>5520</v>
      </c>
    </row>
    <row r="17" spans="1:19">
      <c r="A17" s="3" t="s">
        <v>49</v>
      </c>
      <c r="B17" s="3">
        <f t="shared" si="0"/>
        <v>-650</v>
      </c>
      <c r="C17" s="3">
        <f t="shared" si="0"/>
        <v>3335</v>
      </c>
      <c r="D17" s="3">
        <f t="shared" si="0"/>
        <v>-1235</v>
      </c>
      <c r="E17" s="3">
        <f t="shared" si="0"/>
        <v>-1430</v>
      </c>
      <c r="F17" s="3">
        <f t="shared" si="0"/>
        <v>1060</v>
      </c>
      <c r="G17" s="3">
        <f>SUM(B17:F17)</f>
        <v>1080</v>
      </c>
    </row>
    <row r="18" spans="1:19">
      <c r="J18" s="11" t="s">
        <v>126</v>
      </c>
    </row>
    <row r="19" spans="1:19">
      <c r="H19" s="3"/>
      <c r="J19" s="11" t="s">
        <v>127</v>
      </c>
    </row>
    <row r="20" spans="1:19">
      <c r="H20" s="3"/>
      <c r="J20" s="14" t="s">
        <v>105</v>
      </c>
      <c r="K20" s="14" t="s">
        <v>188</v>
      </c>
      <c r="L20" s="14"/>
      <c r="M20" s="14"/>
      <c r="N20" s="14"/>
      <c r="O20" s="14"/>
      <c r="P20" s="14"/>
      <c r="Q20" s="14"/>
      <c r="R20" s="14"/>
      <c r="S20" s="14"/>
    </row>
    <row r="21" spans="1:19">
      <c r="J21" s="14"/>
      <c r="K21" s="14" t="s">
        <v>189</v>
      </c>
      <c r="L21" s="14"/>
      <c r="M21" s="14"/>
      <c r="N21" s="14"/>
      <c r="O21" s="14"/>
      <c r="P21" s="14"/>
      <c r="Q21" s="14"/>
      <c r="R21" s="14"/>
      <c r="S21" s="14"/>
    </row>
    <row r="22" spans="1:19"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J23" s="14"/>
      <c r="K23" s="14"/>
      <c r="L23" s="14"/>
      <c r="M23" s="14"/>
      <c r="N23" s="14"/>
      <c r="O23" s="14"/>
      <c r="P23" s="14"/>
      <c r="Q23" s="14"/>
      <c r="R23" s="14"/>
      <c r="S23" s="14"/>
    </row>
  </sheetData>
  <mergeCells count="2">
    <mergeCell ref="B1:G1"/>
    <mergeCell ref="B10:G10"/>
  </mergeCells>
  <phoneticPr fontId="3" type="noConversion"/>
  <conditionalFormatting sqref="B12:F17">
    <cfRule type="cellIs" dxfId="1" priority="1" operator="greaterThan">
      <formula>0</formula>
    </cfRule>
    <cfRule type="cellIs" dxfId="0" priority="2" operator="lessThan">
      <formula>0</formula>
    </cfRule>
  </conditionalFormatting>
  <conditionalFormatting sqref="G12:G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{94F85F4E-0E54-44D5-A3A4-4E71E404F0F6}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85F4E-0E54-44D5-A3A4-4E71E404F0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G12:G17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3CC9E69C-753C-4B81-B9D8-E974272726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'Question 4'!B3:G3</xm:f>
              <xm:sqref>H3</xm:sqref>
            </x14:sparkline>
            <x14:sparkline>
              <xm:f>'Question 4'!B4:G4</xm:f>
              <xm:sqref>H4</xm:sqref>
            </x14:sparkline>
            <x14:sparkline>
              <xm:f>'Question 4'!B5:G5</xm:f>
              <xm:sqref>H5</xm:sqref>
            </x14:sparkline>
            <x14:sparkline>
              <xm:f>'Question 4'!B6:G6</xm:f>
              <xm:sqref>H6</xm:sqref>
            </x14:sparkline>
            <x14:sparkline>
              <xm:f>'Question 4'!B7:G7</xm:f>
              <xm:sqref>H7</xm:sqref>
            </x14:sparkline>
            <x14:sparkline>
              <xm:f>'Question 4'!B8:G8</xm:f>
              <xm:sqref>H8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46A3-8D6E-4F10-8137-13ED39FECAC7}">
  <dimension ref="A1:P33"/>
  <sheetViews>
    <sheetView workbookViewId="0">
      <selection activeCell="J30" sqref="J30"/>
    </sheetView>
  </sheetViews>
  <sheetFormatPr defaultRowHeight="15"/>
  <cols>
    <col min="1" max="2" width="12" style="6" customWidth="1"/>
    <col min="3" max="3" width="17.85546875" style="6" bestFit="1" customWidth="1"/>
    <col min="4" max="4" width="15.28515625" style="6" customWidth="1"/>
  </cols>
  <sheetData>
    <row r="1" spans="1:16" ht="47.25">
      <c r="A1" s="7" t="s">
        <v>50</v>
      </c>
      <c r="B1" s="7" t="s">
        <v>51</v>
      </c>
      <c r="C1" s="7" t="s">
        <v>52</v>
      </c>
      <c r="D1" s="7" t="s">
        <v>53</v>
      </c>
    </row>
    <row r="2" spans="1:16">
      <c r="A2" s="6" t="s">
        <v>54</v>
      </c>
      <c r="B2" s="6" t="s">
        <v>55</v>
      </c>
      <c r="C2" s="6" t="s">
        <v>56</v>
      </c>
      <c r="D2" s="6">
        <v>54584</v>
      </c>
    </row>
    <row r="3" spans="1:16">
      <c r="A3" s="6" t="s">
        <v>54</v>
      </c>
      <c r="B3" s="6" t="s">
        <v>55</v>
      </c>
      <c r="C3" s="6" t="s">
        <v>57</v>
      </c>
      <c r="D3" s="6">
        <v>57024</v>
      </c>
      <c r="G3" s="11" t="s">
        <v>129</v>
      </c>
    </row>
    <row r="4" spans="1:16">
      <c r="A4" s="6" t="s">
        <v>58</v>
      </c>
      <c r="B4" s="6" t="s">
        <v>59</v>
      </c>
      <c r="C4" s="6" t="s">
        <v>60</v>
      </c>
      <c r="D4" s="6">
        <v>60368</v>
      </c>
      <c r="G4" s="11" t="s">
        <v>130</v>
      </c>
    </row>
    <row r="5" spans="1:16">
      <c r="A5" s="6" t="s">
        <v>54</v>
      </c>
      <c r="B5" s="6" t="s">
        <v>59</v>
      </c>
      <c r="C5" s="6" t="s">
        <v>61</v>
      </c>
      <c r="D5" s="6">
        <v>60511</v>
      </c>
      <c r="G5" s="11" t="s">
        <v>128</v>
      </c>
    </row>
    <row r="6" spans="1:16">
      <c r="A6" s="6" t="s">
        <v>58</v>
      </c>
      <c r="B6" s="6" t="s">
        <v>62</v>
      </c>
      <c r="C6" s="6" t="s">
        <v>63</v>
      </c>
      <c r="D6" s="6">
        <v>60624</v>
      </c>
      <c r="G6" s="14" t="s">
        <v>100</v>
      </c>
      <c r="H6" s="14" t="s">
        <v>212</v>
      </c>
      <c r="I6" s="14"/>
      <c r="J6" s="14"/>
      <c r="K6" s="14"/>
      <c r="L6" s="14"/>
      <c r="M6" s="14"/>
      <c r="N6" s="14"/>
      <c r="O6" s="14"/>
      <c r="P6" s="14"/>
    </row>
    <row r="7" spans="1:16">
      <c r="A7" s="6" t="s">
        <v>58</v>
      </c>
      <c r="B7" s="6" t="s">
        <v>59</v>
      </c>
      <c r="C7" s="6" t="s">
        <v>64</v>
      </c>
      <c r="D7" s="6">
        <v>60792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6" t="s">
        <v>54</v>
      </c>
      <c r="B8" s="6" t="s">
        <v>62</v>
      </c>
      <c r="C8" s="6" t="s">
        <v>65</v>
      </c>
      <c r="D8" s="6">
        <v>61915</v>
      </c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6" t="s">
        <v>54</v>
      </c>
      <c r="B9" s="6" t="s">
        <v>59</v>
      </c>
      <c r="C9" s="6" t="s">
        <v>66</v>
      </c>
      <c r="D9" s="6">
        <v>64311</v>
      </c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>
      <c r="A10" s="6" t="s">
        <v>54</v>
      </c>
      <c r="B10" s="6" t="s">
        <v>59</v>
      </c>
      <c r="C10" s="6" t="s">
        <v>67</v>
      </c>
      <c r="D10" s="6">
        <v>64312</v>
      </c>
    </row>
    <row r="11" spans="1:16">
      <c r="A11" s="6" t="s">
        <v>54</v>
      </c>
      <c r="B11" s="6" t="s">
        <v>62</v>
      </c>
      <c r="C11" s="6" t="s">
        <v>68</v>
      </c>
      <c r="D11" s="6">
        <v>64659</v>
      </c>
    </row>
    <row r="12" spans="1:16">
      <c r="A12" s="6" t="s">
        <v>58</v>
      </c>
      <c r="B12" s="6" t="s">
        <v>55</v>
      </c>
      <c r="C12" s="6" t="s">
        <v>69</v>
      </c>
      <c r="D12" s="6">
        <v>64831</v>
      </c>
    </row>
    <row r="13" spans="1:16">
      <c r="A13" s="6" t="s">
        <v>54</v>
      </c>
      <c r="B13" s="6" t="s">
        <v>70</v>
      </c>
      <c r="C13" s="6" t="s">
        <v>71</v>
      </c>
      <c r="D13" s="6">
        <v>65512</v>
      </c>
      <c r="G13" s="11" t="s">
        <v>131</v>
      </c>
    </row>
    <row r="14" spans="1:16">
      <c r="A14" s="6" t="s">
        <v>54</v>
      </c>
      <c r="B14" s="6" t="s">
        <v>62</v>
      </c>
      <c r="C14" s="6" t="s">
        <v>72</v>
      </c>
      <c r="D14" s="6">
        <v>65549</v>
      </c>
      <c r="G14" s="14" t="s">
        <v>103</v>
      </c>
      <c r="H14" s="14" t="s">
        <v>212</v>
      </c>
      <c r="I14" s="14"/>
      <c r="J14" s="14"/>
      <c r="K14" s="14"/>
      <c r="L14" s="14"/>
      <c r="M14" s="14"/>
      <c r="N14" s="14"/>
      <c r="O14" s="14"/>
      <c r="P14" s="14"/>
    </row>
    <row r="15" spans="1:16">
      <c r="A15" s="6" t="s">
        <v>58</v>
      </c>
      <c r="B15" s="6" t="s">
        <v>59</v>
      </c>
      <c r="C15" s="6" t="s">
        <v>73</v>
      </c>
      <c r="D15" s="6">
        <v>66786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6" t="s">
        <v>54</v>
      </c>
      <c r="B16" s="6" t="s">
        <v>70</v>
      </c>
      <c r="C16" s="6" t="s">
        <v>74</v>
      </c>
      <c r="D16" s="6">
        <v>66829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6" t="s">
        <v>54</v>
      </c>
      <c r="B17" s="6" t="s">
        <v>70</v>
      </c>
      <c r="C17" s="6" t="s">
        <v>75</v>
      </c>
      <c r="D17" s="6">
        <v>68509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6" t="s">
        <v>58</v>
      </c>
      <c r="B18" s="6" t="s">
        <v>55</v>
      </c>
      <c r="C18" s="6" t="s">
        <v>76</v>
      </c>
      <c r="D18" s="6">
        <v>69073</v>
      </c>
    </row>
    <row r="19" spans="1:16">
      <c r="A19" s="6" t="s">
        <v>58</v>
      </c>
      <c r="B19" s="6" t="s">
        <v>70</v>
      </c>
      <c r="C19" s="6" t="s">
        <v>77</v>
      </c>
      <c r="D19" s="6">
        <v>69596</v>
      </c>
    </row>
    <row r="20" spans="1:16">
      <c r="A20" s="6" t="s">
        <v>58</v>
      </c>
      <c r="B20" s="6" t="s">
        <v>62</v>
      </c>
      <c r="C20" s="6" t="s">
        <v>78</v>
      </c>
      <c r="D20" s="6">
        <v>69999</v>
      </c>
      <c r="G20" s="11" t="s">
        <v>132</v>
      </c>
    </row>
    <row r="21" spans="1:16">
      <c r="A21" s="6" t="s">
        <v>58</v>
      </c>
      <c r="B21" s="6" t="s">
        <v>55</v>
      </c>
      <c r="C21" s="6" t="s">
        <v>79</v>
      </c>
      <c r="D21" s="6">
        <v>70178</v>
      </c>
      <c r="G21" s="11" t="s">
        <v>133</v>
      </c>
    </row>
    <row r="22" spans="1:16">
      <c r="A22" s="6" t="s">
        <v>54</v>
      </c>
      <c r="B22" s="6" t="s">
        <v>59</v>
      </c>
      <c r="C22" s="6" t="s">
        <v>80</v>
      </c>
      <c r="D22" s="6">
        <v>71102</v>
      </c>
      <c r="G22" s="14" t="s">
        <v>105</v>
      </c>
      <c r="H22" s="14" t="s">
        <v>190</v>
      </c>
      <c r="I22" s="14"/>
      <c r="J22" s="14"/>
      <c r="K22" s="14"/>
      <c r="L22" s="14"/>
      <c r="M22" s="14"/>
      <c r="N22" s="14"/>
      <c r="O22" s="14"/>
      <c r="P22" s="14"/>
    </row>
    <row r="23" spans="1:16">
      <c r="A23" s="6" t="s">
        <v>54</v>
      </c>
      <c r="B23" s="6" t="s">
        <v>62</v>
      </c>
      <c r="C23" s="6" t="s">
        <v>81</v>
      </c>
      <c r="D23" s="6">
        <v>71868</v>
      </c>
      <c r="G23" s="14"/>
      <c r="H23" s="14" t="s">
        <v>191</v>
      </c>
      <c r="I23" s="14"/>
      <c r="J23" s="14"/>
      <c r="K23" s="14"/>
      <c r="L23" s="14"/>
      <c r="M23" s="14"/>
      <c r="N23" s="14"/>
      <c r="O23" s="14"/>
      <c r="P23" s="14"/>
    </row>
    <row r="24" spans="1:16">
      <c r="A24" s="6" t="s">
        <v>58</v>
      </c>
      <c r="B24" s="6" t="s">
        <v>62</v>
      </c>
      <c r="C24" s="6" t="s">
        <v>82</v>
      </c>
      <c r="D24" s="6">
        <v>73109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6" t="s">
        <v>54</v>
      </c>
      <c r="B25" s="6" t="s">
        <v>55</v>
      </c>
      <c r="C25" s="6" t="s">
        <v>83</v>
      </c>
      <c r="D25" s="6">
        <v>73328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6" t="s">
        <v>58</v>
      </c>
      <c r="B26" s="6" t="s">
        <v>62</v>
      </c>
      <c r="C26" s="6" t="s">
        <v>84</v>
      </c>
      <c r="D26" s="6">
        <v>73792</v>
      </c>
    </row>
    <row r="27" spans="1:16">
      <c r="A27" s="6" t="s">
        <v>58</v>
      </c>
      <c r="B27" s="6" t="s">
        <v>55</v>
      </c>
      <c r="C27" s="6" t="s">
        <v>85</v>
      </c>
      <c r="D27" s="6">
        <v>74121</v>
      </c>
    </row>
    <row r="28" spans="1:16">
      <c r="A28" s="6" t="s">
        <v>54</v>
      </c>
      <c r="B28" s="6" t="s">
        <v>55</v>
      </c>
      <c r="C28" s="6" t="s">
        <v>86</v>
      </c>
      <c r="D28" s="6">
        <v>76774</v>
      </c>
    </row>
    <row r="29" spans="1:16">
      <c r="A29" s="6" t="s">
        <v>54</v>
      </c>
      <c r="B29" s="6" t="s">
        <v>70</v>
      </c>
      <c r="C29" s="6" t="s">
        <v>87</v>
      </c>
      <c r="D29" s="6">
        <v>78160</v>
      </c>
    </row>
    <row r="30" spans="1:16">
      <c r="A30" s="6" t="s">
        <v>58</v>
      </c>
      <c r="B30" s="6" t="s">
        <v>59</v>
      </c>
      <c r="C30" s="6" t="s">
        <v>88</v>
      </c>
      <c r="D30" s="6">
        <v>78215</v>
      </c>
    </row>
    <row r="31" spans="1:16">
      <c r="A31" s="6" t="s">
        <v>58</v>
      </c>
      <c r="B31" s="6" t="s">
        <v>70</v>
      </c>
      <c r="C31" s="6" t="s">
        <v>89</v>
      </c>
      <c r="D31" s="6">
        <v>78304</v>
      </c>
    </row>
    <row r="32" spans="1:16">
      <c r="A32" s="6" t="s">
        <v>58</v>
      </c>
      <c r="B32" s="6" t="s">
        <v>70</v>
      </c>
      <c r="C32" s="6" t="s">
        <v>90</v>
      </c>
      <c r="D32" s="6">
        <v>78789</v>
      </c>
    </row>
    <row r="33" spans="1:4">
      <c r="A33" s="6" t="s">
        <v>58</v>
      </c>
      <c r="B33" s="6" t="s">
        <v>70</v>
      </c>
      <c r="C33" s="6" t="s">
        <v>91</v>
      </c>
      <c r="D33" s="6">
        <v>92539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2FB9-EAF2-436F-B3D9-79979E47E42D}">
  <dimension ref="A1:Q39"/>
  <sheetViews>
    <sheetView zoomScale="85" zoomScaleNormal="85" workbookViewId="0">
      <selection activeCell="Q39" sqref="Q39"/>
    </sheetView>
  </sheetViews>
  <sheetFormatPr defaultRowHeight="15"/>
  <cols>
    <col min="1" max="1" width="13.42578125" customWidth="1"/>
    <col min="3" max="3" width="12.28515625" customWidth="1"/>
    <col min="4" max="4" width="14.85546875" customWidth="1"/>
  </cols>
  <sheetData>
    <row r="1" spans="1:4" ht="46.5" customHeight="1">
      <c r="A1" s="7" t="s">
        <v>50</v>
      </c>
      <c r="B1" s="7" t="s">
        <v>51</v>
      </c>
      <c r="C1" s="7" t="s">
        <v>52</v>
      </c>
      <c r="D1" s="7" t="s">
        <v>53</v>
      </c>
    </row>
    <row r="2" spans="1:4">
      <c r="A2" s="6" t="s">
        <v>58</v>
      </c>
      <c r="B2" s="6" t="s">
        <v>59</v>
      </c>
      <c r="C2" s="6" t="s">
        <v>60</v>
      </c>
      <c r="D2" s="6">
        <v>60368</v>
      </c>
    </row>
    <row r="3" spans="1:4">
      <c r="A3" s="6" t="s">
        <v>58</v>
      </c>
      <c r="B3" s="6" t="s">
        <v>62</v>
      </c>
      <c r="C3" s="6" t="s">
        <v>63</v>
      </c>
      <c r="D3" s="6">
        <v>60624</v>
      </c>
    </row>
    <row r="4" spans="1:4">
      <c r="A4" s="6" t="s">
        <v>58</v>
      </c>
      <c r="B4" s="6" t="s">
        <v>59</v>
      </c>
      <c r="C4" s="6" t="s">
        <v>64</v>
      </c>
      <c r="D4" s="6">
        <v>60792</v>
      </c>
    </row>
    <row r="5" spans="1:4">
      <c r="A5" s="6" t="s">
        <v>58</v>
      </c>
      <c r="B5" s="6" t="s">
        <v>55</v>
      </c>
      <c r="C5" s="6" t="s">
        <v>69</v>
      </c>
      <c r="D5" s="6">
        <v>64831</v>
      </c>
    </row>
    <row r="6" spans="1:4">
      <c r="A6" s="6" t="s">
        <v>58</v>
      </c>
      <c r="B6" s="6" t="s">
        <v>59</v>
      </c>
      <c r="C6" s="6" t="s">
        <v>73</v>
      </c>
      <c r="D6" s="6">
        <v>66786</v>
      </c>
    </row>
    <row r="7" spans="1:4">
      <c r="A7" s="6" t="s">
        <v>58</v>
      </c>
      <c r="B7" s="6" t="s">
        <v>55</v>
      </c>
      <c r="C7" s="6" t="s">
        <v>76</v>
      </c>
      <c r="D7" s="6">
        <v>69073</v>
      </c>
    </row>
    <row r="8" spans="1:4">
      <c r="A8" s="6" t="s">
        <v>58</v>
      </c>
      <c r="B8" s="6" t="s">
        <v>70</v>
      </c>
      <c r="C8" s="6" t="s">
        <v>77</v>
      </c>
      <c r="D8" s="6">
        <v>69596</v>
      </c>
    </row>
    <row r="9" spans="1:4">
      <c r="A9" s="6" t="s">
        <v>58</v>
      </c>
      <c r="B9" s="6" t="s">
        <v>62</v>
      </c>
      <c r="C9" s="6" t="s">
        <v>78</v>
      </c>
      <c r="D9" s="6">
        <v>69999</v>
      </c>
    </row>
    <row r="10" spans="1:4">
      <c r="A10" s="6" t="s">
        <v>58</v>
      </c>
      <c r="B10" s="6" t="s">
        <v>55</v>
      </c>
      <c r="C10" s="6" t="s">
        <v>79</v>
      </c>
      <c r="D10" s="6">
        <v>70178</v>
      </c>
    </row>
    <row r="11" spans="1:4">
      <c r="A11" s="6" t="s">
        <v>58</v>
      </c>
      <c r="B11" s="6" t="s">
        <v>62</v>
      </c>
      <c r="C11" s="6" t="s">
        <v>82</v>
      </c>
      <c r="D11" s="6">
        <v>73109</v>
      </c>
    </row>
    <row r="12" spans="1:4">
      <c r="A12" s="6" t="s">
        <v>58</v>
      </c>
      <c r="B12" s="6" t="s">
        <v>62</v>
      </c>
      <c r="C12" s="6" t="s">
        <v>84</v>
      </c>
      <c r="D12" s="6">
        <v>73792</v>
      </c>
    </row>
    <row r="13" spans="1:4">
      <c r="A13" s="6" t="s">
        <v>58</v>
      </c>
      <c r="B13" s="6" t="s">
        <v>55</v>
      </c>
      <c r="C13" s="6" t="s">
        <v>85</v>
      </c>
      <c r="D13" s="6">
        <v>74121</v>
      </c>
    </row>
    <row r="14" spans="1:4">
      <c r="A14" s="6" t="s">
        <v>58</v>
      </c>
      <c r="B14" s="6" t="s">
        <v>59</v>
      </c>
      <c r="C14" s="6" t="s">
        <v>88</v>
      </c>
      <c r="D14" s="6">
        <v>78215</v>
      </c>
    </row>
    <row r="15" spans="1:4">
      <c r="A15" s="6" t="s">
        <v>58</v>
      </c>
      <c r="B15" s="6" t="s">
        <v>70</v>
      </c>
      <c r="C15" s="6" t="s">
        <v>89</v>
      </c>
      <c r="D15" s="6">
        <v>78304</v>
      </c>
    </row>
    <row r="16" spans="1:4">
      <c r="A16" s="6" t="s">
        <v>58</v>
      </c>
      <c r="B16" s="6" t="s">
        <v>70</v>
      </c>
      <c r="C16" s="6" t="s">
        <v>90</v>
      </c>
      <c r="D16" s="6">
        <v>78789</v>
      </c>
    </row>
    <row r="17" spans="1:4">
      <c r="A17" s="6" t="s">
        <v>58</v>
      </c>
      <c r="B17" s="6" t="s">
        <v>70</v>
      </c>
      <c r="C17" s="6" t="s">
        <v>91</v>
      </c>
      <c r="D17" s="6">
        <v>92539</v>
      </c>
    </row>
    <row r="18" spans="1:4">
      <c r="A18" s="6" t="s">
        <v>54</v>
      </c>
      <c r="B18" s="6" t="s">
        <v>55</v>
      </c>
      <c r="C18" s="6" t="s">
        <v>56</v>
      </c>
      <c r="D18" s="6">
        <v>54584</v>
      </c>
    </row>
    <row r="19" spans="1:4">
      <c r="A19" s="6" t="s">
        <v>54</v>
      </c>
      <c r="B19" s="6" t="s">
        <v>55</v>
      </c>
      <c r="C19" s="6" t="s">
        <v>57</v>
      </c>
      <c r="D19" s="6">
        <v>57024</v>
      </c>
    </row>
    <row r="20" spans="1:4">
      <c r="A20" s="6" t="s">
        <v>54</v>
      </c>
      <c r="B20" s="6" t="s">
        <v>59</v>
      </c>
      <c r="C20" s="6" t="s">
        <v>61</v>
      </c>
      <c r="D20" s="6">
        <v>60511</v>
      </c>
    </row>
    <row r="21" spans="1:4">
      <c r="A21" s="6" t="s">
        <v>54</v>
      </c>
      <c r="B21" s="6" t="s">
        <v>62</v>
      </c>
      <c r="C21" s="6" t="s">
        <v>65</v>
      </c>
      <c r="D21" s="6">
        <v>61915</v>
      </c>
    </row>
    <row r="22" spans="1:4">
      <c r="A22" s="6" t="s">
        <v>54</v>
      </c>
      <c r="B22" s="6" t="s">
        <v>59</v>
      </c>
      <c r="C22" s="6" t="s">
        <v>66</v>
      </c>
      <c r="D22" s="6">
        <v>64311</v>
      </c>
    </row>
    <row r="23" spans="1:4">
      <c r="A23" s="6" t="s">
        <v>54</v>
      </c>
      <c r="B23" s="6" t="s">
        <v>59</v>
      </c>
      <c r="C23" s="6" t="s">
        <v>67</v>
      </c>
      <c r="D23" s="6">
        <v>64312</v>
      </c>
    </row>
    <row r="24" spans="1:4">
      <c r="A24" s="6" t="s">
        <v>54</v>
      </c>
      <c r="B24" s="6" t="s">
        <v>62</v>
      </c>
      <c r="C24" s="6" t="s">
        <v>68</v>
      </c>
      <c r="D24" s="6">
        <v>64659</v>
      </c>
    </row>
    <row r="25" spans="1:4">
      <c r="A25" s="6" t="s">
        <v>54</v>
      </c>
      <c r="B25" s="6" t="s">
        <v>70</v>
      </c>
      <c r="C25" s="6" t="s">
        <v>71</v>
      </c>
      <c r="D25" s="6">
        <v>65512</v>
      </c>
    </row>
    <row r="26" spans="1:4">
      <c r="A26" s="6" t="s">
        <v>54</v>
      </c>
      <c r="B26" s="6" t="s">
        <v>62</v>
      </c>
      <c r="C26" s="6" t="s">
        <v>72</v>
      </c>
      <c r="D26" s="6">
        <v>65549</v>
      </c>
    </row>
    <row r="27" spans="1:4">
      <c r="A27" s="6" t="s">
        <v>54</v>
      </c>
      <c r="B27" s="6" t="s">
        <v>70</v>
      </c>
      <c r="C27" s="6" t="s">
        <v>74</v>
      </c>
      <c r="D27" s="6">
        <v>66829</v>
      </c>
    </row>
    <row r="28" spans="1:4">
      <c r="A28" s="6" t="s">
        <v>54</v>
      </c>
      <c r="B28" s="6" t="s">
        <v>70</v>
      </c>
      <c r="C28" s="6" t="s">
        <v>75</v>
      </c>
      <c r="D28" s="6">
        <v>68509</v>
      </c>
    </row>
    <row r="29" spans="1:4">
      <c r="A29" s="6" t="s">
        <v>54</v>
      </c>
      <c r="B29" s="6" t="s">
        <v>59</v>
      </c>
      <c r="C29" s="6" t="s">
        <v>80</v>
      </c>
      <c r="D29" s="6">
        <v>71102</v>
      </c>
    </row>
    <row r="30" spans="1:4">
      <c r="A30" s="6" t="s">
        <v>54</v>
      </c>
      <c r="B30" s="6" t="s">
        <v>62</v>
      </c>
      <c r="C30" s="6" t="s">
        <v>81</v>
      </c>
      <c r="D30" s="6">
        <v>71868</v>
      </c>
    </row>
    <row r="31" spans="1:4">
      <c r="A31" s="6" t="s">
        <v>54</v>
      </c>
      <c r="B31" s="6" t="s">
        <v>55</v>
      </c>
      <c r="C31" s="6" t="s">
        <v>83</v>
      </c>
      <c r="D31" s="6">
        <v>73328</v>
      </c>
    </row>
    <row r="32" spans="1:4">
      <c r="A32" s="6" t="s">
        <v>54</v>
      </c>
      <c r="B32" s="6" t="s">
        <v>55</v>
      </c>
      <c r="C32" s="6" t="s">
        <v>86</v>
      </c>
      <c r="D32" s="6">
        <v>76774</v>
      </c>
    </row>
    <row r="33" spans="1:17">
      <c r="A33" s="6" t="s">
        <v>54</v>
      </c>
      <c r="B33" s="6" t="s">
        <v>70</v>
      </c>
      <c r="C33" s="6" t="s">
        <v>87</v>
      </c>
      <c r="D33" s="6">
        <v>78160</v>
      </c>
    </row>
    <row r="39" spans="1:17">
      <c r="Q39" t="s">
        <v>217</v>
      </c>
    </row>
  </sheetData>
  <sortState xmlns:xlrd2="http://schemas.microsoft.com/office/spreadsheetml/2017/richdata2" ref="A2:D33">
    <sortCondition descending="1" ref="A1:A33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D9E2-9F0C-40F7-8F19-FE74159E1652}">
  <dimension ref="A1:N31"/>
  <sheetViews>
    <sheetView workbookViewId="0">
      <selection activeCell="K11" sqref="K11"/>
    </sheetView>
  </sheetViews>
  <sheetFormatPr defaultRowHeight="15"/>
  <cols>
    <col min="1" max="1" width="20.28515625" bestFit="1" customWidth="1"/>
    <col min="2" max="2" width="21.140625" bestFit="1" customWidth="1"/>
    <col min="3" max="3" width="21.28515625" bestFit="1" customWidth="1"/>
  </cols>
  <sheetData>
    <row r="1" spans="1:14">
      <c r="A1" s="11" t="s">
        <v>92</v>
      </c>
      <c r="B1" s="11" t="s">
        <v>93</v>
      </c>
      <c r="C1" s="11" t="s">
        <v>94</v>
      </c>
      <c r="E1" s="18" t="s">
        <v>192</v>
      </c>
    </row>
    <row r="2" spans="1:14">
      <c r="A2">
        <v>1</v>
      </c>
      <c r="B2">
        <v>5</v>
      </c>
      <c r="C2">
        <v>4</v>
      </c>
      <c r="E2" s="14" t="s">
        <v>100</v>
      </c>
      <c r="F2" s="14" t="s">
        <v>211</v>
      </c>
      <c r="G2" s="14"/>
      <c r="H2" s="14"/>
      <c r="I2" s="14"/>
      <c r="J2" s="14"/>
      <c r="K2" s="14"/>
      <c r="L2" s="14"/>
      <c r="M2" s="14"/>
      <c r="N2" s="14"/>
    </row>
    <row r="3" spans="1:14">
      <c r="A3">
        <v>2</v>
      </c>
      <c r="B3">
        <v>9</v>
      </c>
      <c r="C3">
        <v>10</v>
      </c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>
      <c r="A4">
        <v>3</v>
      </c>
      <c r="B4">
        <v>3</v>
      </c>
      <c r="C4">
        <v>12</v>
      </c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>
      <c r="A5">
        <v>4</v>
      </c>
      <c r="B5">
        <v>42</v>
      </c>
      <c r="C5">
        <v>46</v>
      </c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>
      <c r="A6">
        <v>5</v>
      </c>
      <c r="B6">
        <v>41</v>
      </c>
      <c r="C6">
        <v>28</v>
      </c>
    </row>
    <row r="8" spans="1:14">
      <c r="E8" s="11" t="s">
        <v>134</v>
      </c>
    </row>
    <row r="9" spans="1:14">
      <c r="E9" s="14" t="s">
        <v>103</v>
      </c>
      <c r="F9" s="14" t="s">
        <v>211</v>
      </c>
      <c r="G9" s="14"/>
      <c r="H9" s="14"/>
      <c r="I9" s="14"/>
      <c r="J9" s="14"/>
      <c r="K9" s="14"/>
      <c r="L9" s="14"/>
      <c r="M9" s="14"/>
      <c r="N9" s="14"/>
    </row>
    <row r="10" spans="1:14"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5" spans="1:14">
      <c r="E15" s="11" t="s">
        <v>135</v>
      </c>
    </row>
    <row r="16" spans="1:14">
      <c r="E16" s="14" t="s">
        <v>105</v>
      </c>
      <c r="F16" s="14" t="s">
        <v>197</v>
      </c>
      <c r="G16" s="14"/>
      <c r="H16" s="14"/>
      <c r="I16" s="14"/>
      <c r="J16" s="14"/>
      <c r="K16" s="14"/>
      <c r="L16" s="14"/>
      <c r="M16" s="14"/>
      <c r="N16" s="14"/>
    </row>
    <row r="17" spans="5:14"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5:14"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5:14"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1" spans="5:14">
      <c r="E21" s="18" t="s">
        <v>199</v>
      </c>
    </row>
    <row r="22" spans="5:14">
      <c r="E22" s="14" t="s">
        <v>108</v>
      </c>
      <c r="F22" s="14" t="s">
        <v>198</v>
      </c>
      <c r="G22" s="14"/>
      <c r="H22" s="14"/>
      <c r="I22" s="14"/>
      <c r="J22" s="14"/>
      <c r="K22" s="14"/>
      <c r="L22" s="14"/>
      <c r="M22" s="14"/>
      <c r="N22" s="14"/>
    </row>
    <row r="23" spans="5:14"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5:14"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5:14"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7" spans="5:14">
      <c r="E27" s="18" t="s">
        <v>200</v>
      </c>
    </row>
    <row r="28" spans="5:14">
      <c r="E28" s="14" t="s">
        <v>121</v>
      </c>
      <c r="F28" s="14" t="s">
        <v>201</v>
      </c>
      <c r="G28" s="14"/>
      <c r="H28" s="14"/>
      <c r="I28" s="14"/>
      <c r="J28" s="14"/>
      <c r="K28" s="14"/>
      <c r="L28" s="14"/>
      <c r="M28" s="14"/>
      <c r="N28" s="14"/>
    </row>
    <row r="29" spans="5:14">
      <c r="E29" s="14"/>
      <c r="F29" s="14" t="s">
        <v>202</v>
      </c>
      <c r="G29" s="14"/>
      <c r="H29" s="14"/>
      <c r="I29" s="14"/>
      <c r="J29" s="14"/>
      <c r="K29" s="14"/>
      <c r="L29" s="14"/>
      <c r="M29" s="14"/>
      <c r="N29" s="14"/>
    </row>
    <row r="30" spans="5:14">
      <c r="E30" s="14"/>
      <c r="F30" s="14" t="s">
        <v>203</v>
      </c>
      <c r="G30" s="14"/>
      <c r="H30" s="14"/>
      <c r="I30" s="14"/>
      <c r="J30" s="14"/>
      <c r="K30" s="14"/>
      <c r="L30" s="14"/>
      <c r="M30" s="14"/>
      <c r="N30" s="14"/>
    </row>
    <row r="31" spans="5:14">
      <c r="E31" s="14"/>
      <c r="F31" s="14"/>
      <c r="G31" s="14"/>
      <c r="H31" s="14"/>
      <c r="I31" s="14"/>
      <c r="J31" s="14"/>
      <c r="K31" s="14"/>
      <c r="L31" s="14"/>
      <c r="M31" s="14"/>
      <c r="N31" s="14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FF4A-A39A-4636-8B17-50A14EA70991}">
  <dimension ref="A1:J27"/>
  <sheetViews>
    <sheetView workbookViewId="0">
      <selection activeCell="E27" sqref="E27"/>
    </sheetView>
  </sheetViews>
  <sheetFormatPr defaultRowHeight="15"/>
  <cols>
    <col min="1" max="1" width="20.28515625" bestFit="1" customWidth="1"/>
    <col min="2" max="2" width="32.7109375" bestFit="1" customWidth="1"/>
    <col min="3" max="3" width="31.42578125" bestFit="1" customWidth="1"/>
  </cols>
  <sheetData>
    <row r="1" spans="1:3">
      <c r="A1" s="11" t="s">
        <v>92</v>
      </c>
      <c r="B1" s="11" t="s">
        <v>93</v>
      </c>
      <c r="C1" s="11" t="s">
        <v>94</v>
      </c>
    </row>
    <row r="2" spans="1:3">
      <c r="A2">
        <v>1</v>
      </c>
      <c r="B2">
        <v>5</v>
      </c>
      <c r="C2">
        <v>4</v>
      </c>
    </row>
    <row r="3" spans="1:3">
      <c r="A3">
        <v>2</v>
      </c>
      <c r="B3">
        <v>9</v>
      </c>
      <c r="C3">
        <v>10</v>
      </c>
    </row>
    <row r="4" spans="1:3">
      <c r="A4">
        <v>3</v>
      </c>
      <c r="B4">
        <v>3</v>
      </c>
      <c r="C4">
        <v>12</v>
      </c>
    </row>
    <row r="5" spans="1:3">
      <c r="A5">
        <v>4</v>
      </c>
      <c r="B5">
        <v>42</v>
      </c>
      <c r="C5">
        <v>46</v>
      </c>
    </row>
    <row r="6" spans="1:3">
      <c r="A6">
        <v>5</v>
      </c>
      <c r="B6">
        <v>41</v>
      </c>
      <c r="C6">
        <v>28</v>
      </c>
    </row>
    <row r="8" spans="1:3">
      <c r="A8" t="s">
        <v>193</v>
      </c>
      <c r="B8" t="s">
        <v>194</v>
      </c>
      <c r="C8" t="s">
        <v>195</v>
      </c>
    </row>
    <row r="9" spans="1:3">
      <c r="A9">
        <v>1</v>
      </c>
      <c r="B9">
        <f>B2/100</f>
        <v>0.05</v>
      </c>
      <c r="C9">
        <f>C2/100</f>
        <v>0.04</v>
      </c>
    </row>
    <row r="10" spans="1:3">
      <c r="A10">
        <v>2</v>
      </c>
      <c r="B10">
        <f t="shared" ref="B10:C10" si="0">B3/100</f>
        <v>0.09</v>
      </c>
      <c r="C10">
        <f t="shared" si="0"/>
        <v>0.1</v>
      </c>
    </row>
    <row r="11" spans="1:3">
      <c r="A11">
        <v>3</v>
      </c>
      <c r="B11">
        <f t="shared" ref="B11:C11" si="1">B4/100</f>
        <v>0.03</v>
      </c>
      <c r="C11">
        <f t="shared" si="1"/>
        <v>0.12</v>
      </c>
    </row>
    <row r="12" spans="1:3">
      <c r="A12">
        <v>4</v>
      </c>
      <c r="B12">
        <f t="shared" ref="B12:C12" si="2">B5/100</f>
        <v>0.42</v>
      </c>
      <c r="C12">
        <f t="shared" si="2"/>
        <v>0.46</v>
      </c>
    </row>
    <row r="13" spans="1:3">
      <c r="A13">
        <v>5</v>
      </c>
      <c r="B13">
        <f t="shared" ref="B13:C13" si="3">B6/100</f>
        <v>0.41</v>
      </c>
      <c r="C13">
        <f t="shared" si="3"/>
        <v>0.28000000000000003</v>
      </c>
    </row>
    <row r="27" spans="10:10">
      <c r="J27" t="s">
        <v>196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9524-C787-43E6-A93E-08B8DB186434}">
  <dimension ref="A1:M24"/>
  <sheetViews>
    <sheetView tabSelected="1" workbookViewId="0">
      <selection activeCell="J24" sqref="J24"/>
    </sheetView>
  </sheetViews>
  <sheetFormatPr defaultRowHeight="15"/>
  <cols>
    <col min="1" max="1" width="11.28515625" bestFit="1" customWidth="1"/>
    <col min="2" max="2" width="10.140625" bestFit="1" customWidth="1"/>
    <col min="3" max="3" width="14.85546875" customWidth="1"/>
    <col min="4" max="4" width="15" customWidth="1"/>
    <col min="6" max="6" width="25.7109375" customWidth="1"/>
    <col min="7" max="7" width="14.42578125" customWidth="1"/>
  </cols>
  <sheetData>
    <row r="1" spans="1:13">
      <c r="A1" s="11" t="s">
        <v>95</v>
      </c>
      <c r="B1" s="11" t="s">
        <v>96</v>
      </c>
      <c r="D1" s="18" t="s">
        <v>204</v>
      </c>
    </row>
    <row r="2" spans="1:13">
      <c r="A2">
        <v>0</v>
      </c>
      <c r="B2">
        <v>0.85</v>
      </c>
      <c r="D2" s="14" t="s">
        <v>100</v>
      </c>
      <c r="E2" s="14" t="s">
        <v>210</v>
      </c>
      <c r="F2" s="14"/>
      <c r="G2" s="14"/>
      <c r="H2" s="14"/>
      <c r="I2" s="14"/>
      <c r="J2" s="14"/>
      <c r="K2" s="14"/>
      <c r="L2" s="14"/>
      <c r="M2" s="14"/>
    </row>
    <row r="3" spans="1:13">
      <c r="A3">
        <v>500</v>
      </c>
      <c r="B3">
        <v>0.04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2">
        <v>1000</v>
      </c>
      <c r="B4">
        <v>0.04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2">
        <v>3000</v>
      </c>
      <c r="B5">
        <v>0.03</v>
      </c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>
      <c r="A6" s="12">
        <v>5000</v>
      </c>
      <c r="B6">
        <v>0.02</v>
      </c>
    </row>
    <row r="7" spans="1:13">
      <c r="A7" s="12">
        <v>8000</v>
      </c>
      <c r="B7">
        <v>0.01</v>
      </c>
      <c r="D7" s="11" t="s">
        <v>136</v>
      </c>
    </row>
    <row r="8" spans="1:13">
      <c r="A8" s="12">
        <v>10000</v>
      </c>
      <c r="B8">
        <v>0.01</v>
      </c>
      <c r="D8" s="11" t="s">
        <v>137</v>
      </c>
    </row>
    <row r="9" spans="1:13">
      <c r="D9" s="11" t="s">
        <v>138</v>
      </c>
    </row>
    <row r="10" spans="1:13">
      <c r="D10" s="14" t="s">
        <v>103</v>
      </c>
      <c r="E10" s="14" t="s">
        <v>208</v>
      </c>
      <c r="F10" s="14"/>
      <c r="G10" s="14"/>
      <c r="H10" s="14"/>
      <c r="I10" s="14"/>
      <c r="J10" s="14"/>
      <c r="K10" s="14"/>
      <c r="L10" s="14"/>
      <c r="M10" s="14"/>
    </row>
    <row r="11" spans="1:13">
      <c r="D11" s="14"/>
      <c r="E11" s="14" t="s">
        <v>209</v>
      </c>
      <c r="F11" s="14"/>
      <c r="G11" s="14"/>
      <c r="H11" s="14"/>
      <c r="I11" s="14"/>
      <c r="J11" s="14"/>
      <c r="K11" s="14"/>
      <c r="L11" s="14"/>
      <c r="M11" s="14"/>
    </row>
    <row r="12" spans="1:13"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6" spans="1:13">
      <c r="F16" t="s">
        <v>206</v>
      </c>
      <c r="G16" s="19" t="s">
        <v>207</v>
      </c>
    </row>
    <row r="17" spans="3:7">
      <c r="D17">
        <f t="shared" ref="D17:D23" si="0">A2*B2</f>
        <v>0</v>
      </c>
      <c r="F17" s="20">
        <f>D24-G17</f>
        <v>-90</v>
      </c>
      <c r="G17" s="19">
        <v>520</v>
      </c>
    </row>
    <row r="18" spans="3:7">
      <c r="D18">
        <f t="shared" si="0"/>
        <v>20</v>
      </c>
    </row>
    <row r="19" spans="3:7">
      <c r="D19">
        <f t="shared" si="0"/>
        <v>40</v>
      </c>
    </row>
    <row r="20" spans="3:7">
      <c r="D20">
        <f t="shared" si="0"/>
        <v>90</v>
      </c>
    </row>
    <row r="21" spans="3:7">
      <c r="D21">
        <f t="shared" si="0"/>
        <v>100</v>
      </c>
    </row>
    <row r="22" spans="3:7">
      <c r="D22">
        <f t="shared" si="0"/>
        <v>80</v>
      </c>
    </row>
    <row r="23" spans="3:7">
      <c r="D23">
        <f t="shared" si="0"/>
        <v>100</v>
      </c>
    </row>
    <row r="24" spans="3:7">
      <c r="C24" s="19" t="s">
        <v>205</v>
      </c>
      <c r="D24" s="19">
        <f>SUM(D17:D23)</f>
        <v>430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e0b1d3-0ba8-4efe-82d7-b61d6eae73ed}" enabled="0" method="" siteId="{9ee0b1d3-0ba8-4efe-82d7-b61d6eae73e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Question 1</vt:lpstr>
      <vt:lpstr>Question 2</vt:lpstr>
      <vt:lpstr>Question 2 Histogram</vt:lpstr>
      <vt:lpstr>Question 3</vt:lpstr>
      <vt:lpstr>Q3 Box Plots</vt:lpstr>
      <vt:lpstr>Question 4</vt:lpstr>
      <vt:lpstr>Question 5</vt:lpstr>
      <vt:lpstr>Question 5 Map</vt:lpstr>
      <vt:lpstr>Question 6 </vt:lpstr>
      <vt:lpstr>Q6 Sheet</vt:lpstr>
      <vt:lpstr>Question7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Jacob Puentes (SPS-CON)</cp:lastModifiedBy>
  <dcterms:created xsi:type="dcterms:W3CDTF">2020-09-23T01:39:58Z</dcterms:created>
  <dcterms:modified xsi:type="dcterms:W3CDTF">2024-10-02T16:22:05Z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25e9f842-f343-4a45-a59c-4dbc6fe388d4</vt:lpwstr>
  </property>
</Properties>
</file>