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2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3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ti\Desktop\Construction\LFSF\"/>
    </mc:Choice>
  </mc:AlternateContent>
  <xr:revisionPtr revIDLastSave="0" documentId="13_ncr:1_{47147E69-1025-4FF9-9030-C623F42C222F}" xr6:coauthVersionLast="47" xr6:coauthVersionMax="47" xr10:uidLastSave="{00000000-0000-0000-0000-000000000000}"/>
  <bookViews>
    <workbookView xWindow="-120" yWindow="-120" windowWidth="38640" windowHeight="21240" xr2:uid="{D1D21ED7-B903-438E-A0BB-83514E278A4F}"/>
  </bookViews>
  <sheets>
    <sheet name="July 2022" sheetId="1" r:id="rId1"/>
    <sheet name="August 2022" sheetId="3" r:id="rId2"/>
    <sheet name="September 2022" sheetId="4" r:id="rId3"/>
    <sheet name="October 2022" sheetId="5" r:id="rId4"/>
    <sheet name="November 2022" sheetId="6" r:id="rId5"/>
    <sheet name="December 2022" sheetId="7" r:id="rId6"/>
    <sheet name="January 2023" sheetId="8" r:id="rId7"/>
    <sheet name="February 2023" sheetId="9" r:id="rId8"/>
    <sheet name="March 2023" sheetId="10" r:id="rId9"/>
    <sheet name="April 2023" sheetId="11" r:id="rId10"/>
    <sheet name="May 2023" sheetId="12" r:id="rId11"/>
    <sheet name="June 2023" sheetId="13" r:id="rId12"/>
    <sheet name="July 2023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80" i="14" l="1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O59" i="14"/>
  <c r="N59" i="14"/>
  <c r="M59" i="14"/>
  <c r="L59" i="14"/>
  <c r="R40" i="14"/>
  <c r="Q40" i="14"/>
  <c r="P40" i="14"/>
  <c r="O40" i="14"/>
  <c r="N40" i="14"/>
  <c r="M40" i="14"/>
  <c r="L40" i="14"/>
  <c r="V14" i="14"/>
  <c r="U14" i="14"/>
  <c r="T14" i="14"/>
  <c r="S14" i="14"/>
  <c r="R14" i="14"/>
  <c r="M14" i="14"/>
  <c r="L14" i="14"/>
  <c r="M7" i="14"/>
  <c r="M5" i="14"/>
  <c r="M9" i="14" s="1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O59" i="13"/>
  <c r="N59" i="13"/>
  <c r="M59" i="13"/>
  <c r="L59" i="13"/>
  <c r="R40" i="13"/>
  <c r="Q40" i="13"/>
  <c r="P40" i="13"/>
  <c r="O40" i="13"/>
  <c r="N40" i="13"/>
  <c r="M40" i="13"/>
  <c r="L40" i="13"/>
  <c r="V14" i="13"/>
  <c r="U14" i="13"/>
  <c r="T14" i="13"/>
  <c r="S14" i="13"/>
  <c r="R14" i="13"/>
  <c r="M14" i="13"/>
  <c r="L14" i="13"/>
  <c r="M7" i="13"/>
  <c r="O7" i="13" s="1"/>
  <c r="M5" i="13"/>
  <c r="M9" i="13" s="1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O59" i="12"/>
  <c r="N59" i="12"/>
  <c r="M59" i="12"/>
  <c r="L59" i="12"/>
  <c r="R40" i="12"/>
  <c r="Q40" i="12"/>
  <c r="P40" i="12"/>
  <c r="O40" i="12"/>
  <c r="N40" i="12"/>
  <c r="M40" i="12"/>
  <c r="L40" i="12"/>
  <c r="V14" i="12"/>
  <c r="U14" i="12"/>
  <c r="T14" i="12"/>
  <c r="S14" i="12"/>
  <c r="R14" i="12"/>
  <c r="M14" i="12"/>
  <c r="L14" i="12"/>
  <c r="M7" i="12"/>
  <c r="O7" i="12" s="1"/>
  <c r="M5" i="12"/>
  <c r="M9" i="12" s="1"/>
  <c r="O9" i="12" s="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O59" i="11"/>
  <c r="N59" i="11"/>
  <c r="M59" i="11"/>
  <c r="L59" i="11"/>
  <c r="R40" i="11"/>
  <c r="Q40" i="11"/>
  <c r="P40" i="11"/>
  <c r="O40" i="11"/>
  <c r="N40" i="11"/>
  <c r="M40" i="11"/>
  <c r="L40" i="11"/>
  <c r="V14" i="11"/>
  <c r="U14" i="11"/>
  <c r="T14" i="11"/>
  <c r="S14" i="11"/>
  <c r="R14" i="11"/>
  <c r="M14" i="11"/>
  <c r="L14" i="11"/>
  <c r="O7" i="11" s="1"/>
  <c r="M7" i="11"/>
  <c r="M5" i="11"/>
  <c r="M9" i="11" s="1"/>
  <c r="O9" i="11" s="1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O59" i="10"/>
  <c r="N59" i="10"/>
  <c r="M59" i="10"/>
  <c r="L59" i="10"/>
  <c r="R40" i="10"/>
  <c r="Q40" i="10"/>
  <c r="P40" i="10"/>
  <c r="O40" i="10"/>
  <c r="N40" i="10"/>
  <c r="M40" i="10"/>
  <c r="L40" i="10"/>
  <c r="V14" i="10"/>
  <c r="U14" i="10"/>
  <c r="T14" i="10"/>
  <c r="S14" i="10"/>
  <c r="R14" i="10"/>
  <c r="M14" i="10"/>
  <c r="L14" i="10"/>
  <c r="M7" i="10"/>
  <c r="O7" i="10" s="1"/>
  <c r="M5" i="10"/>
  <c r="M9" i="10" s="1"/>
  <c r="O9" i="10" s="1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O59" i="9"/>
  <c r="N59" i="9"/>
  <c r="M59" i="9"/>
  <c r="L59" i="9"/>
  <c r="R40" i="9"/>
  <c r="Q40" i="9"/>
  <c r="P40" i="9"/>
  <c r="O40" i="9"/>
  <c r="N40" i="9"/>
  <c r="M40" i="9"/>
  <c r="L40" i="9"/>
  <c r="V14" i="9"/>
  <c r="U14" i="9"/>
  <c r="T14" i="9"/>
  <c r="S14" i="9"/>
  <c r="R14" i="9"/>
  <c r="M14" i="9"/>
  <c r="L14" i="9"/>
  <c r="M7" i="9"/>
  <c r="O7" i="9" s="1"/>
  <c r="M5" i="9"/>
  <c r="M9" i="9" s="1"/>
  <c r="O9" i="9" s="1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O59" i="8"/>
  <c r="N59" i="8"/>
  <c r="M59" i="8"/>
  <c r="L59" i="8"/>
  <c r="R40" i="8"/>
  <c r="Q40" i="8"/>
  <c r="P40" i="8"/>
  <c r="O40" i="8"/>
  <c r="N40" i="8"/>
  <c r="M40" i="8"/>
  <c r="L40" i="8"/>
  <c r="V14" i="8"/>
  <c r="U14" i="8"/>
  <c r="T14" i="8"/>
  <c r="S14" i="8"/>
  <c r="R14" i="8"/>
  <c r="M14" i="8"/>
  <c r="L14" i="8"/>
  <c r="M7" i="8"/>
  <c r="M5" i="8"/>
  <c r="M9" i="8" s="1"/>
  <c r="O9" i="8" s="1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O59" i="7"/>
  <c r="N59" i="7"/>
  <c r="M59" i="7"/>
  <c r="L59" i="7"/>
  <c r="R40" i="7"/>
  <c r="Q40" i="7"/>
  <c r="P40" i="7"/>
  <c r="O40" i="7"/>
  <c r="N40" i="7"/>
  <c r="M40" i="7"/>
  <c r="L40" i="7"/>
  <c r="V14" i="7"/>
  <c r="U14" i="7"/>
  <c r="T14" i="7"/>
  <c r="S14" i="7"/>
  <c r="R14" i="7"/>
  <c r="M14" i="7"/>
  <c r="L14" i="7"/>
  <c r="M7" i="7"/>
  <c r="M5" i="7"/>
  <c r="M9" i="7" s="1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O59" i="6"/>
  <c r="N59" i="6"/>
  <c r="M59" i="6"/>
  <c r="L59" i="6"/>
  <c r="R40" i="6"/>
  <c r="Q40" i="6"/>
  <c r="P40" i="6"/>
  <c r="O40" i="6"/>
  <c r="N40" i="6"/>
  <c r="M40" i="6"/>
  <c r="L40" i="6"/>
  <c r="V14" i="6"/>
  <c r="U14" i="6"/>
  <c r="T14" i="6"/>
  <c r="S14" i="6"/>
  <c r="R14" i="6"/>
  <c r="M14" i="6"/>
  <c r="L14" i="6"/>
  <c r="M7" i="6"/>
  <c r="O7" i="6" s="1"/>
  <c r="M5" i="6"/>
  <c r="M9" i="6" s="1"/>
  <c r="O9" i="6" s="1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O59" i="5"/>
  <c r="N59" i="5"/>
  <c r="M59" i="5"/>
  <c r="L59" i="5"/>
  <c r="R40" i="5"/>
  <c r="Q40" i="5"/>
  <c r="P40" i="5"/>
  <c r="O40" i="5"/>
  <c r="N40" i="5"/>
  <c r="M40" i="5"/>
  <c r="L40" i="5"/>
  <c r="V14" i="5"/>
  <c r="U14" i="5"/>
  <c r="T14" i="5"/>
  <c r="S14" i="5"/>
  <c r="R14" i="5"/>
  <c r="M14" i="5"/>
  <c r="L14" i="5"/>
  <c r="M9" i="5"/>
  <c r="M7" i="5"/>
  <c r="M5" i="5"/>
  <c r="M27" i="5" s="1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O59" i="4"/>
  <c r="N59" i="4"/>
  <c r="M59" i="4"/>
  <c r="L59" i="4"/>
  <c r="R40" i="4"/>
  <c r="Q40" i="4"/>
  <c r="P40" i="4"/>
  <c r="O40" i="4"/>
  <c r="N40" i="4"/>
  <c r="M40" i="4"/>
  <c r="L40" i="4"/>
  <c r="V14" i="4"/>
  <c r="U14" i="4"/>
  <c r="T14" i="4"/>
  <c r="S14" i="4"/>
  <c r="R14" i="4"/>
  <c r="M14" i="4"/>
  <c r="L14" i="4"/>
  <c r="M7" i="4"/>
  <c r="O7" i="4" s="1"/>
  <c r="M5" i="4"/>
  <c r="M9" i="4" s="1"/>
  <c r="O9" i="4" s="1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O59" i="3"/>
  <c r="N59" i="3"/>
  <c r="M59" i="3"/>
  <c r="L59" i="3"/>
  <c r="R40" i="3"/>
  <c r="Q40" i="3"/>
  <c r="P40" i="3"/>
  <c r="O40" i="3"/>
  <c r="N40" i="3"/>
  <c r="M40" i="3"/>
  <c r="L40" i="3"/>
  <c r="V14" i="3"/>
  <c r="U14" i="3"/>
  <c r="T14" i="3"/>
  <c r="S14" i="3"/>
  <c r="R14" i="3"/>
  <c r="M14" i="3"/>
  <c r="L14" i="3"/>
  <c r="M7" i="3"/>
  <c r="O7" i="3" s="1"/>
  <c r="M5" i="3"/>
  <c r="M9" i="3" s="1"/>
  <c r="O9" i="3" s="1"/>
  <c r="O59" i="1"/>
  <c r="N59" i="1"/>
  <c r="M59" i="1"/>
  <c r="L59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R40" i="1"/>
  <c r="Q40" i="1"/>
  <c r="P40" i="1"/>
  <c r="O40" i="1"/>
  <c r="N40" i="1"/>
  <c r="M40" i="1"/>
  <c r="L40" i="1"/>
  <c r="V14" i="1"/>
  <c r="U14" i="1"/>
  <c r="T14" i="1"/>
  <c r="S14" i="1"/>
  <c r="R14" i="1"/>
  <c r="M7" i="1"/>
  <c r="M5" i="1"/>
  <c r="M9" i="1" s="1"/>
  <c r="L14" i="1"/>
  <c r="M14" i="1"/>
  <c r="M27" i="14" l="1"/>
  <c r="O9" i="14"/>
  <c r="O7" i="14"/>
  <c r="O9" i="13"/>
  <c r="O9" i="7"/>
  <c r="O7" i="7"/>
  <c r="O9" i="5"/>
  <c r="O7" i="5"/>
  <c r="M27" i="13"/>
  <c r="M27" i="12"/>
  <c r="M27" i="11"/>
  <c r="M27" i="10"/>
  <c r="M27" i="9"/>
  <c r="O7" i="8"/>
  <c r="M27" i="8"/>
  <c r="M27" i="7"/>
  <c r="M27" i="6"/>
  <c r="M27" i="4"/>
  <c r="M27" i="3"/>
  <c r="O7" i="1"/>
  <c r="M27" i="1"/>
  <c r="O9" i="1"/>
</calcChain>
</file>

<file path=xl/sharedStrings.xml><?xml version="1.0" encoding="utf-8"?>
<sst xmlns="http://schemas.openxmlformats.org/spreadsheetml/2006/main" count="1508" uniqueCount="73">
  <si>
    <t>Date</t>
  </si>
  <si>
    <t>Name</t>
  </si>
  <si>
    <t>Fence Style</t>
  </si>
  <si>
    <t>SOLD?</t>
  </si>
  <si>
    <t>AD Page</t>
  </si>
  <si>
    <t>Fence Sign</t>
  </si>
  <si>
    <t>Reference</t>
  </si>
  <si>
    <t>Total Sales</t>
  </si>
  <si>
    <t>Average Sold Job Cost</t>
  </si>
  <si>
    <t>Average Quote Cost</t>
  </si>
  <si>
    <t>Longoria's Five Star Fencing</t>
  </si>
  <si>
    <t>Facebook</t>
  </si>
  <si>
    <t>References:</t>
  </si>
  <si>
    <t>Sold Price</t>
  </si>
  <si>
    <t>Quote Price</t>
  </si>
  <si>
    <t>References</t>
  </si>
  <si>
    <t>No</t>
  </si>
  <si>
    <t>Yes</t>
  </si>
  <si>
    <t>Quoted?</t>
  </si>
  <si>
    <t>Fence Styes</t>
  </si>
  <si>
    <t>Aluminum</t>
  </si>
  <si>
    <t>Cities</t>
  </si>
  <si>
    <t>New Braunfels</t>
  </si>
  <si>
    <t>Garden Ridge</t>
  </si>
  <si>
    <t>Schertz</t>
  </si>
  <si>
    <t>Cibilo</t>
  </si>
  <si>
    <t>Universal City</t>
  </si>
  <si>
    <t>Live Oak</t>
  </si>
  <si>
    <t>Windcrest</t>
  </si>
  <si>
    <t>Northern Hills</t>
  </si>
  <si>
    <t>Thousand Oaks</t>
  </si>
  <si>
    <t>Randolph</t>
  </si>
  <si>
    <t>Alamo Heights</t>
  </si>
  <si>
    <t>Olmos Park</t>
  </si>
  <si>
    <t>Fort Sam</t>
  </si>
  <si>
    <t>Steel Fencing</t>
  </si>
  <si>
    <t>Custom</t>
  </si>
  <si>
    <t>Stone Oak</t>
  </si>
  <si>
    <t>Timberwood Park</t>
  </si>
  <si>
    <t>Deerfield</t>
  </si>
  <si>
    <t>helotes</t>
  </si>
  <si>
    <t>Boerne</t>
  </si>
  <si>
    <t>Fair Oaks</t>
  </si>
  <si>
    <t>Leon Springs</t>
  </si>
  <si>
    <t>Dominion</t>
  </si>
  <si>
    <t>TPC Parkway</t>
  </si>
  <si>
    <t>Encino Park</t>
  </si>
  <si>
    <t>Bulverde</t>
  </si>
  <si>
    <t xml:space="preserve">UTSA </t>
  </si>
  <si>
    <t>Great Northwest</t>
  </si>
  <si>
    <t>Leon Valley</t>
  </si>
  <si>
    <t xml:space="preserve">Alamo Ranch </t>
  </si>
  <si>
    <t>Westover Hills</t>
  </si>
  <si>
    <t>Lackland</t>
  </si>
  <si>
    <t>Monthly Goal</t>
  </si>
  <si>
    <t>Progress</t>
  </si>
  <si>
    <t>Sold Job Cost</t>
  </si>
  <si>
    <t>Total Quote Cost</t>
  </si>
  <si>
    <t>Ad Pages</t>
  </si>
  <si>
    <t>Fence Signs</t>
  </si>
  <si>
    <t>Other</t>
  </si>
  <si>
    <t>Privacy</t>
  </si>
  <si>
    <t>Capped Privacy</t>
  </si>
  <si>
    <t>3 Board / 4 Board</t>
  </si>
  <si>
    <t>Chain Link</t>
  </si>
  <si>
    <t>Helotes</t>
  </si>
  <si>
    <t>Quoted Jobs</t>
  </si>
  <si>
    <t>Sold Jobs</t>
  </si>
  <si>
    <t>Pine 1x6</t>
  </si>
  <si>
    <t>Pine 1x4</t>
  </si>
  <si>
    <t>Cedar 1x6</t>
  </si>
  <si>
    <t>Cedar 1x4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</si>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</sst>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;@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1" applyNumberFormat="1" applyFont="1"/>
    <xf numFmtId="0" fontId="6" fillId="0" borderId="0" xfId="0" applyFont="1" applyAlignment="1">
      <alignment horizontal="center"/>
    </xf>
    <xf numFmtId="0" fontId="5" fillId="3" borderId="2" xfId="0" applyFont="1" applyFill="1" applyBorder="1"/>
    <xf numFmtId="0" fontId="5" fillId="3" borderId="3" xfId="0" applyFont="1" applyFill="1" applyBorder="1"/>
    <xf numFmtId="44" fontId="2" fillId="2" borderId="0" xfId="4" applyNumberFormat="1" applyAlignment="1">
      <alignment horizontal="center"/>
    </xf>
    <xf numFmtId="164" fontId="4" fillId="0" borderId="1" xfId="3" applyNumberFormat="1" applyAlignment="1">
      <alignment horizontal="center"/>
    </xf>
    <xf numFmtId="0" fontId="4" fillId="0" borderId="1" xfId="3" applyAlignment="1">
      <alignment horizontal="center"/>
    </xf>
    <xf numFmtId="1" fontId="4" fillId="0" borderId="1" xfId="3" applyNumberFormat="1" applyAlignment="1">
      <alignment horizontal="center"/>
    </xf>
    <xf numFmtId="165" fontId="4" fillId="0" borderId="1" xfId="3" applyNumberFormat="1" applyAlignment="1">
      <alignment horizontal="center"/>
    </xf>
    <xf numFmtId="0" fontId="4" fillId="0" borderId="1" xfId="3"/>
    <xf numFmtId="0" fontId="0" fillId="4" borderId="0" xfId="0" applyFill="1" applyAlignment="1">
      <alignment horizontal="center"/>
    </xf>
    <xf numFmtId="44" fontId="0" fillId="5" borderId="5" xfId="2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</cellXfs>
  <cellStyles count="5">
    <cellStyle name="60% - Accent6" xfId="4" builtinId="52"/>
    <cellStyle name="Currency" xfId="2" builtinId="4"/>
    <cellStyle name="Heading 1" xfId="3" builtinId="16"/>
    <cellStyle name="Normal" xfId="0" builtinId="0"/>
    <cellStyle name="Percent" xfId="1" builtinId="5"/>
  </cellStyles>
  <dxfs count="325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AA-411D-A7BB-54640AF61A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AA-411D-A7BB-54640AF61A9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'July 2022'!$L$13:$M$13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'July 2022'!$L$14:$M$14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A-4A42-98EF-04239AEBA9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77-416F-8F6D-5D755DD2B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77-416F-8F6D-5D755DD2B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77-416F-8F6D-5D755DD2B3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77-416F-8F6D-5D755DD2B3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77-416F-8F6D-5D755DD2B3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377-416F-8F6D-5D755DD2B3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377-416F-8F6D-5D755DD2B32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'August 2022'!$L$39:$R$39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'August 2022'!$L$40:$R$40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77-416F-8F6D-5D755DD2B3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'August 2022'!$L$79:$AN$79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'August 2022'!$L$80:$AN$80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3-4380-AC0F-11658F18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69-46CE-A848-9DE4BA6B50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69-46CE-A848-9DE4BA6B50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69-46CE-A848-9DE4BA6B50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69-46CE-A848-9DE4BA6B50D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'August 2022'!$L$58:$O$58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'August 2022'!$L$59:$O$59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69-46CE-A848-9DE4BA6B50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C4-467B-BAA1-F35F38A770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C4-467B-BAA1-F35F38A7702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'September 2022'!$L$13:$M$13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'September 2022'!$L$14:$M$14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4-467B-BAA1-F35F38A770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3C-48F9-AFDE-8B01E06219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3C-48F9-AFDE-8B01E062193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'September 2022'!$L$26:$M$26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'September 2022'!$L$27:$M$27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C-48F9-AFDE-8B01E06219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6D-4859-9B1B-8FBE845E7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6D-4859-9B1B-8FBE845E7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6D-4859-9B1B-8FBE845E7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6D-4859-9B1B-8FBE845E7E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6D-4859-9B1B-8FBE845E7EB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'September 2022'!$R$13:$V$13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'September 2022'!$R$14:$V$14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6D-4859-9B1B-8FBE845E7E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0C-4368-AB65-58479B0882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0C-4368-AB65-58479B0882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0C-4368-AB65-58479B0882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0C-4368-AB65-58479B0882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0C-4368-AB65-58479B0882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0C-4368-AB65-58479B0882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0C-4368-AB65-58479B0882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'September 2022'!$L$39:$R$39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'September 2022'!$L$40:$R$40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0C-4368-AB65-58479B0882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'September 2022'!$L$79:$AN$79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'September 2022'!$L$80:$AN$80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6-447B-A87B-7558C734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6D-499C-A348-4AC323CC2F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6D-499C-A348-4AC323CC2F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6D-499C-A348-4AC323CC2F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6D-499C-A348-4AC323CC2FF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'September 2022'!$L$58:$O$58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'September 2022'!$L$59:$O$59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6D-499C-A348-4AC323CC2F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54-4EA3-9743-81791386E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54-4EA3-9743-81791386E3E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'October 2022'!$L$13:$M$13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'October 2022'!$L$14:$M$14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4-4EA3-9743-81791386E3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E6-420C-BAED-2117DF408E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E6-420C-BAED-2117DF408ED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'July 2022'!$L$26:$M$26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'July 2022'!$L$27:$M$27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C-4647-9F97-ECCE4B706BA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0F-4BD7-BA42-D67C7CE16A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0F-4BD7-BA42-D67C7CE16A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'October 2022'!$L$26:$M$26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'October 2022'!$L$27:$M$27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F-4BD7-BA42-D67C7CE16A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8E-4FA5-B70F-9E25629E5A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8E-4FA5-B70F-9E25629E5A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8E-4FA5-B70F-9E25629E5A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8E-4FA5-B70F-9E25629E5A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8E-4FA5-B70F-9E25629E5A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'October 2022'!$R$13:$V$13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'October 2022'!$R$14:$V$14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8E-4FA5-B70F-9E25629E5A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0E-4FA0-90CD-3381D6D34C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0E-4FA0-90CD-3381D6D34C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0E-4FA0-90CD-3381D6D34C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0E-4FA0-90CD-3381D6D34C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0E-4FA0-90CD-3381D6D34C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60E-4FA0-90CD-3381D6D34C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60E-4FA0-90CD-3381D6D34C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'October 2022'!$L$39:$R$39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'October 2022'!$L$40:$R$40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0E-4FA0-90CD-3381D6D34C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'October 2022'!$L$79:$AN$79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'October 2022'!$L$80:$AN$80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9-42CA-AD81-F2470C71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7C-40EC-ABA1-CE0470814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7C-40EC-ABA1-CE0470814F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7C-40EC-ABA1-CE0470814F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7C-40EC-ABA1-CE0470814F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'October 2022'!$L$58:$O$58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'October 2022'!$L$59:$O$59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7C-40EC-ABA1-CE0470814F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E7-402A-9EB5-6959F957B7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E7-402A-9EB5-6959F957B7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'November 2022'!$L$13:$M$13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'November 2022'!$L$14:$M$14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E7-402A-9EB5-6959F957B7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81-4E6A-90B6-AE89718CE3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81-4E6A-90B6-AE89718CE3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'November 2022'!$L$26:$M$26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'November 2022'!$L$27:$M$27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81-4E6A-90B6-AE89718CE3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84-41EA-BE91-E79DC738F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84-41EA-BE91-E79DC738F7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84-41EA-BE91-E79DC738F7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84-41EA-BE91-E79DC738F7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584-41EA-BE91-E79DC738F7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'November 2022'!$R$13:$V$13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'November 2022'!$R$14:$V$14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84-41EA-BE91-E79DC738F7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7D-4D85-94FE-3D3EDB3291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7D-4D85-94FE-3D3EDB3291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7D-4D85-94FE-3D3EDB3291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7D-4D85-94FE-3D3EDB3291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7D-4D85-94FE-3D3EDB3291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7D-4D85-94FE-3D3EDB3291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37D-4D85-94FE-3D3EDB3291B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'November 2022'!$L$39:$R$39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'November 2022'!$L$40:$R$40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7D-4D85-94FE-3D3EDB3291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'November 2022'!$L$79:$AN$79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'November 2022'!$L$80:$AN$80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4-4FAF-B1D0-2147079E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22-4035-99C7-D048D90371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22-4035-99C7-D048D90371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22-4035-99C7-D048D90371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22-4035-99C7-D048D90371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22-4035-99C7-D048D90371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'July 2022'!$R$13:$V$13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'July 2022'!$R$14:$V$14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9-4FB6-B0AF-8E62F4E05F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E2-4FD4-B02F-FC8F24EFE6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E2-4FD4-B02F-FC8F24EFE6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E2-4FD4-B02F-FC8F24EFE6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E2-4FD4-B02F-FC8F24EFE6E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'November 2022'!$L$58:$O$58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'November 2022'!$L$59:$O$59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E2-4FD4-B02F-FC8F24EFE6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B5-485C-B87C-F6600C3C7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B5-485C-B87C-F6600C3C78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'December 2022'!$L$13:$M$13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'December 2022'!$L$14:$M$14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5-485C-B87C-F6600C3C7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35-4852-B656-D629D766C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35-4852-B656-D629D766C0C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'December 2022'!$L$26:$M$26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'December 2022'!$L$27:$M$27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5-4852-B656-D629D766C0C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AE-4937-A492-CE83DA3ABD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AE-4937-A492-CE83DA3ABD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AE-4937-A492-CE83DA3ABD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AE-4937-A492-CE83DA3ABD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1AE-4937-A492-CE83DA3ABD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'December 2022'!$R$13:$V$13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'December 2022'!$R$14:$V$14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AE-4937-A492-CE83DA3ABD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23-4C38-917F-A21FF80D1F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23-4C38-917F-A21FF80D1F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23-4C38-917F-A21FF80D1F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E23-4C38-917F-A21FF80D1F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E23-4C38-917F-A21FF80D1F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E23-4C38-917F-A21FF80D1F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E23-4C38-917F-A21FF80D1F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'December 2022'!$L$39:$R$39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'December 2022'!$L$40:$R$40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23-4C38-917F-A21FF80D1F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'December 2022'!$L$79:$AN$79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'December 2022'!$L$80:$AN$80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C-4A43-BCC4-C5EBC166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E8-46A7-8496-138B1E0DA8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E8-46A7-8496-138B1E0DA8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E8-46A7-8496-138B1E0DA8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E8-46A7-8496-138B1E0DA81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'December 2022'!$L$58:$O$58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'December 2022'!$L$59:$O$59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E8-46A7-8496-138B1E0DA8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73-41CD-A23F-924652ED6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73-41CD-A23F-924652ED650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'January 2023'!$L$13:$M$13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'January 2023'!$L$14:$M$14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3-41CD-A23F-924652ED65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53-4B20-BDFE-AF4AAA1FBD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53-4B20-BDFE-AF4AAA1FBD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'January 2023'!$L$26:$M$26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'January 2023'!$L$27:$M$27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3-4B20-BDFE-AF4AAA1FBD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51-4E56-9BCC-5C63D5CEAB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51-4E56-9BCC-5C63D5CEAB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51-4E56-9BCC-5C63D5CEAB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51-4E56-9BCC-5C63D5CEAB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851-4E56-9BCC-5C63D5CEAB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'January 2023'!$R$13:$V$13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'January 2023'!$R$14:$V$14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51-4E56-9BCC-5C63D5CEAB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82-4797-8377-BA1FEE16A9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82-4797-8377-BA1FEE16A9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82-4797-8377-BA1FEE16A9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82-4797-8377-BA1FEE16A9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82-4797-8377-BA1FEE16A9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82-4797-8377-BA1FEE16A9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82-4797-8377-BA1FEE16A9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'July 2022'!$L$39:$R$39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'July 2022'!$L$40:$R$40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1-4DC5-9CCA-7743291BA5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83-4072-B38E-1FA373220F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83-4072-B38E-1FA373220F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83-4072-B38E-1FA373220F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83-4072-B38E-1FA373220F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83-4072-B38E-1FA373220F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783-4072-B38E-1FA373220F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783-4072-B38E-1FA373220F6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'January 2023'!$L$39:$R$39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'January 2023'!$L$40:$R$40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83-4072-B38E-1FA373220F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'January 2023'!$L$79:$AN$79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'January 2023'!$L$80:$AN$80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2-49E7-8769-89B6AC0B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4B-41C5-851C-5BF0B15B6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4B-41C5-851C-5BF0B15B6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4B-41C5-851C-5BF0B15B60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4B-41C5-851C-5BF0B15B60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'January 2023'!$L$58:$O$58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'January 2023'!$L$59:$O$59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4B-41C5-851C-5BF0B15B60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1D-4526-8B89-95294F4509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1D-4526-8B89-95294F4509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'February 2023'!$L$13:$M$13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'February 2023'!$L$14:$M$14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D-4526-8B89-95294F4509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2D-4B03-9D29-34D0AA95FD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2D-4B03-9D29-34D0AA95FD2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'February 2023'!$L$26:$M$26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'February 2023'!$L$27:$M$27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2D-4B03-9D29-34D0AA95FD2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4A-4591-A4A9-4B9CB9D12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4A-4591-A4A9-4B9CB9D128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4A-4591-A4A9-4B9CB9D128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4A-4591-A4A9-4B9CB9D128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4A-4591-A4A9-4B9CB9D128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'February 2023'!$R$13:$V$13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'February 2023'!$R$14:$V$14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4A-4591-A4A9-4B9CB9D128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61-472E-BAF0-75C7F3453A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61-472E-BAF0-75C7F3453A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61-472E-BAF0-75C7F3453A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61-472E-BAF0-75C7F3453A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61-472E-BAF0-75C7F3453A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61-472E-BAF0-75C7F3453A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61-472E-BAF0-75C7F3453AC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'February 2023'!$L$39:$R$39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'February 2023'!$L$40:$R$40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61-472E-BAF0-75C7F3453A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'February 2023'!$L$79:$AN$79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'February 2023'!$L$80:$AN$80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1-4BE5-A293-902705CC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80-4C34-AF5C-175C4FD420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80-4C34-AF5C-175C4FD420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80-4C34-AF5C-175C4FD420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80-4C34-AF5C-175C4FD420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'February 2023'!$L$58:$O$58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'February 2023'!$L$59:$O$59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80-4C34-AF5C-175C4FD420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C5-4C20-9EF1-4A0AC16053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C5-4C20-9EF1-4A0AC16053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'March 2023'!$L$13:$M$13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'March 2023'!$L$14:$M$14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C5-4C20-9EF1-4A0AC16053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'July 2022'!$L$79:$AN$79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'July 2022'!$L$80:$AN$80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C-490E-9121-3F699FB0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AE-46A2-B8A1-83E3CD8A9E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AE-46A2-B8A1-83E3CD8A9EF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'March 2023'!$L$26:$M$26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'March 2023'!$L$27:$M$27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E-46A2-B8A1-83E3CD8A9E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12-43D6-BB29-CD65F7D571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12-43D6-BB29-CD65F7D571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12-43D6-BB29-CD65F7D571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12-43D6-BB29-CD65F7D571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12-43D6-BB29-CD65F7D571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'March 2023'!$R$13:$V$13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'March 2023'!$R$14:$V$14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12-43D6-BB29-CD65F7D571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3E-4120-B73F-28B822FA7F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3E-4120-B73F-28B822FA7F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3E-4120-B73F-28B822FA7F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3E-4120-B73F-28B822FA7F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3E-4120-B73F-28B822FA7F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D3E-4120-B73F-28B822FA7F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D3E-4120-B73F-28B822FA7F2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'March 2023'!$L$39:$R$39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'March 2023'!$L$40:$R$40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3E-4120-B73F-28B822FA7F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'March 2023'!$L$79:$AN$79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'March 2023'!$L$80:$AN$80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3-4997-9F45-CCF1C61E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5F-4D77-A3CA-3979D5DAB9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5F-4D77-A3CA-3979D5DAB9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5F-4D77-A3CA-3979D5DAB9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5F-4D77-A3CA-3979D5DAB9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'March 2023'!$L$58:$O$58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'March 2023'!$L$59:$O$59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5F-4D77-A3CA-3979D5DAB9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5A-4A50-BEFE-0A004319A7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5A-4A50-BEFE-0A004319A7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'April 2023'!$L$13:$M$13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'April 2023'!$L$14:$M$14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5A-4A50-BEFE-0A004319A7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14-4971-AF87-29D2565572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14-4971-AF87-29D2565572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'April 2023'!$L$26:$M$26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'April 2023'!$L$27:$M$27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4-4971-AF87-29D25655728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22-47A5-81FA-B15320D809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22-47A5-81FA-B15320D809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22-47A5-81FA-B15320D809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E22-47A5-81FA-B15320D809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E22-47A5-81FA-B15320D809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'April 2023'!$R$13:$V$13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'April 2023'!$R$14:$V$14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22-47A5-81FA-B15320D809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2A-4978-ACBF-8C12B7C56F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2A-4978-ACBF-8C12B7C56F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2A-4978-ACBF-8C12B7C56F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2A-4978-ACBF-8C12B7C56F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2A-4978-ACBF-8C12B7C56F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2A-4978-ACBF-8C12B7C56F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C2A-4978-ACBF-8C12B7C56FA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'April 2023'!$L$39:$R$39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'April 2023'!$L$40:$R$40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2A-4978-ACBF-8C12B7C56F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'April 2023'!$L$79:$AN$79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'April 2023'!$L$80:$AN$80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8-4BF9-9C8F-42DBF29D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C1-4F7F-AD06-A5AD1344D4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C1-4F7F-AD06-A5AD1344D4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C1-4F7F-AD06-A5AD1344D4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C1-4F7F-AD06-A5AD1344D44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'July 2022'!$L$58:$O$58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'July 2022'!$L$59:$O$59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B-41B4-9D48-718224A094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0A-4008-9D80-67E0876268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0A-4008-9D80-67E0876268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0A-4008-9D80-67E0876268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0A-4008-9D80-67E0876268A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'April 2023'!$L$58:$O$58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'April 2023'!$L$59:$O$59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0A-4008-9D80-67E0876268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EB-44F4-B7A9-F7D7738CC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EB-44F4-B7A9-F7D7738CCAF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 2023'!$L$13:$M$13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'May 2023'!$L$14:$M$14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B-44F4-B7A9-F7D7738CCA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D4-48D8-B944-2B6D91715E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D4-48D8-B944-2B6D91715E3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 2023'!$L$26:$M$26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'May 2023'!$L$27:$M$27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D4-48D8-B944-2B6D91715E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92-49EB-B849-2594587657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92-49EB-B849-2594587657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92-49EB-B849-2594587657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92-49EB-B849-2594587657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92-49EB-B849-2594587657C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 2023'!$R$13:$V$13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'May 2023'!$R$14:$V$14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92-49EB-B849-2594587657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CB-4819-95BF-CE53D3E68D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CB-4819-95BF-CE53D3E68D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CB-4819-95BF-CE53D3E68D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CB-4819-95BF-CE53D3E68D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CB-4819-95BF-CE53D3E68D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DCB-4819-95BF-CE53D3E68D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DCB-4819-95BF-CE53D3E68D6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 2023'!$L$39:$R$39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'May 2023'!$L$40:$R$40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CB-4819-95BF-CE53D3E68D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'May 2023'!$L$79:$AN$79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'May 2023'!$L$80:$AN$80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0-46FC-AD11-EC0C82CD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A2-45C2-B4EB-378D116CAC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A2-45C2-B4EB-378D116CAC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A2-45C2-B4EB-378D116CAC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A2-45C2-B4EB-378D116CACA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 2023'!$L$58:$O$58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'May 2023'!$L$59:$O$59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A2-45C2-B4EB-378D116CAC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20-4C94-8960-AD302A434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20-4C94-8960-AD302A4340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'June 2023'!$L$13:$M$13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'June 2023'!$L$14:$M$14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20-4C94-8960-AD302A4340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D1-4716-AB73-7CA33628EA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D1-4716-AB73-7CA33628EA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'June 2023'!$L$26:$M$26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'June 2023'!$L$27:$M$27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1-4716-AB73-7CA33628EA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32-471E-9C71-A0555D4B7F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32-471E-9C71-A0555D4B7F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32-471E-9C71-A0555D4B7F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32-471E-9C71-A0555D4B7F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32-471E-9C71-A0555D4B7F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'June 2023'!$R$13:$V$13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'June 2023'!$R$14:$V$14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32-471E-9C71-A0555D4B7F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58-46C0-9DDB-FFF4EAEABB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58-46C0-9DDB-FFF4EAEABB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'August 2022'!$L$13:$M$13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'August 2022'!$L$14:$M$14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8-46C0-9DDB-FFF4EAEABB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B2-43F0-985A-2C787AD5BB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B2-43F0-985A-2C787AD5BB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B2-43F0-985A-2C787AD5BB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B2-43F0-985A-2C787AD5BB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B2-43F0-985A-2C787AD5BB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B2-43F0-985A-2C787AD5BB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FB2-43F0-985A-2C787AD5BB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'June 2023'!$L$39:$R$39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'June 2023'!$L$40:$R$40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B2-43F0-985A-2C787AD5BB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'June 2023'!$L$79:$AN$79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'June 2023'!$L$80:$AN$80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0-4F8D-918D-F940EE53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43-447E-8C4A-2E59E70D97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43-447E-8C4A-2E59E70D97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43-447E-8C4A-2E59E70D97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43-447E-8C4A-2E59E70D97C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'June 2023'!$L$58:$O$58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'June 2023'!$L$59:$O$59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43-447E-8C4A-2E59E70D97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FF-45E4-892D-DAFFABC94B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FF-45E4-892D-DAFFABC94B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'July 2023'!$L$13:$M$13</c:f>
              <c:strCache>
                <c:ptCount val="2"/>
                <c:pt idx="0">
                  <c:v>Quoted Jobs</c:v>
                </c:pt>
                <c:pt idx="1">
                  <c:v>Sold Jobs</c:v>
                </c:pt>
              </c:strCache>
            </c:strRef>
          </c:cat>
          <c:val>
            <c:numRef>
              <c:f>'July 2023'!$L$14:$M$14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F-45E4-892D-DAFFABC94B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7D-420C-A35F-E3B04C44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7D-420C-A35F-E3B04C446A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'July 2023'!$L$26:$M$26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'July 2023'!$L$27:$M$27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D-420C-A35F-E3B04C446A4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F2-4603-BDB9-388F3D487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F2-4603-BDB9-388F3D487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F2-4603-BDB9-388F3D487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F2-4603-BDB9-388F3D487D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F2-4603-BDB9-388F3D487D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'July 2023'!$R$13:$V$13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'July 2023'!$R$14:$V$14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F2-4603-BDB9-388F3D487D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Fence</a:t>
            </a:r>
            <a:r>
              <a:rPr lang="en-US" baseline="0"/>
              <a:t> Style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EB-4076-A326-FC3C69BDD4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EB-4076-A326-FC3C69BDD4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EB-4076-A326-FC3C69BDD4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EB-4076-A326-FC3C69BDD4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EB-4076-A326-FC3C69BDD4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EB-4076-A326-FC3C69BDD4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DEB-4076-A326-FC3C69BDD4F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'July 2023'!$L$39:$R$39</c:f>
              <c:strCache>
                <c:ptCount val="7"/>
                <c:pt idx="0">
                  <c:v>Privacy</c:v>
                </c:pt>
                <c:pt idx="1">
                  <c:v>Capped Privacy</c:v>
                </c:pt>
                <c:pt idx="2">
                  <c:v>3 Board / 4 Board</c:v>
                </c:pt>
                <c:pt idx="3">
                  <c:v>Chain Link</c:v>
                </c:pt>
                <c:pt idx="4">
                  <c:v>Aluminum</c:v>
                </c:pt>
                <c:pt idx="5">
                  <c:v>Steel Fencing</c:v>
                </c:pt>
                <c:pt idx="6">
                  <c:v>Custom</c:v>
                </c:pt>
              </c:strCache>
            </c:strRef>
          </c:cat>
          <c:val>
            <c:numRef>
              <c:f>'July 2023'!$L$40:$R$40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EB-4076-A326-FC3C69BDD4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Quote</a:t>
            </a:r>
            <a:r>
              <a:rPr lang="en-US" b="1" baseline="0"/>
              <a:t> City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'July 2023'!$L$79:$AN$79</c:f>
              <c:strCache>
                <c:ptCount val="29"/>
                <c:pt idx="0">
                  <c:v>New Braunfels</c:v>
                </c:pt>
                <c:pt idx="1">
                  <c:v>Garden Ridge</c:v>
                </c:pt>
                <c:pt idx="2">
                  <c:v>Schertz</c:v>
                </c:pt>
                <c:pt idx="3">
                  <c:v>Cibilo</c:v>
                </c:pt>
                <c:pt idx="4">
                  <c:v>Universal City</c:v>
                </c:pt>
                <c:pt idx="5">
                  <c:v>Live Oak</c:v>
                </c:pt>
                <c:pt idx="6">
                  <c:v>Windcrest</c:v>
                </c:pt>
                <c:pt idx="7">
                  <c:v>Northern Hills</c:v>
                </c:pt>
                <c:pt idx="8">
                  <c:v>Thousand Oaks</c:v>
                </c:pt>
                <c:pt idx="9">
                  <c:v>Randolph</c:v>
                </c:pt>
                <c:pt idx="10">
                  <c:v>Alamo Heights</c:v>
                </c:pt>
                <c:pt idx="11">
                  <c:v>Olmos Park</c:v>
                </c:pt>
                <c:pt idx="12">
                  <c:v>Fort Sam</c:v>
                </c:pt>
                <c:pt idx="13">
                  <c:v>Stone Oak</c:v>
                </c:pt>
                <c:pt idx="14">
                  <c:v>Timberwood Park</c:v>
                </c:pt>
                <c:pt idx="15">
                  <c:v>helotes</c:v>
                </c:pt>
                <c:pt idx="16">
                  <c:v>Boerne</c:v>
                </c:pt>
                <c:pt idx="17">
                  <c:v>Fair Oaks</c:v>
                </c:pt>
                <c:pt idx="18">
                  <c:v>Leon Springs</c:v>
                </c:pt>
                <c:pt idx="19">
                  <c:v>Dominion</c:v>
                </c:pt>
                <c:pt idx="20">
                  <c:v>TPC Parkway</c:v>
                </c:pt>
                <c:pt idx="21">
                  <c:v>Encino Park</c:v>
                </c:pt>
                <c:pt idx="22">
                  <c:v>Bulverde</c:v>
                </c:pt>
                <c:pt idx="23">
                  <c:v>UTSA </c:v>
                </c:pt>
                <c:pt idx="24">
                  <c:v>Great Northwest</c:v>
                </c:pt>
                <c:pt idx="25">
                  <c:v>Leon Valley</c:v>
                </c:pt>
                <c:pt idx="26">
                  <c:v>Alamo Ranch </c:v>
                </c:pt>
                <c:pt idx="27">
                  <c:v>Westover Hills</c:v>
                </c:pt>
                <c:pt idx="28">
                  <c:v>Lackland</c:v>
                </c:pt>
              </c:strCache>
            </c:strRef>
          </c:cat>
          <c:val>
            <c:numRef>
              <c:f>'July 2023'!$L$80:$AN$80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F-4C4F-9A0C-7A5A31EF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738415"/>
        <c:axId val="1091723023"/>
        <c:axId val="0"/>
      </c:bar3DChart>
      <c:catAx>
        <c:axId val="1091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3023"/>
        <c:crosses val="autoZero"/>
        <c:auto val="1"/>
        <c:lblAlgn val="ctr"/>
        <c:lblOffset val="100"/>
        <c:noMultiLvlLbl val="0"/>
      </c:catAx>
      <c:valAx>
        <c:axId val="1091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Picket 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22-49C8-B598-C7539D9073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22-49C8-B598-C7539D9073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22-49C8-B598-C7539D9073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22-49C8-B598-C7539D9073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'July 2023'!$L$58:$O$58</c:f>
              <c:strCache>
                <c:ptCount val="4"/>
                <c:pt idx="0">
                  <c:v>Pine 1x6</c:v>
                </c:pt>
                <c:pt idx="1">
                  <c:v>Pine 1x4</c:v>
                </c:pt>
                <c:pt idx="2">
                  <c:v>Cedar 1x6</c:v>
                </c:pt>
                <c:pt idx="3">
                  <c:v>Cedar 1x4</c:v>
                </c:pt>
              </c:strCache>
            </c:strRef>
          </c:cat>
          <c:val>
            <c:numRef>
              <c:f>'July 2023'!$L$59:$O$59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22-49C8-B598-C7539D9073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83-4F3D-88E3-7916690B75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83-4F3D-88E3-7916690B75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'August 2022'!$L$26:$M$26</c:f>
              <c:strCache>
                <c:ptCount val="2"/>
                <c:pt idx="0">
                  <c:v>Monthly Goal</c:v>
                </c:pt>
                <c:pt idx="1">
                  <c:v>Progress</c:v>
                </c:pt>
              </c:strCache>
            </c:strRef>
          </c:cat>
          <c:val>
            <c:numRef>
              <c:f>'August 2022'!$L$27:$M$27</c:f>
              <c:numCache>
                <c:formatCode>"$"#,##0.00</c:formatCode>
                <c:ptCount val="2"/>
                <c:pt idx="0">
                  <c:v>150000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3-4F3D-88E3-7916690B75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5D-46B0-A0FF-0A42DAF1A3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5D-46B0-A0FF-0A42DAF1A3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5D-46B0-A0FF-0A42DAF1A3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5D-46B0-A0FF-0A42DAF1A3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5D-46B0-A0FF-0A42DAF1A33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'August 2022'!$R$13:$V$13</c:f>
              <c:strCache>
                <c:ptCount val="5"/>
                <c:pt idx="0">
                  <c:v>Facebook</c:v>
                </c:pt>
                <c:pt idx="1">
                  <c:v>Ad Pages</c:v>
                </c:pt>
                <c:pt idx="2">
                  <c:v>Fence Signs</c:v>
                </c:pt>
                <c:pt idx="3">
                  <c:v>Reference</c:v>
                </c:pt>
                <c:pt idx="4">
                  <c:v>Other</c:v>
                </c:pt>
              </c:strCache>
            </c:strRef>
          </c:cat>
          <c:val>
            <c:numRef>
              <c:f>'August 2022'!$R$14:$V$14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5D-46B0-A0FF-0A42DAF1A33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F898AC-EF98-4A67-D4DC-C2C9C9A0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8EE700-EE02-44EC-92DE-57523411F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14A559-F210-DD85-DAAE-A332B3BDE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9258CA0-1ECC-9F1E-D929-BC7A7CEE7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37D133C-6CFE-DB0D-940B-DAAEFAEF2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FE19F4B-2D85-1477-1E96-B93E5638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4C892-3DE9-4C46-A22C-AAED2EE3E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3F011-6479-40DE-BA0C-4E67BC988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51EAF-8CFA-4462-8FDF-111FA129F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B8F59-7604-499B-AE49-9CC260B1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190C12-1E2A-4651-8AAF-2E9A3014A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7E121A-D649-4467-83C8-4A3B747C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9AED3-39D1-41E1-A5C5-EA9D84D75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224C0-EB8A-49FE-932F-B0E638B6E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E4B4F9-345C-40DD-B92C-01C50076B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1F55A-DB3B-43A5-A40F-BCB7841A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9B3042-673A-40B6-A6CA-F084B434A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2293EF-20F2-44D9-8490-B01523B66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98497-16D3-455B-A148-347A0B716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7708E-52A6-4A7D-874A-308228EFA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3EC72-B9F2-41D2-9AC7-D1B0A18E8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9181AF-0E51-4575-BD29-1C85AC792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996E82-DE4E-4283-A870-68C23D5D2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F6028E-5900-4730-ABC6-86D5E5A9E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72729-813A-41B5-90EF-DD30EA1DD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F1F37-8BE4-4066-A1C2-0FCD03882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283D4B-0A72-42C8-9E61-94F76A7BC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63B508-94CD-4312-8048-09019C222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D8DB0-F17A-4AAB-A924-05B608A6A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7A182B-0824-4BC1-A6E6-1A5A1A7A6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710B3-7488-4507-B58C-659179F27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6433F-DCB3-4957-A027-A8EBDD1E9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FFA5E-48ED-4716-8141-9F7813AA2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914C48-0758-424F-807C-F7A184BA5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B3AD69-C1B7-4505-B3DB-3A6119029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7B3246-D79F-4E63-B08B-B6094087B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FE602-7446-43D4-BB84-5FC830520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FF1C09-9F30-43AB-A2C4-F2766F547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BD1D3-9F7A-411E-B4EE-2D3F1B8E7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52DFF-7863-462A-826A-CE5E459FE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E076F1-146B-48E7-B105-2DB889578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BE5E1-F0A7-4607-B84F-404F05707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EA89E-D5B4-450E-B950-DA1B7ABA1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31654-2C92-4E78-BD6C-6CF7623A6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E80F5-A79D-461C-AF8B-955CF2AC6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A1BA12-5809-41F9-81F3-932D66CEA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30AD9C-DF38-4D58-9B5D-D197E89AB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7CD2DD-22A8-4DAC-BCBE-39DDDAADF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F0CC9-C4DF-4AF4-9146-E3A2F4719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CB5FD-59DE-4A98-B7B4-98757D5D9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E47F4-13CF-4376-AF0C-A390E66DE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EA45A7-B11F-472E-B60C-68E6766AF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4CF395-12DD-440C-8D14-D3BBD03D4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CCB242-E822-41DA-BE2E-7995198FD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F4EB8-7E9A-4293-88E6-6265463C5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A4274-036F-4264-974F-E2396211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FF6E48-3019-47B5-A27A-9FD49E47B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DB163-1FFB-4962-B41C-1FBB57C5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69394-B0DC-46BC-951B-C62678C70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56D5D-ADB1-4EBE-9F33-E2E47D00A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C4B53-485B-43F4-A0C2-D90A2746E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C47C6-4756-4C0E-AA94-32AAFF37C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E65DC-74C8-4047-AB94-8496F41F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6FA1E4-158A-4760-B0EB-2EB563AC9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50459D-D0EC-4820-A190-AB0594E65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993754-9E9F-45A2-BE21-CA605A629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1A9F3-1E3C-46FA-8744-A2AF4ACDA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82B2F-AD5B-4B0B-BEC8-B4987B2A3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99FD34-5AEC-4365-8915-0A558A4DB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12B3A-255E-43A5-A483-310B563C2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2CF3DB-23DC-499D-A1FC-60077C90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6DA933-2FAC-43A7-842E-246304519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9853</xdr:colOff>
      <xdr:row>14</xdr:row>
      <xdr:rowOff>190499</xdr:rowOff>
    </xdr:from>
    <xdr:to>
      <xdr:col>15</xdr:col>
      <xdr:colOff>1352550</xdr:colOff>
      <xdr:row>23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5B354-8F14-4461-87B1-13A567F13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</xdr:colOff>
      <xdr:row>27</xdr:row>
      <xdr:rowOff>188529</xdr:rowOff>
    </xdr:from>
    <xdr:to>
      <xdr:col>15</xdr:col>
      <xdr:colOff>1352550</xdr:colOff>
      <xdr:row>36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65EA2-EB1A-44F3-BB38-303B5CBEB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</xdr:colOff>
      <xdr:row>15</xdr:row>
      <xdr:rowOff>16918</xdr:rowOff>
    </xdr:from>
    <xdr:to>
      <xdr:col>22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781BF-3117-4239-B1C0-7FACF79CB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22</xdr:col>
      <xdr:colOff>11206</xdr:colOff>
      <xdr:row>54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3ED23D-338E-4620-8EB6-8DA818B26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585105</xdr:colOff>
      <xdr:row>81</xdr:row>
      <xdr:rowOff>2719</xdr:rowOff>
    </xdr:from>
    <xdr:to>
      <xdr:col>21</xdr:col>
      <xdr:colOff>1281545</xdr:colOff>
      <xdr:row>113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8F5E1-89A8-4530-B6B9-B024A5C6C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60</xdr:row>
      <xdr:rowOff>2721</xdr:rowOff>
    </xdr:from>
    <xdr:to>
      <xdr:col>16</xdr:col>
      <xdr:colOff>40821</xdr:colOff>
      <xdr:row>74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05E91E-617B-4C10-A08D-95B7A6051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98202D-E30E-465C-9CEA-31BE57E156A1}" name="Table3" displayName="Table3" ref="L39:R40" totalsRowShown="0" headerRowDxfId="324" dataDxfId="323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6D7A4EF-6EFB-4825-8C41-4A29EC5D84E4}" name="Privacy" dataDxfId="322">
      <calculatedColumnFormula>COUNTIF(D:D,"Privacy")</calculatedColumnFormula>
    </tableColumn>
    <tableColumn id="2" xr3:uid="{2AB40CE3-C33E-4762-9E0C-B254A5992715}" name="Capped Privacy" dataDxfId="321">
      <calculatedColumnFormula>COUNTIF(D:D,"Capped Privacy")</calculatedColumnFormula>
    </tableColumn>
    <tableColumn id="3" xr3:uid="{53DBD9F2-E96D-4579-92BA-94AFF7097061}" name="3 Board / 4 Board" dataDxfId="320">
      <calculatedColumnFormula>COUNTIF(D:D,"3 Board / 4 Board")</calculatedColumnFormula>
    </tableColumn>
    <tableColumn id="4" xr3:uid="{CFECBD62-8464-451C-BC43-1DFFA88F12E5}" name="Chain Link" dataDxfId="319">
      <calculatedColumnFormula>COUNTIF(D:D,"Chain Link")</calculatedColumnFormula>
    </tableColumn>
    <tableColumn id="5" xr3:uid="{46CCE026-B24D-470A-8482-F6FD62AFF985}" name="Aluminum" dataDxfId="318">
      <calculatedColumnFormula>COUNTIF(D:D,"Aluminum")</calculatedColumnFormula>
    </tableColumn>
    <tableColumn id="6" xr3:uid="{E43D5CB6-3FCC-41C4-A66B-30F545BDDEEA}" name="Steel Fencing" dataDxfId="317">
      <calculatedColumnFormula>COUNTIF(D:D,"Steel Fencing")</calculatedColumnFormula>
    </tableColumn>
    <tableColumn id="7" xr3:uid="{8A258781-3B52-4141-AF01-D4B7FD891906}" name="Custom" dataDxfId="316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19EB572-3793-4703-AFCF-93C42865C0FB}" name="Table619" displayName="Table619" ref="R13:V14" totalsRowShown="0" headerRowDxfId="283" dataDxfId="282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021AC48-A1D2-4CDD-947F-8300197497E6}" name="Facebook" dataDxfId="281">
      <calculatedColumnFormula>COUNTIF(I:I,"Facebook")</calculatedColumnFormula>
    </tableColumn>
    <tableColumn id="2" xr3:uid="{E893F19D-A2F0-476F-AD45-319102ACD0DF}" name="Ad Pages" dataDxfId="280">
      <calculatedColumnFormula>COUNTIF(I:I,"AD Page")</calculatedColumnFormula>
    </tableColumn>
    <tableColumn id="3" xr3:uid="{1E61FB27-563B-4538-9AD4-722E86140C1E}" name="Fence Signs" dataDxfId="279">
      <calculatedColumnFormula>COUNTIF(I:I,"Fence Sign")</calculatedColumnFormula>
    </tableColumn>
    <tableColumn id="4" xr3:uid="{66D01357-A518-473A-8114-866F2F9CD974}" name="Reference" dataDxfId="278">
      <calculatedColumnFormula>COUNTIF(I:I,"Reference")</calculatedColumnFormula>
    </tableColumn>
    <tableColumn id="5" xr3:uid="{2ABD3107-9BAD-47CE-9238-F4EC626D7576}" name="Other" dataDxfId="277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86209C3-1369-4C0B-9156-52DDCBBD0585}" name="Table720" displayName="Table720" ref="L79:AN80" totalsRowShown="0" headerRowDxfId="276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6F39565F-1A13-43E8-95B5-338BFB9ACFCA}" name="New Braunfels">
      <calculatedColumnFormula>COUNTIF(C:C,"New Braunfels")</calculatedColumnFormula>
    </tableColumn>
    <tableColumn id="2" xr3:uid="{73320938-9313-48B0-8BF9-1B14629B3946}" name="Garden Ridge">
      <calculatedColumnFormula>COUNTIF(C:C,"Garden Ridge")</calculatedColumnFormula>
    </tableColumn>
    <tableColumn id="3" xr3:uid="{4DAC18C5-8C24-4D41-B25F-1C13B1A97495}" name="Schertz">
      <calculatedColumnFormula>COUNTIF(C:C,"Schertzs")</calculatedColumnFormula>
    </tableColumn>
    <tableColumn id="4" xr3:uid="{3D33AC3D-A59C-4E3A-AE82-211A2E5D72A0}" name="Cibilo">
      <calculatedColumnFormula>COUNTIF(C:C,"Cibilo")</calculatedColumnFormula>
    </tableColumn>
    <tableColumn id="5" xr3:uid="{59D14C1F-9857-42DF-A604-B6B30EBF59BE}" name="Universal City">
      <calculatedColumnFormula>COUNTIF(C:C,"Universal City")</calculatedColumnFormula>
    </tableColumn>
    <tableColumn id="6" xr3:uid="{C05FAC4B-BD08-42E7-8F91-DBE7E1FDF732}" name="Live Oak">
      <calculatedColumnFormula>COUNTIF(C:C,"Live Oak")</calculatedColumnFormula>
    </tableColumn>
    <tableColumn id="7" xr3:uid="{7C7CFC1F-C64C-46DD-B92D-8C54EB04E7E0}" name="Windcrest">
      <calculatedColumnFormula>COUNTIF(C:C,"Windcrest")</calculatedColumnFormula>
    </tableColumn>
    <tableColumn id="8" xr3:uid="{B0DB198A-6994-421E-B3F8-62B14E627CCF}" name="Northern Hills">
      <calculatedColumnFormula>COUNTIF(C:C,"Northern Hills")</calculatedColumnFormula>
    </tableColumn>
    <tableColumn id="9" xr3:uid="{83BE7711-FF6A-48A4-ACAE-B57F2A42F26B}" name="Thousand Oaks">
      <calculatedColumnFormula>COUNTIF(C:C,"Thousand Oaks")</calculatedColumnFormula>
    </tableColumn>
    <tableColumn id="10" xr3:uid="{A8FCCC57-D852-472A-AE50-E76903AD5433}" name="Randolph">
      <calculatedColumnFormula>COUNTIF(C:C,"Randolph")</calculatedColumnFormula>
    </tableColumn>
    <tableColumn id="11" xr3:uid="{6344BDAD-6EA4-4718-9911-CF4B19055028}" name="Alamo Heights">
      <calculatedColumnFormula>COUNTIF(C:C,"Alamo Heights")</calculatedColumnFormula>
    </tableColumn>
    <tableColumn id="12" xr3:uid="{A89BFE64-A8CA-4FA6-83F8-CE32D06E8CDF}" name="Olmos Park">
      <calculatedColumnFormula>COUNTIF(C:C,"Olmos Park")</calculatedColumnFormula>
    </tableColumn>
    <tableColumn id="13" xr3:uid="{50A30EED-AACF-455E-8944-F12F536EAD88}" name="Fort Sam">
      <calculatedColumnFormula>COUNTIF(C:C,"Fort Sam")</calculatedColumnFormula>
    </tableColumn>
    <tableColumn id="14" xr3:uid="{8E2316A8-AE4F-4761-9650-CEAC39DF50EF}" name="Stone Oak">
      <calculatedColumnFormula>COUNTIF(C:C,"Stone Oak")</calculatedColumnFormula>
    </tableColumn>
    <tableColumn id="15" xr3:uid="{DE538DEA-60C9-499B-8440-41F9FE0B618E}" name="Timberwood Park">
      <calculatedColumnFormula>COUNTIF(C:C,"Timberwood Park")</calculatedColumnFormula>
    </tableColumn>
    <tableColumn id="16" xr3:uid="{577C3824-BFE4-4019-B2CD-C6628FBB58C4}" name="helotes">
      <calculatedColumnFormula>COUNTIF(C:C,"Helotes")</calculatedColumnFormula>
    </tableColumn>
    <tableColumn id="17" xr3:uid="{06DEF404-8BB0-42EA-BE11-EB1FBDCD45CA}" name="Boerne">
      <calculatedColumnFormula>COUNTIF(C:C,"Boerne")</calculatedColumnFormula>
    </tableColumn>
    <tableColumn id="18" xr3:uid="{A53AA2FB-7D78-4A47-A2D8-E33947CF9363}" name="Fair Oaks">
      <calculatedColumnFormula>COUNTIF(C:C,"Fair Oaks")</calculatedColumnFormula>
    </tableColumn>
    <tableColumn id="19" xr3:uid="{D014227E-D8A7-4ED4-9A90-22DCB97E7772}" name="Leon Springs">
      <calculatedColumnFormula>COUNTIF(C:C,"Leon Springs")</calculatedColumnFormula>
    </tableColumn>
    <tableColumn id="20" xr3:uid="{EA3DF97C-7465-4185-8C3B-50F995420FFD}" name="Dominion">
      <calculatedColumnFormula>COUNTIF(C:C,"Dominion")</calculatedColumnFormula>
    </tableColumn>
    <tableColumn id="21" xr3:uid="{B8C3DFAF-D988-43F9-A2B1-4438EC4FB5CB}" name="TPC Parkway">
      <calculatedColumnFormula>COUNTIF(C:C,"TPC Parkway")</calculatedColumnFormula>
    </tableColumn>
    <tableColumn id="22" xr3:uid="{3D6D6429-AC10-462F-B13D-492C25B15758}" name="Encino Park">
      <calculatedColumnFormula>COUNTIF(C:C,"Encino Park")</calculatedColumnFormula>
    </tableColumn>
    <tableColumn id="23" xr3:uid="{8285AB01-37BF-47D2-9352-81801E0CF51F}" name="Bulverde">
      <calculatedColumnFormula>COUNTIF(C:C,"Bulverde")</calculatedColumnFormula>
    </tableColumn>
    <tableColumn id="24" xr3:uid="{789C251A-52D6-4931-B893-86A8E9C40A52}" name="UTSA ">
      <calculatedColumnFormula>COUNTIF(C:C,"UTSA")</calculatedColumnFormula>
    </tableColumn>
    <tableColumn id="25" xr3:uid="{985859C6-EE4E-4B73-B4F2-89D7CD93B171}" name="Great Northwest">
      <calculatedColumnFormula>COUNTIF(C:C,"Great Northwest")</calculatedColumnFormula>
    </tableColumn>
    <tableColumn id="26" xr3:uid="{29512DBE-46A1-4092-9325-DA69DE65EDAC}" name="Leon Valley">
      <calculatedColumnFormula>COUNTIF(C:C,"Leon Valley")</calculatedColumnFormula>
    </tableColumn>
    <tableColumn id="27" xr3:uid="{1690A5F1-7A0F-4B86-A8AB-3E2F286C42AE}" name="Alamo Ranch ">
      <calculatedColumnFormula>COUNTIF(C:C,"Alamo Ranch")</calculatedColumnFormula>
    </tableColumn>
    <tableColumn id="28" xr3:uid="{A2DB0840-60D8-4778-8E6E-744461061EFE}" name="Westover Hills">
      <calculatedColumnFormula>COUNTIF(C:C,"Westover Hills")</calculatedColumnFormula>
    </tableColumn>
    <tableColumn id="29" xr3:uid="{68601384-04CA-4940-9D64-563890178ABD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60367A4-4931-40E5-9F28-6F657CE464E1}" name="Table821" displayName="Table821" ref="L58:O59" totalsRowShown="0" headerRowDxfId="275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5CDC6122-F4C6-4A7D-ADC0-CD911305DED8}" name="Pine 1x6">
      <calculatedColumnFormula>COUNTIF(J:J,"Pine 1x6")</calculatedColumnFormula>
    </tableColumn>
    <tableColumn id="2" xr3:uid="{29A5E105-C023-49C7-B3BD-7E6B94DC4E13}" name="Pine 1x4">
      <calculatedColumnFormula>COUNTIF(J:J,"Pine 1x4")</calculatedColumnFormula>
    </tableColumn>
    <tableColumn id="3" xr3:uid="{9F81CD36-F4DD-40C0-8F93-BE73C58C7ED3}" name="Cedar 1x6">
      <calculatedColumnFormula>COUNTIF(J:J,"Cedar 1x6")</calculatedColumnFormula>
    </tableColumn>
    <tableColumn id="4" xr3:uid="{C85B6F1F-1815-4656-8908-3BBA311C0751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2C47A42-E060-4AC3-9823-0809C3CB0B30}" name="Table31622" displayName="Table31622" ref="L39:R40" totalsRowShown="0" headerRowDxfId="274" dataDxfId="273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243D367-4C00-4C75-AFC0-67358529D341}" name="Privacy" dataDxfId="272">
      <calculatedColumnFormula>COUNTIF(D:D,"Privacy")</calculatedColumnFormula>
    </tableColumn>
    <tableColumn id="2" xr3:uid="{051D2679-E101-4172-A9E0-C54E34CBA9F9}" name="Capped Privacy" dataDxfId="271">
      <calculatedColumnFormula>COUNTIF(D:D,"Capped Privacy")</calculatedColumnFormula>
    </tableColumn>
    <tableColumn id="3" xr3:uid="{A29788F5-7D33-4997-A980-F77A9D5B9693}" name="3 Board / 4 Board" dataDxfId="270">
      <calculatedColumnFormula>COUNTIF(D:D,"3 Board / 4 Board")</calculatedColumnFormula>
    </tableColumn>
    <tableColumn id="4" xr3:uid="{04105688-4393-4CDD-8800-046B94DE6723}" name="Chain Link" dataDxfId="269">
      <calculatedColumnFormula>COUNTIF(D:D,"Chain Link")</calculatedColumnFormula>
    </tableColumn>
    <tableColumn id="5" xr3:uid="{A6D50AFD-EE1E-44FD-9240-E9719357F225}" name="Aluminum" dataDxfId="268">
      <calculatedColumnFormula>COUNTIF(D:D,"Aluminum")</calculatedColumnFormula>
    </tableColumn>
    <tableColumn id="6" xr3:uid="{1C605058-C22E-4999-9F6E-11460D4F4FB5}" name="Steel Fencing" dataDxfId="267">
      <calculatedColumnFormula>COUNTIF(D:D,"Steel Fencing")</calculatedColumnFormula>
    </tableColumn>
    <tableColumn id="7" xr3:uid="{B636CD28-3A54-4170-ADC3-D203933C6D75}" name="Custom" dataDxfId="266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A8EC3E0-5BF8-43AF-A102-E318D497F92B}" name="Table41723" displayName="Table41723" ref="L26:M27" totalsRowShown="0" headerRowDxfId="265" dataDxfId="264">
  <autoFilter ref="L26:M27" xr:uid="{23960103-34C0-4E12-BA79-59334D65FC10}">
    <filterColumn colId="0" hiddenButton="1"/>
    <filterColumn colId="1" hiddenButton="1"/>
  </autoFilter>
  <tableColumns count="2">
    <tableColumn id="1" xr3:uid="{1487FA56-F58A-4229-8669-E660FC9C3863}" name="Monthly Goal" dataDxfId="263"/>
    <tableColumn id="2" xr3:uid="{1F2C2B95-20FE-4A0B-AC7A-26643BDDBD3A}" name="Progress" dataDxfId="262">
      <calculatedColumnFormula>M5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58C7A3D-619C-42E6-AF7F-3569D83A936F}" name="Table51824" displayName="Table51824" ref="L13:M14" totalsRowShown="0" dataDxfId="261">
  <autoFilter ref="L13:M14" xr:uid="{07BF90D7-0DE4-4D3F-92A3-52C03CCA0B87}">
    <filterColumn colId="0" hiddenButton="1"/>
    <filterColumn colId="1" hiddenButton="1"/>
  </autoFilter>
  <tableColumns count="2">
    <tableColumn id="1" xr3:uid="{D5CFA3DB-F612-4B75-8421-9295B37292C2}" name="Quoted Jobs" dataDxfId="260">
      <calculatedColumnFormula>COUNTIF(E:E,"Yes")</calculatedColumnFormula>
    </tableColumn>
    <tableColumn id="2" xr3:uid="{080BD7B7-8AB0-43F0-9567-C0F9FA2C63BE}" name="Sold Jobs" dataDxfId="259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1DF2274-5373-4128-9D98-E6FFDFFEF3E0}" name="Table61925" displayName="Table61925" ref="R13:V14" totalsRowShown="0" headerRowDxfId="258" dataDxfId="257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8F0FAF3-4987-49F2-A4E8-F053599FF59A}" name="Facebook" dataDxfId="256">
      <calculatedColumnFormula>COUNTIF(I:I,"Facebook")</calculatedColumnFormula>
    </tableColumn>
    <tableColumn id="2" xr3:uid="{1EA52255-118D-44C9-AB85-A1EF74EB6C55}" name="Ad Pages" dataDxfId="255">
      <calculatedColumnFormula>COUNTIF(I:I,"AD Page")</calculatedColumnFormula>
    </tableColumn>
    <tableColumn id="3" xr3:uid="{6BC7EA13-EE70-446A-8B00-5938F8557CFE}" name="Fence Signs" dataDxfId="254">
      <calculatedColumnFormula>COUNTIF(I:I,"Fence Sign")</calculatedColumnFormula>
    </tableColumn>
    <tableColumn id="4" xr3:uid="{01189344-4CCC-4738-9263-DFB2278BFB9B}" name="Reference" dataDxfId="253">
      <calculatedColumnFormula>COUNTIF(I:I,"Reference")</calculatedColumnFormula>
    </tableColumn>
    <tableColumn id="5" xr3:uid="{6F7E15BB-71C0-4178-B5D5-0351D525BC80}" name="Other" dataDxfId="252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D7E054A-0BD9-4B36-BDD2-C7DAC1C59F58}" name="Table72026" displayName="Table72026" ref="L79:AN80" totalsRowShown="0" headerRowDxfId="251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7DAF7349-E0CF-4F74-9709-2805CA92C7AE}" name="New Braunfels">
      <calculatedColumnFormula>COUNTIF(C:C,"New Braunfels")</calculatedColumnFormula>
    </tableColumn>
    <tableColumn id="2" xr3:uid="{455819B3-20E7-4B4A-9BBE-61548FD16D5F}" name="Garden Ridge">
      <calculatedColumnFormula>COUNTIF(C:C,"Garden Ridge")</calculatedColumnFormula>
    </tableColumn>
    <tableColumn id="3" xr3:uid="{4AD66F1E-F07C-41F9-A052-2F2714EA45C2}" name="Schertz">
      <calculatedColumnFormula>COUNTIF(C:C,"Schertzs")</calculatedColumnFormula>
    </tableColumn>
    <tableColumn id="4" xr3:uid="{15C0E286-1BFF-4C7E-99D3-3E65FC535FA9}" name="Cibilo">
      <calculatedColumnFormula>COUNTIF(C:C,"Cibilo")</calculatedColumnFormula>
    </tableColumn>
    <tableColumn id="5" xr3:uid="{F9E29B4F-879C-415F-B425-6E2E408B9F47}" name="Universal City">
      <calculatedColumnFormula>COUNTIF(C:C,"Universal City")</calculatedColumnFormula>
    </tableColumn>
    <tableColumn id="6" xr3:uid="{EB0364F1-BD51-49AF-88C8-B2491E946FAA}" name="Live Oak">
      <calculatedColumnFormula>COUNTIF(C:C,"Live Oak")</calculatedColumnFormula>
    </tableColumn>
    <tableColumn id="7" xr3:uid="{DF9D1FC0-9F33-451D-A0C6-A1C4CA1FE3ED}" name="Windcrest">
      <calculatedColumnFormula>COUNTIF(C:C,"Windcrest")</calculatedColumnFormula>
    </tableColumn>
    <tableColumn id="8" xr3:uid="{E57C21A5-5622-4232-B5EF-ADFC3D3C92EE}" name="Northern Hills">
      <calculatedColumnFormula>COUNTIF(C:C,"Northern Hills")</calculatedColumnFormula>
    </tableColumn>
    <tableColumn id="9" xr3:uid="{3FB0AAA4-F054-455E-BE1E-A226F9ED5422}" name="Thousand Oaks">
      <calculatedColumnFormula>COUNTIF(C:C,"Thousand Oaks")</calculatedColumnFormula>
    </tableColumn>
    <tableColumn id="10" xr3:uid="{C0B2DAA4-1EFA-432D-B51D-E99F19536324}" name="Randolph">
      <calculatedColumnFormula>COUNTIF(C:C,"Randolph")</calculatedColumnFormula>
    </tableColumn>
    <tableColumn id="11" xr3:uid="{FB1EE780-280D-4C86-A893-94623BD2A419}" name="Alamo Heights">
      <calculatedColumnFormula>COUNTIF(C:C,"Alamo Heights")</calculatedColumnFormula>
    </tableColumn>
    <tableColumn id="12" xr3:uid="{C5F55292-04A8-4E62-AF61-31B8AF59365B}" name="Olmos Park">
      <calculatedColumnFormula>COUNTIF(C:C,"Olmos Park")</calculatedColumnFormula>
    </tableColumn>
    <tableColumn id="13" xr3:uid="{13E709EF-A9B4-4B6A-9DF8-1A44449E64FC}" name="Fort Sam">
      <calculatedColumnFormula>COUNTIF(C:C,"Fort Sam")</calculatedColumnFormula>
    </tableColumn>
    <tableColumn id="14" xr3:uid="{3C08E81E-2B2B-489A-B0B9-DA7965C61839}" name="Stone Oak">
      <calculatedColumnFormula>COUNTIF(C:C,"Stone Oak")</calculatedColumnFormula>
    </tableColumn>
    <tableColumn id="15" xr3:uid="{8075457F-3B42-41D2-8F0D-ED6DD7521F00}" name="Timberwood Park">
      <calculatedColumnFormula>COUNTIF(C:C,"Timberwood Park")</calculatedColumnFormula>
    </tableColumn>
    <tableColumn id="16" xr3:uid="{066FD79F-D961-44B1-9B86-306345EE6073}" name="helotes">
      <calculatedColumnFormula>COUNTIF(C:C,"Helotes")</calculatedColumnFormula>
    </tableColumn>
    <tableColumn id="17" xr3:uid="{79FAF727-442E-4A9C-8147-BCDBD7DB5517}" name="Boerne">
      <calculatedColumnFormula>COUNTIF(C:C,"Boerne")</calculatedColumnFormula>
    </tableColumn>
    <tableColumn id="18" xr3:uid="{FCB8EED9-4492-4B27-B708-120F9B18FADD}" name="Fair Oaks">
      <calculatedColumnFormula>COUNTIF(C:C,"Fair Oaks")</calculatedColumnFormula>
    </tableColumn>
    <tableColumn id="19" xr3:uid="{28DC6A82-CF88-49DA-9C6C-BE0F23FDA032}" name="Leon Springs">
      <calculatedColumnFormula>COUNTIF(C:C,"Leon Springs")</calculatedColumnFormula>
    </tableColumn>
    <tableColumn id="20" xr3:uid="{0D9EDC80-8BFA-437B-9618-2FD48981789F}" name="Dominion">
      <calculatedColumnFormula>COUNTIF(C:C,"Dominion")</calculatedColumnFormula>
    </tableColumn>
    <tableColumn id="21" xr3:uid="{81D32307-44E1-44AF-B65D-36DDC04999E7}" name="TPC Parkway">
      <calculatedColumnFormula>COUNTIF(C:C,"TPC Parkway")</calculatedColumnFormula>
    </tableColumn>
    <tableColumn id="22" xr3:uid="{42897A32-3193-4366-8657-CE439501C980}" name="Encino Park">
      <calculatedColumnFormula>COUNTIF(C:C,"Encino Park")</calculatedColumnFormula>
    </tableColumn>
    <tableColumn id="23" xr3:uid="{31A048BE-C791-4EAD-9A7B-AA73BA5452C0}" name="Bulverde">
      <calculatedColumnFormula>COUNTIF(C:C,"Bulverde")</calculatedColumnFormula>
    </tableColumn>
    <tableColumn id="24" xr3:uid="{F4D4963B-FFCB-4335-AE1A-A243C1AA827C}" name="UTSA ">
      <calculatedColumnFormula>COUNTIF(C:C,"UTSA")</calculatedColumnFormula>
    </tableColumn>
    <tableColumn id="25" xr3:uid="{F6A26593-0CB9-4104-AC1E-6CFE67E30299}" name="Great Northwest">
      <calculatedColumnFormula>COUNTIF(C:C,"Great Northwest")</calculatedColumnFormula>
    </tableColumn>
    <tableColumn id="26" xr3:uid="{53399E61-A102-4605-88E9-C02917811D99}" name="Leon Valley">
      <calculatedColumnFormula>COUNTIF(C:C,"Leon Valley")</calculatedColumnFormula>
    </tableColumn>
    <tableColumn id="27" xr3:uid="{1B058209-0F18-415D-A715-ACC8E1827346}" name="Alamo Ranch ">
      <calculatedColumnFormula>COUNTIF(C:C,"Alamo Ranch")</calculatedColumnFormula>
    </tableColumn>
    <tableColumn id="28" xr3:uid="{14D0F189-CEA8-4752-9F84-69868DB098BB}" name="Westover Hills">
      <calculatedColumnFormula>COUNTIF(C:C,"Westover Hills")</calculatedColumnFormula>
    </tableColumn>
    <tableColumn id="29" xr3:uid="{B202DD22-666A-4EEA-A763-6C70A054EF1F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5874FB4-78FA-4AE7-ACE6-58421E716FC8}" name="Table82127" displayName="Table82127" ref="L58:O59" totalsRowShown="0" headerRowDxfId="250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DDC271E9-D4C1-4788-AEE6-961696A3FBB5}" name="Pine 1x6">
      <calculatedColumnFormula>COUNTIF(J:J,"Pine 1x6")</calculatedColumnFormula>
    </tableColumn>
    <tableColumn id="2" xr3:uid="{B072C71B-97D7-4FD0-BDFE-9F1F46B3BF05}" name="Pine 1x4">
      <calculatedColumnFormula>COUNTIF(J:J,"Pine 1x4")</calculatedColumnFormula>
    </tableColumn>
    <tableColumn id="3" xr3:uid="{F7DE8242-5556-4E1B-B3C5-46398D320DCD}" name="Cedar 1x6">
      <calculatedColumnFormula>COUNTIF(J:J,"Cedar 1x6")</calculatedColumnFormula>
    </tableColumn>
    <tableColumn id="4" xr3:uid="{968F193F-3E1B-41AD-B882-4740204D1984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513B310-6BBE-4A01-B00C-F22A999DBFDB}" name="Table3162228" displayName="Table3162228" ref="L39:R40" totalsRowShown="0" headerRowDxfId="249" dataDxfId="248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FF44CCF-090B-4AF0-8411-F979674D0995}" name="Privacy" dataDxfId="247">
      <calculatedColumnFormula>COUNTIF(D:D,"Privacy")</calculatedColumnFormula>
    </tableColumn>
    <tableColumn id="2" xr3:uid="{06D4CBF5-6C24-4F3F-91FA-B3D19B1A749E}" name="Capped Privacy" dataDxfId="246">
      <calculatedColumnFormula>COUNTIF(D:D,"Capped Privacy")</calculatedColumnFormula>
    </tableColumn>
    <tableColumn id="3" xr3:uid="{8AEA9F7A-B886-4A9F-B802-7280AE7C4EB3}" name="3 Board / 4 Board" dataDxfId="245">
      <calculatedColumnFormula>COUNTIF(D:D,"3 Board / 4 Board")</calculatedColumnFormula>
    </tableColumn>
    <tableColumn id="4" xr3:uid="{4D76E78F-7435-4406-A27F-ECEF82B607AE}" name="Chain Link" dataDxfId="244">
      <calculatedColumnFormula>COUNTIF(D:D,"Chain Link")</calculatedColumnFormula>
    </tableColumn>
    <tableColumn id="5" xr3:uid="{6E673C50-F77E-41C3-8690-B6D7D5ABB6F4}" name="Aluminum" dataDxfId="243">
      <calculatedColumnFormula>COUNTIF(D:D,"Aluminum")</calculatedColumnFormula>
    </tableColumn>
    <tableColumn id="6" xr3:uid="{0519C476-0E7D-48EE-8D49-36D29226A333}" name="Steel Fencing" dataDxfId="242">
      <calculatedColumnFormula>COUNTIF(D:D,"Steel Fencing")</calculatedColumnFormula>
    </tableColumn>
    <tableColumn id="7" xr3:uid="{4D1DEC57-74D6-4A89-845D-D4E08A89DAC5}" name="Custom" dataDxfId="241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960103-34C0-4E12-BA79-59334D65FC10}" name="Table4" displayName="Table4" ref="L26:M27" totalsRowShown="0" headerRowDxfId="315" dataDxfId="314">
  <autoFilter ref="L26:M27" xr:uid="{23960103-34C0-4E12-BA79-59334D65FC10}">
    <filterColumn colId="0" hiddenButton="1"/>
    <filterColumn colId="1" hiddenButton="1"/>
  </autoFilter>
  <tableColumns count="2">
    <tableColumn id="1" xr3:uid="{CFB4CD3E-DA5B-4B98-9A93-B01912659BA5}" name="Monthly Goal" dataDxfId="313"/>
    <tableColumn id="2" xr3:uid="{EA0E38E0-8E59-4EF9-A4CF-3AC0255F9630}" name="Progress" dataDxfId="312">
      <calculatedColumnFormula>M5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D5444D1-3A14-48EA-8594-25B0D26F51A3}" name="Table4172329" displayName="Table4172329" ref="L26:M27" totalsRowShown="0" headerRowDxfId="240" dataDxfId="239">
  <autoFilter ref="L26:M27" xr:uid="{23960103-34C0-4E12-BA79-59334D65FC10}">
    <filterColumn colId="0" hiddenButton="1"/>
    <filterColumn colId="1" hiddenButton="1"/>
  </autoFilter>
  <tableColumns count="2">
    <tableColumn id="1" xr3:uid="{5858527E-191C-4F75-BD89-0BB0759BAEFE}" name="Monthly Goal" dataDxfId="238"/>
    <tableColumn id="2" xr3:uid="{E64F27A6-51EC-455A-8201-F17D50F31AEB}" name="Progress" dataDxfId="237">
      <calculatedColumnFormula>M5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BDFF90B-6137-460F-859A-8EDFCD5BEB3D}" name="Table5182430" displayName="Table5182430" ref="L13:M14" totalsRowShown="0" dataDxfId="236">
  <autoFilter ref="L13:M14" xr:uid="{07BF90D7-0DE4-4D3F-92A3-52C03CCA0B87}">
    <filterColumn colId="0" hiddenButton="1"/>
    <filterColumn colId="1" hiddenButton="1"/>
  </autoFilter>
  <tableColumns count="2">
    <tableColumn id="1" xr3:uid="{77AC387E-AD31-4D4B-9AC8-A127331DFF5F}" name="Quoted Jobs" dataDxfId="235">
      <calculatedColumnFormula>COUNTIF(E:E,"Yes")</calculatedColumnFormula>
    </tableColumn>
    <tableColumn id="2" xr3:uid="{78ABF8AB-CC12-464A-9514-C5835F968393}" name="Sold Jobs" dataDxfId="234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BC1DE3D-706F-4E1A-92F6-AFF0CC46D44A}" name="Table6192531" displayName="Table6192531" ref="R13:V14" totalsRowShown="0" headerRowDxfId="233" dataDxfId="232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D96EF3C-C95F-48BB-9FED-5F18BB26047A}" name="Facebook" dataDxfId="231">
      <calculatedColumnFormula>COUNTIF(I:I,"Facebook")</calculatedColumnFormula>
    </tableColumn>
    <tableColumn id="2" xr3:uid="{C2D5444A-0C0B-4C25-A170-0D051FF0FDF5}" name="Ad Pages" dataDxfId="230">
      <calculatedColumnFormula>COUNTIF(I:I,"AD Page")</calculatedColumnFormula>
    </tableColumn>
    <tableColumn id="3" xr3:uid="{2478D55E-E982-43A1-B373-78AEC738C96C}" name="Fence Signs" dataDxfId="229">
      <calculatedColumnFormula>COUNTIF(I:I,"Fence Sign")</calculatedColumnFormula>
    </tableColumn>
    <tableColumn id="4" xr3:uid="{D2DBCBD4-9D21-49D1-8A9B-C566F1CB5A25}" name="Reference" dataDxfId="228">
      <calculatedColumnFormula>COUNTIF(I:I,"Reference")</calculatedColumnFormula>
    </tableColumn>
    <tableColumn id="5" xr3:uid="{6DBA3F7E-25A3-4965-85D7-DF041A3E2856}" name="Other" dataDxfId="227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E4826D2-91B6-455C-8736-71609E361326}" name="Table7202632" displayName="Table7202632" ref="L79:AN80" totalsRowShown="0" headerRowDxfId="226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597DB22D-CFCF-44A9-8D5F-8D5E5A33BCBA}" name="New Braunfels">
      <calculatedColumnFormula>COUNTIF(C:C,"New Braunfels")</calculatedColumnFormula>
    </tableColumn>
    <tableColumn id="2" xr3:uid="{4988C99A-8844-407A-9593-76B5B2D969E8}" name="Garden Ridge">
      <calculatedColumnFormula>COUNTIF(C:C,"Garden Ridge")</calculatedColumnFormula>
    </tableColumn>
    <tableColumn id="3" xr3:uid="{CFF961A9-2D06-45C8-B1A7-1561E0F68067}" name="Schertz">
      <calculatedColumnFormula>COUNTIF(C:C,"Schertzs")</calculatedColumnFormula>
    </tableColumn>
    <tableColumn id="4" xr3:uid="{60D32BFB-C141-4ADF-B603-332CEC7EFBC6}" name="Cibilo">
      <calculatedColumnFormula>COUNTIF(C:C,"Cibilo")</calculatedColumnFormula>
    </tableColumn>
    <tableColumn id="5" xr3:uid="{0DC34344-E963-484F-A6DC-B5C3B9AD9452}" name="Universal City">
      <calculatedColumnFormula>COUNTIF(C:C,"Universal City")</calculatedColumnFormula>
    </tableColumn>
    <tableColumn id="6" xr3:uid="{99DFE72F-C902-441B-AEDD-79371A4A04FD}" name="Live Oak">
      <calculatedColumnFormula>COUNTIF(C:C,"Live Oak")</calculatedColumnFormula>
    </tableColumn>
    <tableColumn id="7" xr3:uid="{3F70C3A8-BF07-47FF-80B6-23BC1372FA16}" name="Windcrest">
      <calculatedColumnFormula>COUNTIF(C:C,"Windcrest")</calculatedColumnFormula>
    </tableColumn>
    <tableColumn id="8" xr3:uid="{F7A66A07-70E6-4004-BEB8-D13ABE467F60}" name="Northern Hills">
      <calculatedColumnFormula>COUNTIF(C:C,"Northern Hills")</calculatedColumnFormula>
    </tableColumn>
    <tableColumn id="9" xr3:uid="{C9CABEEB-4ECD-420E-B909-AA4F1D38A434}" name="Thousand Oaks">
      <calculatedColumnFormula>COUNTIF(C:C,"Thousand Oaks")</calculatedColumnFormula>
    </tableColumn>
    <tableColumn id="10" xr3:uid="{10C8B081-CCE2-4F16-8448-516DBE47543A}" name="Randolph">
      <calculatedColumnFormula>COUNTIF(C:C,"Randolph")</calculatedColumnFormula>
    </tableColumn>
    <tableColumn id="11" xr3:uid="{2FB1B89B-CBC2-4547-B47D-6E8B04A58875}" name="Alamo Heights">
      <calculatedColumnFormula>COUNTIF(C:C,"Alamo Heights")</calculatedColumnFormula>
    </tableColumn>
    <tableColumn id="12" xr3:uid="{36EDBF60-B419-42E4-84DC-D8059E4955A9}" name="Olmos Park">
      <calculatedColumnFormula>COUNTIF(C:C,"Olmos Park")</calculatedColumnFormula>
    </tableColumn>
    <tableColumn id="13" xr3:uid="{3B98F425-45A9-4AED-A9DC-274E9498DEB0}" name="Fort Sam">
      <calculatedColumnFormula>COUNTIF(C:C,"Fort Sam")</calculatedColumnFormula>
    </tableColumn>
    <tableColumn id="14" xr3:uid="{18F9CFCD-41F0-427F-A255-118722C2AD5C}" name="Stone Oak">
      <calculatedColumnFormula>COUNTIF(C:C,"Stone Oak")</calculatedColumnFormula>
    </tableColumn>
    <tableColumn id="15" xr3:uid="{3AFA6991-49B4-4328-9BFE-26BA0B158D88}" name="Timberwood Park">
      <calculatedColumnFormula>COUNTIF(C:C,"Timberwood Park")</calculatedColumnFormula>
    </tableColumn>
    <tableColumn id="16" xr3:uid="{B73DB056-CD0D-4CFF-826C-2214D9CFFFF0}" name="helotes">
      <calculatedColumnFormula>COUNTIF(C:C,"Helotes")</calculatedColumnFormula>
    </tableColumn>
    <tableColumn id="17" xr3:uid="{AC19FEED-36B4-40E8-98EC-76391992D661}" name="Boerne">
      <calculatedColumnFormula>COUNTIF(C:C,"Boerne")</calculatedColumnFormula>
    </tableColumn>
    <tableColumn id="18" xr3:uid="{099CAE5B-D708-48CF-8FCD-92887F44C06D}" name="Fair Oaks">
      <calculatedColumnFormula>COUNTIF(C:C,"Fair Oaks")</calculatedColumnFormula>
    </tableColumn>
    <tableColumn id="19" xr3:uid="{D9C069F5-84EF-4A9E-A8D0-B0E5F2C5DE4A}" name="Leon Springs">
      <calculatedColumnFormula>COUNTIF(C:C,"Leon Springs")</calculatedColumnFormula>
    </tableColumn>
    <tableColumn id="20" xr3:uid="{395B5991-78E9-4DE3-A022-34061081A25D}" name="Dominion">
      <calculatedColumnFormula>COUNTIF(C:C,"Dominion")</calculatedColumnFormula>
    </tableColumn>
    <tableColumn id="21" xr3:uid="{79E9FC66-7E42-4795-BBFE-83E2472457A9}" name="TPC Parkway">
      <calculatedColumnFormula>COUNTIF(C:C,"TPC Parkway")</calculatedColumnFormula>
    </tableColumn>
    <tableColumn id="22" xr3:uid="{E25A8C26-3F0C-4E8C-9BEB-6BE9B646AE35}" name="Encino Park">
      <calculatedColumnFormula>COUNTIF(C:C,"Encino Park")</calculatedColumnFormula>
    </tableColumn>
    <tableColumn id="23" xr3:uid="{FEFB165A-B213-4B2F-B94D-7CAB30E36F60}" name="Bulverde">
      <calculatedColumnFormula>COUNTIF(C:C,"Bulverde")</calculatedColumnFormula>
    </tableColumn>
    <tableColumn id="24" xr3:uid="{804B05A4-54AC-4EB1-973E-49447AF40723}" name="UTSA ">
      <calculatedColumnFormula>COUNTIF(C:C,"UTSA")</calculatedColumnFormula>
    </tableColumn>
    <tableColumn id="25" xr3:uid="{EA2B0017-47D8-48CF-8BE5-49936E3C1342}" name="Great Northwest">
      <calculatedColumnFormula>COUNTIF(C:C,"Great Northwest")</calculatedColumnFormula>
    </tableColumn>
    <tableColumn id="26" xr3:uid="{D17DA79B-7C03-4DAC-8BDA-B214B3596613}" name="Leon Valley">
      <calculatedColumnFormula>COUNTIF(C:C,"Leon Valley")</calculatedColumnFormula>
    </tableColumn>
    <tableColumn id="27" xr3:uid="{D3BFE4AF-88D8-4270-90A8-0288EE2D7E05}" name="Alamo Ranch ">
      <calculatedColumnFormula>COUNTIF(C:C,"Alamo Ranch")</calculatedColumnFormula>
    </tableColumn>
    <tableColumn id="28" xr3:uid="{ECF595C1-DEFA-49D3-936C-41ED5B37DDE3}" name="Westover Hills">
      <calculatedColumnFormula>COUNTIF(C:C,"Westover Hills")</calculatedColumnFormula>
    </tableColumn>
    <tableColumn id="29" xr3:uid="{2EA63381-DE34-4C54-9998-144717798317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9943BEC-5FCC-48A8-B1D7-D99BE159F9ED}" name="Table8212733" displayName="Table8212733" ref="L58:O59" totalsRowShown="0" headerRowDxfId="225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5FE04133-A155-4E4B-AA28-38F7EBF8403E}" name="Pine 1x6">
      <calculatedColumnFormula>COUNTIF(J:J,"Pine 1x6")</calculatedColumnFormula>
    </tableColumn>
    <tableColumn id="2" xr3:uid="{9DC43E89-5062-4D18-8C9B-D3CB7B26AE41}" name="Pine 1x4">
      <calculatedColumnFormula>COUNTIF(J:J,"Pine 1x4")</calculatedColumnFormula>
    </tableColumn>
    <tableColumn id="3" xr3:uid="{73A3E477-C8EE-4EA2-8D40-ED2B5C23B762}" name="Cedar 1x6">
      <calculatedColumnFormula>COUNTIF(J:J,"Cedar 1x6")</calculatedColumnFormula>
    </tableColumn>
    <tableColumn id="4" xr3:uid="{5904E6D1-1B3A-469B-82AF-C7613BB00F4C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C095C2D-D881-4A1C-B2B2-EC7FCEC0CF5F}" name="Table316222834" displayName="Table316222834" ref="L39:R40" totalsRowShown="0" headerRowDxfId="224" dataDxfId="223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34AC3EA-2E0C-4D5C-A598-AA19A21D4D04}" name="Privacy" dataDxfId="222">
      <calculatedColumnFormula>COUNTIF(D:D,"Privacy")</calculatedColumnFormula>
    </tableColumn>
    <tableColumn id="2" xr3:uid="{0A4571F5-0A73-4F62-A377-A415CEF652DE}" name="Capped Privacy" dataDxfId="221">
      <calculatedColumnFormula>COUNTIF(D:D,"Capped Privacy")</calculatedColumnFormula>
    </tableColumn>
    <tableColumn id="3" xr3:uid="{69AEEE49-B599-4F2A-9D28-54CB11AA4552}" name="3 Board / 4 Board" dataDxfId="220">
      <calculatedColumnFormula>COUNTIF(D:D,"3 Board / 4 Board")</calculatedColumnFormula>
    </tableColumn>
    <tableColumn id="4" xr3:uid="{6EE91440-AD5A-49EB-B3C5-0EFA44F9FB8A}" name="Chain Link" dataDxfId="219">
      <calculatedColumnFormula>COUNTIF(D:D,"Chain Link")</calculatedColumnFormula>
    </tableColumn>
    <tableColumn id="5" xr3:uid="{873240F7-8F09-459D-8ACA-C2696BD3DFA6}" name="Aluminum" dataDxfId="218">
      <calculatedColumnFormula>COUNTIF(D:D,"Aluminum")</calculatedColumnFormula>
    </tableColumn>
    <tableColumn id="6" xr3:uid="{C6C70768-E682-43EB-B40A-08320BFEE7DE}" name="Steel Fencing" dataDxfId="217">
      <calculatedColumnFormula>COUNTIF(D:D,"Steel Fencing")</calculatedColumnFormula>
    </tableColumn>
    <tableColumn id="7" xr3:uid="{EEBD06A2-543D-4BCD-ABF9-4FAC69C032C2}" name="Custom" dataDxfId="216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958C3FA-0334-4D63-A013-B12DC762D3A2}" name="Table417232935" displayName="Table417232935" ref="L26:M27" totalsRowShown="0" headerRowDxfId="215" dataDxfId="214">
  <autoFilter ref="L26:M27" xr:uid="{23960103-34C0-4E12-BA79-59334D65FC10}">
    <filterColumn colId="0" hiddenButton="1"/>
    <filterColumn colId="1" hiddenButton="1"/>
  </autoFilter>
  <tableColumns count="2">
    <tableColumn id="1" xr3:uid="{2A8FC15C-0109-4310-B8A3-7F9B2A102F86}" name="Monthly Goal" dataDxfId="213"/>
    <tableColumn id="2" xr3:uid="{4E1A2FA8-8C5C-4C4F-85BD-A2E956CE2ABA}" name="Progress" dataDxfId="212">
      <calculatedColumnFormula>M5</calculatedColumnFormula>
    </tableColumn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93E5ECC-D810-4DA7-BEE0-2ADA3151BA01}" name="Table518243036" displayName="Table518243036" ref="L13:M14" totalsRowShown="0" dataDxfId="211">
  <autoFilter ref="L13:M14" xr:uid="{07BF90D7-0DE4-4D3F-92A3-52C03CCA0B87}">
    <filterColumn colId="0" hiddenButton="1"/>
    <filterColumn colId="1" hiddenButton="1"/>
  </autoFilter>
  <tableColumns count="2">
    <tableColumn id="1" xr3:uid="{3A4A059B-5B13-4570-AFD0-D6596C8B347D}" name="Quoted Jobs" dataDxfId="210">
      <calculatedColumnFormula>COUNTIF(E:E,"Yes")</calculatedColumnFormula>
    </tableColumn>
    <tableColumn id="2" xr3:uid="{664EA647-B276-487D-82AB-E6EEED68708E}" name="Sold Jobs" dataDxfId="209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2A05BC2-979D-452B-88EA-4113494ED512}" name="Table619253137" displayName="Table619253137" ref="R13:V14" totalsRowShown="0" headerRowDxfId="208" dataDxfId="207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8198B87-D42E-4279-BA69-417EAAFB36C1}" name="Facebook" dataDxfId="206">
      <calculatedColumnFormula>COUNTIF(I:I,"Facebook")</calculatedColumnFormula>
    </tableColumn>
    <tableColumn id="2" xr3:uid="{F9EFB89E-9F01-4EA7-A6DA-051358E56B50}" name="Ad Pages" dataDxfId="205">
      <calculatedColumnFormula>COUNTIF(I:I,"AD Page")</calculatedColumnFormula>
    </tableColumn>
    <tableColumn id="3" xr3:uid="{A396A324-DA66-42A6-B536-06E6AA6D68CE}" name="Fence Signs" dataDxfId="204">
      <calculatedColumnFormula>COUNTIF(I:I,"Fence Sign")</calculatedColumnFormula>
    </tableColumn>
    <tableColumn id="4" xr3:uid="{E2056F0B-FA75-4E37-BE9A-1BC796A7807C}" name="Reference" dataDxfId="203">
      <calculatedColumnFormula>COUNTIF(I:I,"Reference")</calculatedColumnFormula>
    </tableColumn>
    <tableColumn id="5" xr3:uid="{BB49CD18-45D0-43F6-9087-6A5840AFD149}" name="Other" dataDxfId="202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F3C8478-A071-4ADA-BE55-CD805550D8F1}" name="Table720263238" displayName="Table720263238" ref="L79:AN80" totalsRowShown="0" headerRowDxfId="201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4AE9D55D-ADB8-4F8D-BA04-1DAE6187FED3}" name="New Braunfels">
      <calculatedColumnFormula>COUNTIF(C:C,"New Braunfels")</calculatedColumnFormula>
    </tableColumn>
    <tableColumn id="2" xr3:uid="{FC3A2D13-4ADD-4706-AF46-BFDB2D714732}" name="Garden Ridge">
      <calculatedColumnFormula>COUNTIF(C:C,"Garden Ridge")</calculatedColumnFormula>
    </tableColumn>
    <tableColumn id="3" xr3:uid="{13666C27-F393-45C9-BA41-4CCDE2434A51}" name="Schertz">
      <calculatedColumnFormula>COUNTIF(C:C,"Schertzs")</calculatedColumnFormula>
    </tableColumn>
    <tableColumn id="4" xr3:uid="{7BD05DF8-5127-4ADA-AF4F-0796E8499B1C}" name="Cibilo">
      <calculatedColumnFormula>COUNTIF(C:C,"Cibilo")</calculatedColumnFormula>
    </tableColumn>
    <tableColumn id="5" xr3:uid="{92E3ED66-C63D-4A94-818B-37FCD33E53FE}" name="Universal City">
      <calculatedColumnFormula>COUNTIF(C:C,"Universal City")</calculatedColumnFormula>
    </tableColumn>
    <tableColumn id="6" xr3:uid="{D619F159-F638-4B62-B6F6-2A05113422BA}" name="Live Oak">
      <calculatedColumnFormula>COUNTIF(C:C,"Live Oak")</calculatedColumnFormula>
    </tableColumn>
    <tableColumn id="7" xr3:uid="{8E58CD4D-6DAF-4B6C-B2DB-10C79CA7A475}" name="Windcrest">
      <calculatedColumnFormula>COUNTIF(C:C,"Windcrest")</calculatedColumnFormula>
    </tableColumn>
    <tableColumn id="8" xr3:uid="{DE0E88AB-55CA-4DA4-A4EF-1FF379DCC882}" name="Northern Hills">
      <calculatedColumnFormula>COUNTIF(C:C,"Northern Hills")</calculatedColumnFormula>
    </tableColumn>
    <tableColumn id="9" xr3:uid="{417C1E49-1D9C-461D-B268-AD2550545161}" name="Thousand Oaks">
      <calculatedColumnFormula>COUNTIF(C:C,"Thousand Oaks")</calculatedColumnFormula>
    </tableColumn>
    <tableColumn id="10" xr3:uid="{B5209529-0F5E-47C7-8E20-37E8B7267C8D}" name="Randolph">
      <calculatedColumnFormula>COUNTIF(C:C,"Randolph")</calculatedColumnFormula>
    </tableColumn>
    <tableColumn id="11" xr3:uid="{19642D91-B162-40B4-B2DF-50883011C4A0}" name="Alamo Heights">
      <calculatedColumnFormula>COUNTIF(C:C,"Alamo Heights")</calculatedColumnFormula>
    </tableColumn>
    <tableColumn id="12" xr3:uid="{44762E42-A7BF-48CD-BD06-8755A2593685}" name="Olmos Park">
      <calculatedColumnFormula>COUNTIF(C:C,"Olmos Park")</calculatedColumnFormula>
    </tableColumn>
    <tableColumn id="13" xr3:uid="{79EBEA48-1006-4A79-9FB7-DBC12E504842}" name="Fort Sam">
      <calculatedColumnFormula>COUNTIF(C:C,"Fort Sam")</calculatedColumnFormula>
    </tableColumn>
    <tableColumn id="14" xr3:uid="{9276488A-0B47-4947-9FE9-D196F9EA662D}" name="Stone Oak">
      <calculatedColumnFormula>COUNTIF(C:C,"Stone Oak")</calculatedColumnFormula>
    </tableColumn>
    <tableColumn id="15" xr3:uid="{15253BE3-CA94-4C15-ACFE-B862BC9C0913}" name="Timberwood Park">
      <calculatedColumnFormula>COUNTIF(C:C,"Timberwood Park")</calculatedColumnFormula>
    </tableColumn>
    <tableColumn id="16" xr3:uid="{B730566A-B5B7-4E24-942C-BB55C854F9E9}" name="helotes">
      <calculatedColumnFormula>COUNTIF(C:C,"Helotes")</calculatedColumnFormula>
    </tableColumn>
    <tableColumn id="17" xr3:uid="{507CBEEA-18B8-43CE-B382-E24C13A57BDC}" name="Boerne">
      <calculatedColumnFormula>COUNTIF(C:C,"Boerne")</calculatedColumnFormula>
    </tableColumn>
    <tableColumn id="18" xr3:uid="{52EAE422-866E-460A-80B1-07882C12ACD8}" name="Fair Oaks">
      <calculatedColumnFormula>COUNTIF(C:C,"Fair Oaks")</calculatedColumnFormula>
    </tableColumn>
    <tableColumn id="19" xr3:uid="{685590D6-BB86-4F09-B8BE-516971187A4A}" name="Leon Springs">
      <calculatedColumnFormula>COUNTIF(C:C,"Leon Springs")</calculatedColumnFormula>
    </tableColumn>
    <tableColumn id="20" xr3:uid="{147D3F54-B843-473B-BF3D-878559037CDC}" name="Dominion">
      <calculatedColumnFormula>COUNTIF(C:C,"Dominion")</calculatedColumnFormula>
    </tableColumn>
    <tableColumn id="21" xr3:uid="{50D555AD-E812-4B71-AAA4-9AA0055C8045}" name="TPC Parkway">
      <calculatedColumnFormula>COUNTIF(C:C,"TPC Parkway")</calculatedColumnFormula>
    </tableColumn>
    <tableColumn id="22" xr3:uid="{6E3384DE-9DC0-4DAC-9601-F17F2E6C847B}" name="Encino Park">
      <calculatedColumnFormula>COUNTIF(C:C,"Encino Park")</calculatedColumnFormula>
    </tableColumn>
    <tableColumn id="23" xr3:uid="{5C914D22-8C89-49B8-8DAD-1B3DB23A9E2E}" name="Bulverde">
      <calculatedColumnFormula>COUNTIF(C:C,"Bulverde")</calculatedColumnFormula>
    </tableColumn>
    <tableColumn id="24" xr3:uid="{0AD121FD-F38D-456F-8105-CD08133730AF}" name="UTSA ">
      <calculatedColumnFormula>COUNTIF(C:C,"UTSA")</calculatedColumnFormula>
    </tableColumn>
    <tableColumn id="25" xr3:uid="{5BF7DFFF-D626-45DF-B091-56F3092248AB}" name="Great Northwest">
      <calculatedColumnFormula>COUNTIF(C:C,"Great Northwest")</calculatedColumnFormula>
    </tableColumn>
    <tableColumn id="26" xr3:uid="{D241F6C9-905C-4073-A3B3-B6CDB2B19C23}" name="Leon Valley">
      <calculatedColumnFormula>COUNTIF(C:C,"Leon Valley")</calculatedColumnFormula>
    </tableColumn>
    <tableColumn id="27" xr3:uid="{92E4A9A1-AB60-4F1F-BB1A-757CEBE6BCD6}" name="Alamo Ranch ">
      <calculatedColumnFormula>COUNTIF(C:C,"Alamo Ranch")</calculatedColumnFormula>
    </tableColumn>
    <tableColumn id="28" xr3:uid="{8CF5C151-F10C-41FC-8507-F7A3A986DA56}" name="Westover Hills">
      <calculatedColumnFormula>COUNTIF(C:C,"Westover Hills")</calculatedColumnFormula>
    </tableColumn>
    <tableColumn id="29" xr3:uid="{90695901-BD62-429A-A63E-FCB43D484BC5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BF90D7-0DE4-4D3F-92A3-52C03CCA0B87}" name="Table5" displayName="Table5" ref="L13:M14" totalsRowShown="0" dataDxfId="311">
  <autoFilter ref="L13:M14" xr:uid="{07BF90D7-0DE4-4D3F-92A3-52C03CCA0B87}">
    <filterColumn colId="0" hiddenButton="1"/>
    <filterColumn colId="1" hiddenButton="1"/>
  </autoFilter>
  <tableColumns count="2">
    <tableColumn id="1" xr3:uid="{CD0BFA2B-1641-4F21-A115-3F80B6E32209}" name="Quoted Jobs" dataDxfId="310">
      <calculatedColumnFormula>COUNTIF(E:E,"Yes")</calculatedColumnFormula>
    </tableColumn>
    <tableColumn id="2" xr3:uid="{EBCEA09E-215F-4E6E-A964-BF76E11923F6}" name="Sold Jobs" dataDxfId="309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04FB9AA-6AA1-429D-A0E9-050D9A869ADB}" name="Table821273339" displayName="Table821273339" ref="L58:O59" totalsRowShown="0" headerRowDxfId="200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8C461F8A-1BC2-4BEF-82E3-A3BCA51E9B42}" name="Pine 1x6">
      <calculatedColumnFormula>COUNTIF(J:J,"Pine 1x6")</calculatedColumnFormula>
    </tableColumn>
    <tableColumn id="2" xr3:uid="{E10CBB80-3C58-4C87-9A4B-09E15748CC2A}" name="Pine 1x4">
      <calculatedColumnFormula>COUNTIF(J:J,"Pine 1x4")</calculatedColumnFormula>
    </tableColumn>
    <tableColumn id="3" xr3:uid="{D93F5DB5-3B46-4DD8-8FA3-8F6FC9288D52}" name="Cedar 1x6">
      <calculatedColumnFormula>COUNTIF(J:J,"Cedar 1x6")</calculatedColumnFormula>
    </tableColumn>
    <tableColumn id="4" xr3:uid="{992799EA-5875-4F33-892B-D9F08B9B50DC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C7F5346-65C7-4079-BF91-6D3CD9939F3E}" name="Table31622283440" displayName="Table31622283440" ref="L39:R40" totalsRowShown="0" headerRowDxfId="199" dataDxfId="198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2E0A569-D9DC-4009-87F0-B30E963B16F2}" name="Privacy" dataDxfId="197">
      <calculatedColumnFormula>COUNTIF(D:D,"Privacy")</calculatedColumnFormula>
    </tableColumn>
    <tableColumn id="2" xr3:uid="{A2E3E512-4A3C-462E-BBEB-C35F4A449A91}" name="Capped Privacy" dataDxfId="196">
      <calculatedColumnFormula>COUNTIF(D:D,"Capped Privacy")</calculatedColumnFormula>
    </tableColumn>
    <tableColumn id="3" xr3:uid="{6DC25854-FB4A-4E8E-8333-07C162D2C4D4}" name="3 Board / 4 Board" dataDxfId="195">
      <calculatedColumnFormula>COUNTIF(D:D,"3 Board / 4 Board")</calculatedColumnFormula>
    </tableColumn>
    <tableColumn id="4" xr3:uid="{32B452A5-BF43-4E6B-AC42-2C14A4614539}" name="Chain Link" dataDxfId="194">
      <calculatedColumnFormula>COUNTIF(D:D,"Chain Link")</calculatedColumnFormula>
    </tableColumn>
    <tableColumn id="5" xr3:uid="{C6C543DD-B5F0-4CBE-88F5-5B308F52CBE1}" name="Aluminum" dataDxfId="193">
      <calculatedColumnFormula>COUNTIF(D:D,"Aluminum")</calculatedColumnFormula>
    </tableColumn>
    <tableColumn id="6" xr3:uid="{16C81A52-861B-4F87-851C-0FB34BEE24D5}" name="Steel Fencing" dataDxfId="192">
      <calculatedColumnFormula>COUNTIF(D:D,"Steel Fencing")</calculatedColumnFormula>
    </tableColumn>
    <tableColumn id="7" xr3:uid="{F0D13D63-B194-44AF-82A8-1FB3F1B204AE}" name="Custom" dataDxfId="191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321972F-7842-428F-ACA0-70AF8D87283E}" name="Table41723293541" displayName="Table41723293541" ref="L26:M27" totalsRowShown="0" headerRowDxfId="190" dataDxfId="189">
  <autoFilter ref="L26:M27" xr:uid="{23960103-34C0-4E12-BA79-59334D65FC10}">
    <filterColumn colId="0" hiddenButton="1"/>
    <filterColumn colId="1" hiddenButton="1"/>
  </autoFilter>
  <tableColumns count="2">
    <tableColumn id="1" xr3:uid="{F6833AAA-7D75-4C8C-9233-CA8CD52D937B}" name="Monthly Goal" dataDxfId="188"/>
    <tableColumn id="2" xr3:uid="{B9F8C288-A48C-416C-B2F7-23FEEE5365BA}" name="Progress" dataDxfId="187">
      <calculatedColumnFormula>M5</calculatedColumnFormula>
    </tableColumn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7E69E48-F452-49EA-A64B-3DDFEDDE3428}" name="Table51824303642" displayName="Table51824303642" ref="L13:M14" totalsRowShown="0" dataDxfId="186">
  <autoFilter ref="L13:M14" xr:uid="{07BF90D7-0DE4-4D3F-92A3-52C03CCA0B87}">
    <filterColumn colId="0" hiddenButton="1"/>
    <filterColumn colId="1" hiddenButton="1"/>
  </autoFilter>
  <tableColumns count="2">
    <tableColumn id="1" xr3:uid="{05EDC2ED-0ADE-4A06-A84A-D86EEAF44161}" name="Quoted Jobs" dataDxfId="185">
      <calculatedColumnFormula>COUNTIF(E:E,"Yes")</calculatedColumnFormula>
    </tableColumn>
    <tableColumn id="2" xr3:uid="{D66AD076-FE23-4E2C-B0B8-3C4A8F03887B}" name="Sold Jobs" dataDxfId="184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E5B769C-4DF4-4BDB-924F-8D4874789E47}" name="Table61925313743" displayName="Table61925313743" ref="R13:V14" totalsRowShown="0" headerRowDxfId="183" dataDxfId="182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E3B2626-15D2-4313-A724-F254466666C4}" name="Facebook" dataDxfId="181">
      <calculatedColumnFormula>COUNTIF(I:I,"Facebook")</calculatedColumnFormula>
    </tableColumn>
    <tableColumn id="2" xr3:uid="{B43BA7D3-3A80-43DD-8035-F827DEFD6396}" name="Ad Pages" dataDxfId="180">
      <calculatedColumnFormula>COUNTIF(I:I,"AD Page")</calculatedColumnFormula>
    </tableColumn>
    <tableColumn id="3" xr3:uid="{6E35BBE2-2DF4-4728-86A6-1923C913F761}" name="Fence Signs" dataDxfId="179">
      <calculatedColumnFormula>COUNTIF(I:I,"Fence Sign")</calculatedColumnFormula>
    </tableColumn>
    <tableColumn id="4" xr3:uid="{1455244B-6228-4DD5-943F-BCAD90D66B60}" name="Reference" dataDxfId="178">
      <calculatedColumnFormula>COUNTIF(I:I,"Reference")</calculatedColumnFormula>
    </tableColumn>
    <tableColumn id="5" xr3:uid="{04D1D0FE-3F3B-4D26-8FC5-A5564CA69127}" name="Other" dataDxfId="177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5779E68-606F-4747-8B62-D26ADEBC3864}" name="Table72026323844" displayName="Table72026323844" ref="L79:AN80" totalsRowShown="0" headerRowDxfId="176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894DAA50-2269-4857-8872-F93057B2CE39}" name="New Braunfels">
      <calculatedColumnFormula>COUNTIF(C:C,"New Braunfels")</calculatedColumnFormula>
    </tableColumn>
    <tableColumn id="2" xr3:uid="{45B1AF7D-F580-495D-9997-09870963C68E}" name="Garden Ridge">
      <calculatedColumnFormula>COUNTIF(C:C,"Garden Ridge")</calculatedColumnFormula>
    </tableColumn>
    <tableColumn id="3" xr3:uid="{21386532-6285-497F-9946-8EA4AE394929}" name="Schertz">
      <calculatedColumnFormula>COUNTIF(C:C,"Schertzs")</calculatedColumnFormula>
    </tableColumn>
    <tableColumn id="4" xr3:uid="{91B31105-CBB0-4576-A62C-6D355CF12175}" name="Cibilo">
      <calculatedColumnFormula>COUNTIF(C:C,"Cibilo")</calculatedColumnFormula>
    </tableColumn>
    <tableColumn id="5" xr3:uid="{A2D8A384-4827-4D50-AEA2-11CEBAF6DC36}" name="Universal City">
      <calculatedColumnFormula>COUNTIF(C:C,"Universal City")</calculatedColumnFormula>
    </tableColumn>
    <tableColumn id="6" xr3:uid="{B3EEA2DA-348C-47BD-A7A7-316435956E87}" name="Live Oak">
      <calculatedColumnFormula>COUNTIF(C:C,"Live Oak")</calculatedColumnFormula>
    </tableColumn>
    <tableColumn id="7" xr3:uid="{04714556-4E38-4D73-8C9D-259253633A1D}" name="Windcrest">
      <calculatedColumnFormula>COUNTIF(C:C,"Windcrest")</calculatedColumnFormula>
    </tableColumn>
    <tableColumn id="8" xr3:uid="{F8DB2F65-8457-40B0-98EA-D7481D9325BF}" name="Northern Hills">
      <calculatedColumnFormula>COUNTIF(C:C,"Northern Hills")</calculatedColumnFormula>
    </tableColumn>
    <tableColumn id="9" xr3:uid="{0A7B6E96-664A-4271-B857-E51402A55926}" name="Thousand Oaks">
      <calculatedColumnFormula>COUNTIF(C:C,"Thousand Oaks")</calculatedColumnFormula>
    </tableColumn>
    <tableColumn id="10" xr3:uid="{BBB5F647-C7CB-4139-A510-2FADFAEEAEB8}" name="Randolph">
      <calculatedColumnFormula>COUNTIF(C:C,"Randolph")</calculatedColumnFormula>
    </tableColumn>
    <tableColumn id="11" xr3:uid="{3D40249A-E055-4BE2-899F-AFB1CCB71215}" name="Alamo Heights">
      <calculatedColumnFormula>COUNTIF(C:C,"Alamo Heights")</calculatedColumnFormula>
    </tableColumn>
    <tableColumn id="12" xr3:uid="{AABF0640-E3E6-45A4-AD24-94C513A0F613}" name="Olmos Park">
      <calculatedColumnFormula>COUNTIF(C:C,"Olmos Park")</calculatedColumnFormula>
    </tableColumn>
    <tableColumn id="13" xr3:uid="{D9C35F70-2DE9-4FED-8638-BBCB6A8BCD47}" name="Fort Sam">
      <calculatedColumnFormula>COUNTIF(C:C,"Fort Sam")</calculatedColumnFormula>
    </tableColumn>
    <tableColumn id="14" xr3:uid="{4F4E5571-3115-4306-ADDB-6CE79F81F259}" name="Stone Oak">
      <calculatedColumnFormula>COUNTIF(C:C,"Stone Oak")</calculatedColumnFormula>
    </tableColumn>
    <tableColumn id="15" xr3:uid="{4B826385-DCA1-4B38-9B1A-54C950095300}" name="Timberwood Park">
      <calculatedColumnFormula>COUNTIF(C:C,"Timberwood Park")</calculatedColumnFormula>
    </tableColumn>
    <tableColumn id="16" xr3:uid="{5E6A10B9-AA7F-4F51-A990-31364BC585AA}" name="helotes">
      <calculatedColumnFormula>COUNTIF(C:C,"Helotes")</calculatedColumnFormula>
    </tableColumn>
    <tableColumn id="17" xr3:uid="{1D28CAD4-5D7D-4609-8722-33237765DFFB}" name="Boerne">
      <calculatedColumnFormula>COUNTIF(C:C,"Boerne")</calculatedColumnFormula>
    </tableColumn>
    <tableColumn id="18" xr3:uid="{106A4BDC-C53F-454C-AA48-6C578D8CF7B5}" name="Fair Oaks">
      <calculatedColumnFormula>COUNTIF(C:C,"Fair Oaks")</calculatedColumnFormula>
    </tableColumn>
    <tableColumn id="19" xr3:uid="{22CA4B31-E7E0-4DD8-897C-76BB23AD50D3}" name="Leon Springs">
      <calculatedColumnFormula>COUNTIF(C:C,"Leon Springs")</calculatedColumnFormula>
    </tableColumn>
    <tableColumn id="20" xr3:uid="{E602A25B-6919-4154-9E15-A23DEC652D42}" name="Dominion">
      <calculatedColumnFormula>COUNTIF(C:C,"Dominion")</calculatedColumnFormula>
    </tableColumn>
    <tableColumn id="21" xr3:uid="{15EEE323-9F48-4A4E-9808-D24F720F7DC4}" name="TPC Parkway">
      <calculatedColumnFormula>COUNTIF(C:C,"TPC Parkway")</calculatedColumnFormula>
    </tableColumn>
    <tableColumn id="22" xr3:uid="{98E153F2-D675-4BEC-B8EC-ADA87267F34F}" name="Encino Park">
      <calculatedColumnFormula>COUNTIF(C:C,"Encino Park")</calculatedColumnFormula>
    </tableColumn>
    <tableColumn id="23" xr3:uid="{420C4E45-E498-431A-B11B-B8B49F132DCD}" name="Bulverde">
      <calculatedColumnFormula>COUNTIF(C:C,"Bulverde")</calculatedColumnFormula>
    </tableColumn>
    <tableColumn id="24" xr3:uid="{DE69DFC6-E568-4785-8DA6-685839221D3B}" name="UTSA ">
      <calculatedColumnFormula>COUNTIF(C:C,"UTSA")</calculatedColumnFormula>
    </tableColumn>
    <tableColumn id="25" xr3:uid="{CC21EC46-BCD2-4303-A674-75F09F36678A}" name="Great Northwest">
      <calculatedColumnFormula>COUNTIF(C:C,"Great Northwest")</calculatedColumnFormula>
    </tableColumn>
    <tableColumn id="26" xr3:uid="{3B35C309-F33D-4EEF-B9BA-6789B4072FAA}" name="Leon Valley">
      <calculatedColumnFormula>COUNTIF(C:C,"Leon Valley")</calculatedColumnFormula>
    </tableColumn>
    <tableColumn id="27" xr3:uid="{FD107B2E-0DAD-4CB2-AD95-6F163A83AFFC}" name="Alamo Ranch ">
      <calculatedColumnFormula>COUNTIF(C:C,"Alamo Ranch")</calculatedColumnFormula>
    </tableColumn>
    <tableColumn id="28" xr3:uid="{2CDB5C77-B144-418B-8513-9ED8115D32FA}" name="Westover Hills">
      <calculatedColumnFormula>COUNTIF(C:C,"Westover Hills")</calculatedColumnFormula>
    </tableColumn>
    <tableColumn id="29" xr3:uid="{C536113F-6985-4330-A4BE-CDD4C71527D1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B3C642E-B85B-4C74-BD1D-798884802D4F}" name="Table82127333945" displayName="Table82127333945" ref="L58:O59" totalsRowShown="0" headerRowDxfId="175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1C8C3EDD-D3E2-4BBC-A19A-32D3C61E1034}" name="Pine 1x6">
      <calculatedColumnFormula>COUNTIF(J:J,"Pine 1x6")</calculatedColumnFormula>
    </tableColumn>
    <tableColumn id="2" xr3:uid="{7CF36E85-CCD1-4982-B841-1CF8CDA54C7F}" name="Pine 1x4">
      <calculatedColumnFormula>COUNTIF(J:J,"Pine 1x4")</calculatedColumnFormula>
    </tableColumn>
    <tableColumn id="3" xr3:uid="{98A177DB-1944-449F-AC22-207018DDFB83}" name="Cedar 1x6">
      <calculatedColumnFormula>COUNTIF(J:J,"Cedar 1x6")</calculatedColumnFormula>
    </tableColumn>
    <tableColumn id="4" xr3:uid="{23F5675B-F085-405C-877A-4B9777A771D4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FC23CA8-BA2C-4C01-AECE-574E36CF6D27}" name="Table3162228344046" displayName="Table3162228344046" ref="L39:R40" totalsRowShown="0" headerRowDxfId="174" dataDxfId="173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CFD6EC6-EEE7-4073-9B2C-2525176EB863}" name="Privacy" dataDxfId="172">
      <calculatedColumnFormula>COUNTIF(D:D,"Privacy")</calculatedColumnFormula>
    </tableColumn>
    <tableColumn id="2" xr3:uid="{39D3A539-5AA4-4039-A9AE-9937695F7E5C}" name="Capped Privacy" dataDxfId="171">
      <calculatedColumnFormula>COUNTIF(D:D,"Capped Privacy")</calculatedColumnFormula>
    </tableColumn>
    <tableColumn id="3" xr3:uid="{8322FF55-0C0F-4DDD-AC3F-9EDBDB09A0F7}" name="3 Board / 4 Board" dataDxfId="170">
      <calculatedColumnFormula>COUNTIF(D:D,"3 Board / 4 Board")</calculatedColumnFormula>
    </tableColumn>
    <tableColumn id="4" xr3:uid="{07145854-A17A-44CB-9A42-B077B6A665E0}" name="Chain Link" dataDxfId="169">
      <calculatedColumnFormula>COUNTIF(D:D,"Chain Link")</calculatedColumnFormula>
    </tableColumn>
    <tableColumn id="5" xr3:uid="{77F4604F-172B-44ED-A1BF-575DB7B3C34F}" name="Aluminum" dataDxfId="168">
      <calculatedColumnFormula>COUNTIF(D:D,"Aluminum")</calculatedColumnFormula>
    </tableColumn>
    <tableColumn id="6" xr3:uid="{584E334D-2A41-4D65-BA41-7892ED018B22}" name="Steel Fencing" dataDxfId="167">
      <calculatedColumnFormula>COUNTIF(D:D,"Steel Fencing")</calculatedColumnFormula>
    </tableColumn>
    <tableColumn id="7" xr3:uid="{08AAB96E-08C3-4748-906C-D6AEDD829F69}" name="Custom" dataDxfId="166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32C883E-F392-44E1-B459-823A6326BECE}" name="Table4172329354147" displayName="Table4172329354147" ref="L26:M27" totalsRowShown="0" headerRowDxfId="165" dataDxfId="164">
  <autoFilter ref="L26:M27" xr:uid="{23960103-34C0-4E12-BA79-59334D65FC10}">
    <filterColumn colId="0" hiddenButton="1"/>
    <filterColumn colId="1" hiddenButton="1"/>
  </autoFilter>
  <tableColumns count="2">
    <tableColumn id="1" xr3:uid="{8707611E-D556-4C97-9CCB-ECEE2ED71A6F}" name="Monthly Goal" dataDxfId="163"/>
    <tableColumn id="2" xr3:uid="{9E19F2CF-D3D9-4DD1-9093-73DD9BC32B5D}" name="Progress" dataDxfId="162">
      <calculatedColumnFormula>M5</calculatedColumnFormula>
    </tableColumn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000EAFB-3490-47B5-9FF4-2BED431E8CE8}" name="Table5182430364248" displayName="Table5182430364248" ref="L13:M14" totalsRowShown="0" dataDxfId="161">
  <autoFilter ref="L13:M14" xr:uid="{07BF90D7-0DE4-4D3F-92A3-52C03CCA0B87}">
    <filterColumn colId="0" hiddenButton="1"/>
    <filterColumn colId="1" hiddenButton="1"/>
  </autoFilter>
  <tableColumns count="2">
    <tableColumn id="1" xr3:uid="{84898F77-77E1-440E-9882-FFB1099FBF6D}" name="Quoted Jobs" dataDxfId="160">
      <calculatedColumnFormula>COUNTIF(E:E,"Yes")</calculatedColumnFormula>
    </tableColumn>
    <tableColumn id="2" xr3:uid="{22B7F2B5-D34E-4E9A-9626-712B10A0C1E6}" name="Sold Jobs" dataDxfId="159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7D0281-494C-4381-BC7A-2241B99E349E}" name="Table6" displayName="Table6" ref="R13:V14" totalsRowShown="0" headerRowDxfId="308" dataDxfId="307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78E8E33-3A53-4010-84F1-2708C3802B37}" name="Facebook" dataDxfId="306">
      <calculatedColumnFormula>COUNTIF(I:I,"Facebook")</calculatedColumnFormula>
    </tableColumn>
    <tableColumn id="2" xr3:uid="{3AE15963-12DE-4734-879E-25110C3969EE}" name="Ad Pages" dataDxfId="305">
      <calculatedColumnFormula>COUNTIF(I:I,"AD Page")</calculatedColumnFormula>
    </tableColumn>
    <tableColumn id="3" xr3:uid="{647803F2-400B-40FC-BF06-48FE31D818FF}" name="Fence Signs" dataDxfId="304">
      <calculatedColumnFormula>COUNTIF(I:I,"Fence Sign")</calculatedColumnFormula>
    </tableColumn>
    <tableColumn id="4" xr3:uid="{926E229B-1A41-45BC-A6B8-6574DC17B542}" name="Reference" dataDxfId="303">
      <calculatedColumnFormula>COUNTIF(I:I,"Reference")</calculatedColumnFormula>
    </tableColumn>
    <tableColumn id="5" xr3:uid="{9EC54943-6EBC-4EB1-9D98-70C15E60E671}" name="Other" dataDxfId="302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159EF221-98A4-4B9C-95E8-459B5E7C6DE5}" name="Table6192531374349" displayName="Table6192531374349" ref="R13:V14" totalsRowShown="0" headerRowDxfId="158" dataDxfId="157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131C17-6D2E-4324-A100-C09596BB4098}" name="Facebook" dataDxfId="156">
      <calculatedColumnFormula>COUNTIF(I:I,"Facebook")</calculatedColumnFormula>
    </tableColumn>
    <tableColumn id="2" xr3:uid="{088072B3-D11F-4139-84D6-D74ADE6BA4AC}" name="Ad Pages" dataDxfId="155">
      <calculatedColumnFormula>COUNTIF(I:I,"AD Page")</calculatedColumnFormula>
    </tableColumn>
    <tableColumn id="3" xr3:uid="{F6D8B6DC-A9C3-42C4-B1AF-5B66356B1B28}" name="Fence Signs" dataDxfId="154">
      <calculatedColumnFormula>COUNTIF(I:I,"Fence Sign")</calculatedColumnFormula>
    </tableColumn>
    <tableColumn id="4" xr3:uid="{272EE11C-0086-4009-9119-C635D167F2C6}" name="Reference" dataDxfId="153">
      <calculatedColumnFormula>COUNTIF(I:I,"Reference")</calculatedColumnFormula>
    </tableColumn>
    <tableColumn id="5" xr3:uid="{E6A36EFB-679A-4AB7-8387-90496ABD7C92}" name="Other" dataDxfId="152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703E761D-365F-4CF8-819C-AD096D6A2E3C}" name="Table7202632384450" displayName="Table7202632384450" ref="L79:AN80" totalsRowShown="0" headerRowDxfId="151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AD856231-EB02-4473-BE2A-6090D7BBCA5A}" name="New Braunfels">
      <calculatedColumnFormula>COUNTIF(C:C,"New Braunfels")</calculatedColumnFormula>
    </tableColumn>
    <tableColumn id="2" xr3:uid="{F19173C7-01BA-4638-8DB8-F22974B890C6}" name="Garden Ridge">
      <calculatedColumnFormula>COUNTIF(C:C,"Garden Ridge")</calculatedColumnFormula>
    </tableColumn>
    <tableColumn id="3" xr3:uid="{E2F1F815-E00E-41CF-B76F-9FCDD8CC2922}" name="Schertz">
      <calculatedColumnFormula>COUNTIF(C:C,"Schertzs")</calculatedColumnFormula>
    </tableColumn>
    <tableColumn id="4" xr3:uid="{E4DD6A8A-626C-4F82-A9DE-0DDEE20E367F}" name="Cibilo">
      <calculatedColumnFormula>COUNTIF(C:C,"Cibilo")</calculatedColumnFormula>
    </tableColumn>
    <tableColumn id="5" xr3:uid="{F618988F-3F7D-4AEA-A2A7-D52D72DB8DE2}" name="Universal City">
      <calculatedColumnFormula>COUNTIF(C:C,"Universal City")</calculatedColumnFormula>
    </tableColumn>
    <tableColumn id="6" xr3:uid="{3934A2E9-87DF-4C18-9D6A-5CC7BDC7F5A7}" name="Live Oak">
      <calculatedColumnFormula>COUNTIF(C:C,"Live Oak")</calculatedColumnFormula>
    </tableColumn>
    <tableColumn id="7" xr3:uid="{3E8543F8-7FF5-4A82-830A-9E4098E90F93}" name="Windcrest">
      <calculatedColumnFormula>COUNTIF(C:C,"Windcrest")</calculatedColumnFormula>
    </tableColumn>
    <tableColumn id="8" xr3:uid="{C599F748-EAAD-4F8F-B124-F8419C43627D}" name="Northern Hills">
      <calculatedColumnFormula>COUNTIF(C:C,"Northern Hills")</calculatedColumnFormula>
    </tableColumn>
    <tableColumn id="9" xr3:uid="{0A2AA311-003F-4F0F-90BB-4C2DD289461D}" name="Thousand Oaks">
      <calculatedColumnFormula>COUNTIF(C:C,"Thousand Oaks")</calculatedColumnFormula>
    </tableColumn>
    <tableColumn id="10" xr3:uid="{8EB709C4-C271-4105-81AF-22D2B616D21F}" name="Randolph">
      <calculatedColumnFormula>COUNTIF(C:C,"Randolph")</calculatedColumnFormula>
    </tableColumn>
    <tableColumn id="11" xr3:uid="{68D873E3-EAD9-4E00-9484-B01D88169A44}" name="Alamo Heights">
      <calculatedColumnFormula>COUNTIF(C:C,"Alamo Heights")</calculatedColumnFormula>
    </tableColumn>
    <tableColumn id="12" xr3:uid="{96CDE3AF-1823-470E-A773-5317352CBE73}" name="Olmos Park">
      <calculatedColumnFormula>COUNTIF(C:C,"Olmos Park")</calculatedColumnFormula>
    </tableColumn>
    <tableColumn id="13" xr3:uid="{04E53B3D-6DA3-4F51-8DC3-36A8A69DA024}" name="Fort Sam">
      <calculatedColumnFormula>COUNTIF(C:C,"Fort Sam")</calculatedColumnFormula>
    </tableColumn>
    <tableColumn id="14" xr3:uid="{D9E97889-A015-4A62-8C4D-7A3D9880B62E}" name="Stone Oak">
      <calculatedColumnFormula>COUNTIF(C:C,"Stone Oak")</calculatedColumnFormula>
    </tableColumn>
    <tableColumn id="15" xr3:uid="{8825AEFD-FB8B-4B58-98B0-33B6CABD06C3}" name="Timberwood Park">
      <calculatedColumnFormula>COUNTIF(C:C,"Timberwood Park")</calculatedColumnFormula>
    </tableColumn>
    <tableColumn id="16" xr3:uid="{8A508F06-270E-4C7A-9F9C-A559FA5871EF}" name="helotes">
      <calculatedColumnFormula>COUNTIF(C:C,"Helotes")</calculatedColumnFormula>
    </tableColumn>
    <tableColumn id="17" xr3:uid="{71A249E8-9062-45C3-B6DF-7CAC7403D9A7}" name="Boerne">
      <calculatedColumnFormula>COUNTIF(C:C,"Boerne")</calculatedColumnFormula>
    </tableColumn>
    <tableColumn id="18" xr3:uid="{ECAA2A30-FFF2-45D4-A690-27D097842498}" name="Fair Oaks">
      <calculatedColumnFormula>COUNTIF(C:C,"Fair Oaks")</calculatedColumnFormula>
    </tableColumn>
    <tableColumn id="19" xr3:uid="{0BA5158E-933F-4FC1-9DF6-535F565386F3}" name="Leon Springs">
      <calculatedColumnFormula>COUNTIF(C:C,"Leon Springs")</calculatedColumnFormula>
    </tableColumn>
    <tableColumn id="20" xr3:uid="{D9F09AAA-9736-4E3D-9D57-122DFF85532D}" name="Dominion">
      <calculatedColumnFormula>COUNTIF(C:C,"Dominion")</calculatedColumnFormula>
    </tableColumn>
    <tableColumn id="21" xr3:uid="{8FB04C3F-B182-4DFD-A204-49153AD260F6}" name="TPC Parkway">
      <calculatedColumnFormula>COUNTIF(C:C,"TPC Parkway")</calculatedColumnFormula>
    </tableColumn>
    <tableColumn id="22" xr3:uid="{4774D25A-E9DE-490F-B5D9-BCB5E039D7E6}" name="Encino Park">
      <calculatedColumnFormula>COUNTIF(C:C,"Encino Park")</calculatedColumnFormula>
    </tableColumn>
    <tableColumn id="23" xr3:uid="{9C6738A2-A726-4176-8436-E4DDBC23F7D8}" name="Bulverde">
      <calculatedColumnFormula>COUNTIF(C:C,"Bulverde")</calculatedColumnFormula>
    </tableColumn>
    <tableColumn id="24" xr3:uid="{00FEA030-0C0B-4C8E-8BD3-61A406C39757}" name="UTSA ">
      <calculatedColumnFormula>COUNTIF(C:C,"UTSA")</calculatedColumnFormula>
    </tableColumn>
    <tableColumn id="25" xr3:uid="{685C24D1-C6E9-4616-A1CC-C1EB52565E34}" name="Great Northwest">
      <calculatedColumnFormula>COUNTIF(C:C,"Great Northwest")</calculatedColumnFormula>
    </tableColumn>
    <tableColumn id="26" xr3:uid="{B8E80944-57D8-4A86-9142-A493CBD329A3}" name="Leon Valley">
      <calculatedColumnFormula>COUNTIF(C:C,"Leon Valley")</calculatedColumnFormula>
    </tableColumn>
    <tableColumn id="27" xr3:uid="{373AB7BD-EF7A-4224-B3FC-D62A5804AC6B}" name="Alamo Ranch ">
      <calculatedColumnFormula>COUNTIF(C:C,"Alamo Ranch")</calculatedColumnFormula>
    </tableColumn>
    <tableColumn id="28" xr3:uid="{F1923202-22F9-4FD5-8D23-C5CED8D19328}" name="Westover Hills">
      <calculatedColumnFormula>COUNTIF(C:C,"Westover Hills")</calculatedColumnFormula>
    </tableColumn>
    <tableColumn id="29" xr3:uid="{BCB01C6D-BF6B-4C72-8EDD-5B4C3D666B42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B099707-4D82-4870-95EF-F8B533F9CACB}" name="Table8212733394551" displayName="Table8212733394551" ref="L58:O59" totalsRowShown="0" headerRowDxfId="150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921AB0A3-DF3E-4557-A760-FEFB9F46D9DB}" name="Pine 1x6">
      <calculatedColumnFormula>COUNTIF(J:J,"Pine 1x6")</calculatedColumnFormula>
    </tableColumn>
    <tableColumn id="2" xr3:uid="{74658BC5-AC41-41F8-AD6A-FBF126B25249}" name="Pine 1x4">
      <calculatedColumnFormula>COUNTIF(J:J,"Pine 1x4")</calculatedColumnFormula>
    </tableColumn>
    <tableColumn id="3" xr3:uid="{BD4CF494-B1FA-4972-A7B9-87491D6CE5D7}" name="Cedar 1x6">
      <calculatedColumnFormula>COUNTIF(J:J,"Cedar 1x6")</calculatedColumnFormula>
    </tableColumn>
    <tableColumn id="4" xr3:uid="{A89E323C-B6A1-44A9-A78B-B28D056A180E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37ABA1D-5732-4D4C-BE40-AE8E115835C7}" name="Table316222834404652" displayName="Table316222834404652" ref="L39:R40" totalsRowShown="0" headerRowDxfId="149" dataDxfId="148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B2D1C0F-4E18-46AA-928A-57CBAD1C89ED}" name="Privacy" dataDxfId="147">
      <calculatedColumnFormula>COUNTIF(D:D,"Privacy")</calculatedColumnFormula>
    </tableColumn>
    <tableColumn id="2" xr3:uid="{4D03B2B9-7403-4481-8AC9-D50452002092}" name="Capped Privacy" dataDxfId="146">
      <calculatedColumnFormula>COUNTIF(D:D,"Capped Privacy")</calculatedColumnFormula>
    </tableColumn>
    <tableColumn id="3" xr3:uid="{360216F1-039A-4885-A5B4-499309879F71}" name="3 Board / 4 Board" dataDxfId="145">
      <calculatedColumnFormula>COUNTIF(D:D,"3 Board / 4 Board")</calculatedColumnFormula>
    </tableColumn>
    <tableColumn id="4" xr3:uid="{99BA51FE-B9A9-4803-A3A6-97DE66F39737}" name="Chain Link" dataDxfId="144">
      <calculatedColumnFormula>COUNTIF(D:D,"Chain Link")</calculatedColumnFormula>
    </tableColumn>
    <tableColumn id="5" xr3:uid="{3A7F3FDB-2E88-4987-94BC-B0171D24B6C9}" name="Aluminum" dataDxfId="143">
      <calculatedColumnFormula>COUNTIF(D:D,"Aluminum")</calculatedColumnFormula>
    </tableColumn>
    <tableColumn id="6" xr3:uid="{5FF0A2AE-AFDB-4FF6-A00A-DBE87ED32BFA}" name="Steel Fencing" dataDxfId="142">
      <calculatedColumnFormula>COUNTIF(D:D,"Steel Fencing")</calculatedColumnFormula>
    </tableColumn>
    <tableColumn id="7" xr3:uid="{F5945756-3017-49AF-BD9E-6C713628DDDB}" name="Custom" dataDxfId="141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64ADCD38-819A-40EE-B6F3-7828C1706A84}" name="Table417232935414753" displayName="Table417232935414753" ref="L26:M27" totalsRowShown="0" headerRowDxfId="140" dataDxfId="139">
  <autoFilter ref="L26:M27" xr:uid="{23960103-34C0-4E12-BA79-59334D65FC10}">
    <filterColumn colId="0" hiddenButton="1"/>
    <filterColumn colId="1" hiddenButton="1"/>
  </autoFilter>
  <tableColumns count="2">
    <tableColumn id="1" xr3:uid="{2DEFA2DF-7F27-42B4-8838-A7E24194F98F}" name="Monthly Goal" dataDxfId="138"/>
    <tableColumn id="2" xr3:uid="{E15A456B-E5E3-4FC7-B549-A1AFF3FB311A}" name="Progress" dataDxfId="137">
      <calculatedColumnFormula>M5</calculatedColumnFormula>
    </tableColumn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27600BA-C95B-4551-BE27-7F2E429753F3}" name="Table518243036424854" displayName="Table518243036424854" ref="L13:M14" totalsRowShown="0" dataDxfId="136">
  <autoFilter ref="L13:M14" xr:uid="{07BF90D7-0DE4-4D3F-92A3-52C03CCA0B87}">
    <filterColumn colId="0" hiddenButton="1"/>
    <filterColumn colId="1" hiddenButton="1"/>
  </autoFilter>
  <tableColumns count="2">
    <tableColumn id="1" xr3:uid="{825BC835-6B54-4423-AE3F-00C3988DA194}" name="Quoted Jobs" dataDxfId="135">
      <calculatedColumnFormula>COUNTIF(E:E,"Yes")</calculatedColumnFormula>
    </tableColumn>
    <tableColumn id="2" xr3:uid="{9D03BC95-F71D-424F-8F0B-B564F486F62F}" name="Sold Jobs" dataDxfId="134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04B3D6E-A1B8-47B9-8200-B9BCA5F1D485}" name="Table619253137434955" displayName="Table619253137434955" ref="R13:V14" totalsRowShown="0" headerRowDxfId="133" dataDxfId="132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147A945-E704-4E73-B00A-F03A4A46DA4A}" name="Facebook" dataDxfId="131">
      <calculatedColumnFormula>COUNTIF(I:I,"Facebook")</calculatedColumnFormula>
    </tableColumn>
    <tableColumn id="2" xr3:uid="{EA9ABB12-7943-45F3-9B09-B16386FCFEBA}" name="Ad Pages" dataDxfId="130">
      <calculatedColumnFormula>COUNTIF(I:I,"AD Page")</calculatedColumnFormula>
    </tableColumn>
    <tableColumn id="3" xr3:uid="{D62D6318-215A-4BF1-9B85-807CF36EE1C2}" name="Fence Signs" dataDxfId="129">
      <calculatedColumnFormula>COUNTIF(I:I,"Fence Sign")</calculatedColumnFormula>
    </tableColumn>
    <tableColumn id="4" xr3:uid="{2CA5FE28-136E-4130-BDEA-01A928B2D415}" name="Reference" dataDxfId="128">
      <calculatedColumnFormula>COUNTIF(I:I,"Reference")</calculatedColumnFormula>
    </tableColumn>
    <tableColumn id="5" xr3:uid="{A6DE7E79-A98C-4287-8FA3-4AB6546A158B}" name="Other" dataDxfId="127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D0E02C2-2A07-4D20-AEBA-91F092AFE0E2}" name="Table720263238445056" displayName="Table720263238445056" ref="L79:AN80" totalsRowShown="0" headerRowDxfId="126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D48E135C-650E-42D3-8D43-44C4A76BD83D}" name="New Braunfels">
      <calculatedColumnFormula>COUNTIF(C:C,"New Braunfels")</calculatedColumnFormula>
    </tableColumn>
    <tableColumn id="2" xr3:uid="{81D4F56E-0DE6-49BA-A537-A85FB95E2E9A}" name="Garden Ridge">
      <calculatedColumnFormula>COUNTIF(C:C,"Garden Ridge")</calculatedColumnFormula>
    </tableColumn>
    <tableColumn id="3" xr3:uid="{8E5109AE-59C6-4FC7-945C-97CD9B428A5D}" name="Schertz">
      <calculatedColumnFormula>COUNTIF(C:C,"Schertzs")</calculatedColumnFormula>
    </tableColumn>
    <tableColumn id="4" xr3:uid="{02209F52-3C72-4156-89CD-016C0B01B5A0}" name="Cibilo">
      <calculatedColumnFormula>COUNTIF(C:C,"Cibilo")</calculatedColumnFormula>
    </tableColumn>
    <tableColumn id="5" xr3:uid="{298086B6-C7AE-4E04-8712-F9E2135A58FD}" name="Universal City">
      <calculatedColumnFormula>COUNTIF(C:C,"Universal City")</calculatedColumnFormula>
    </tableColumn>
    <tableColumn id="6" xr3:uid="{57F62580-796E-4122-B423-B7BAF1C5FF6E}" name="Live Oak">
      <calculatedColumnFormula>COUNTIF(C:C,"Live Oak")</calculatedColumnFormula>
    </tableColumn>
    <tableColumn id="7" xr3:uid="{7BA60CA3-9DFB-475A-99A5-2E106C47B1A4}" name="Windcrest">
      <calculatedColumnFormula>COUNTIF(C:C,"Windcrest")</calculatedColumnFormula>
    </tableColumn>
    <tableColumn id="8" xr3:uid="{EC7F68DE-84D5-44CB-A9A6-6F3F8EC94D33}" name="Northern Hills">
      <calculatedColumnFormula>COUNTIF(C:C,"Northern Hills")</calculatedColumnFormula>
    </tableColumn>
    <tableColumn id="9" xr3:uid="{85578DD9-160F-4E5D-A6CB-CE89B33BA497}" name="Thousand Oaks">
      <calculatedColumnFormula>COUNTIF(C:C,"Thousand Oaks")</calculatedColumnFormula>
    </tableColumn>
    <tableColumn id="10" xr3:uid="{7DBB24CE-FD81-4356-9377-E7681B6D3340}" name="Randolph">
      <calculatedColumnFormula>COUNTIF(C:C,"Randolph")</calculatedColumnFormula>
    </tableColumn>
    <tableColumn id="11" xr3:uid="{54216EC0-C774-4B4D-9265-63BD938FFBFA}" name="Alamo Heights">
      <calculatedColumnFormula>COUNTIF(C:C,"Alamo Heights")</calculatedColumnFormula>
    </tableColumn>
    <tableColumn id="12" xr3:uid="{EE4820F8-272B-446E-BCDF-8141461029BE}" name="Olmos Park">
      <calculatedColumnFormula>COUNTIF(C:C,"Olmos Park")</calculatedColumnFormula>
    </tableColumn>
    <tableColumn id="13" xr3:uid="{665E17D9-11F7-4C87-BF70-D2FFEB016FC1}" name="Fort Sam">
      <calculatedColumnFormula>COUNTIF(C:C,"Fort Sam")</calculatedColumnFormula>
    </tableColumn>
    <tableColumn id="14" xr3:uid="{0DCF3F35-080F-4918-82AD-964A0CCF6852}" name="Stone Oak">
      <calculatedColumnFormula>COUNTIF(C:C,"Stone Oak")</calculatedColumnFormula>
    </tableColumn>
    <tableColumn id="15" xr3:uid="{A7A07844-6434-4412-A8B7-EDB5C110FB7D}" name="Timberwood Park">
      <calculatedColumnFormula>COUNTIF(C:C,"Timberwood Park")</calculatedColumnFormula>
    </tableColumn>
    <tableColumn id="16" xr3:uid="{B17F91B2-77CE-4069-858D-B907E5149A7E}" name="helotes">
      <calculatedColumnFormula>COUNTIF(C:C,"Helotes")</calculatedColumnFormula>
    </tableColumn>
    <tableColumn id="17" xr3:uid="{1191E5D2-B8B9-48BA-B5E1-499EA5298F10}" name="Boerne">
      <calculatedColumnFormula>COUNTIF(C:C,"Boerne")</calculatedColumnFormula>
    </tableColumn>
    <tableColumn id="18" xr3:uid="{4AB73AA3-563F-4394-B6BA-DA72F6C28061}" name="Fair Oaks">
      <calculatedColumnFormula>COUNTIF(C:C,"Fair Oaks")</calculatedColumnFormula>
    </tableColumn>
    <tableColumn id="19" xr3:uid="{FC238B35-8C27-457C-97FE-C503DE2579D1}" name="Leon Springs">
      <calculatedColumnFormula>COUNTIF(C:C,"Leon Springs")</calculatedColumnFormula>
    </tableColumn>
    <tableColumn id="20" xr3:uid="{9F9B2C32-9E27-4B6C-B848-D0A1BFA57931}" name="Dominion">
      <calculatedColumnFormula>COUNTIF(C:C,"Dominion")</calculatedColumnFormula>
    </tableColumn>
    <tableColumn id="21" xr3:uid="{99F9F700-32DC-4B34-A7EB-0FEEC815B6B9}" name="TPC Parkway">
      <calculatedColumnFormula>COUNTIF(C:C,"TPC Parkway")</calculatedColumnFormula>
    </tableColumn>
    <tableColumn id="22" xr3:uid="{1EC31AA8-F954-45DE-B199-DC7B2E0EDEEE}" name="Encino Park">
      <calculatedColumnFormula>COUNTIF(C:C,"Encino Park")</calculatedColumnFormula>
    </tableColumn>
    <tableColumn id="23" xr3:uid="{087F339C-CF19-444B-8631-705A43CDF720}" name="Bulverde">
      <calculatedColumnFormula>COUNTIF(C:C,"Bulverde")</calculatedColumnFormula>
    </tableColumn>
    <tableColumn id="24" xr3:uid="{7F3DC00A-FA76-4AB1-8827-5001CE68351D}" name="UTSA ">
      <calculatedColumnFormula>COUNTIF(C:C,"UTSA")</calculatedColumnFormula>
    </tableColumn>
    <tableColumn id="25" xr3:uid="{A7F3D835-1632-4EBD-BB8B-7A55C75D1BE8}" name="Great Northwest">
      <calculatedColumnFormula>COUNTIF(C:C,"Great Northwest")</calculatedColumnFormula>
    </tableColumn>
    <tableColumn id="26" xr3:uid="{A01ABEF3-1CF1-4191-AFE4-709A191C856A}" name="Leon Valley">
      <calculatedColumnFormula>COUNTIF(C:C,"Leon Valley")</calculatedColumnFormula>
    </tableColumn>
    <tableColumn id="27" xr3:uid="{CED2AD2A-0646-4AB8-AAC8-E06F3EFAF93C}" name="Alamo Ranch ">
      <calculatedColumnFormula>COUNTIF(C:C,"Alamo Ranch")</calculatedColumnFormula>
    </tableColumn>
    <tableColumn id="28" xr3:uid="{7187A7BD-F638-4775-9D6A-6F4A5397D786}" name="Westover Hills">
      <calculatedColumnFormula>COUNTIF(C:C,"Westover Hills")</calculatedColumnFormula>
    </tableColumn>
    <tableColumn id="29" xr3:uid="{1E44BFB1-0884-4DE5-99D0-1552C4876D7A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3896972-75BC-48B5-9EC2-112308262C9A}" name="Table821273339455157" displayName="Table821273339455157" ref="L58:O59" totalsRowShown="0" headerRowDxfId="125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B5A43C30-0901-4F96-AFD3-8DF9B4C9DB42}" name="Pine 1x6">
      <calculatedColumnFormula>COUNTIF(J:J,"Pine 1x6")</calculatedColumnFormula>
    </tableColumn>
    <tableColumn id="2" xr3:uid="{30D7B9C4-2CAB-4C28-8006-A961B419EB98}" name="Pine 1x4">
      <calculatedColumnFormula>COUNTIF(J:J,"Pine 1x4")</calculatedColumnFormula>
    </tableColumn>
    <tableColumn id="3" xr3:uid="{B63F00C5-DFA3-43C3-85A5-D679D39D3CF4}" name="Cedar 1x6">
      <calculatedColumnFormula>COUNTIF(J:J,"Cedar 1x6")</calculatedColumnFormula>
    </tableColumn>
    <tableColumn id="4" xr3:uid="{50A4CD5C-2179-4978-A8B7-1AFE3C232FEA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D905695-E82D-4DE6-91BB-5ED944FAC98E}" name="Table31622283440465258" displayName="Table31622283440465258" ref="L39:R40" totalsRowShown="0" headerRowDxfId="124" dataDxfId="123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A3E7001-24DE-4A7A-8B78-E8B2B5F07C00}" name="Privacy" dataDxfId="122">
      <calculatedColumnFormula>COUNTIF(D:D,"Privacy")</calculatedColumnFormula>
    </tableColumn>
    <tableColumn id="2" xr3:uid="{801D20F9-5ECA-4E08-8AC9-523FE2540336}" name="Capped Privacy" dataDxfId="121">
      <calculatedColumnFormula>COUNTIF(D:D,"Capped Privacy")</calculatedColumnFormula>
    </tableColumn>
    <tableColumn id="3" xr3:uid="{DB9DAFE8-C274-4AF4-B780-C34CEF53E585}" name="3 Board / 4 Board" dataDxfId="120">
      <calculatedColumnFormula>COUNTIF(D:D,"3 Board / 4 Board")</calculatedColumnFormula>
    </tableColumn>
    <tableColumn id="4" xr3:uid="{12431848-7AAC-4AD5-BDCF-B36327C8BB1C}" name="Chain Link" dataDxfId="119">
      <calculatedColumnFormula>COUNTIF(D:D,"Chain Link")</calculatedColumnFormula>
    </tableColumn>
    <tableColumn id="5" xr3:uid="{7BA6D17D-9D5B-441F-9122-E8B22190160C}" name="Aluminum" dataDxfId="118">
      <calculatedColumnFormula>COUNTIF(D:D,"Aluminum")</calculatedColumnFormula>
    </tableColumn>
    <tableColumn id="6" xr3:uid="{88D6033E-4777-4BDA-A963-8B2BFA7DED7D}" name="Steel Fencing" dataDxfId="117">
      <calculatedColumnFormula>COUNTIF(D:D,"Steel Fencing")</calculatedColumnFormula>
    </tableColumn>
    <tableColumn id="7" xr3:uid="{93AEF0EC-EEAB-466E-8BF9-27FD9BA26990}" name="Custom" dataDxfId="116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18AF46-7373-42FB-A7AD-582D1E42263E}" name="Table7" displayName="Table7" ref="L79:AN80" totalsRowShown="0" headerRowDxfId="301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143F47D0-CDB9-482C-BBA0-BF7DBF620B4E}" name="New Braunfels">
      <calculatedColumnFormula>COUNTIF(C:C,"New Braunfels")</calculatedColumnFormula>
    </tableColumn>
    <tableColumn id="2" xr3:uid="{CEF9E2F5-D1B2-4840-B1FD-B7E241A72209}" name="Garden Ridge">
      <calculatedColumnFormula>COUNTIF(C:C,"Garden Ridge")</calculatedColumnFormula>
    </tableColumn>
    <tableColumn id="3" xr3:uid="{41A093A9-8B84-488D-9F56-533B76A0693B}" name="Schertz">
      <calculatedColumnFormula>COUNTIF(C:C,"Schertzs")</calculatedColumnFormula>
    </tableColumn>
    <tableColumn id="4" xr3:uid="{43E76DF7-E00C-4702-B807-9559E32EBDF1}" name="Cibilo">
      <calculatedColumnFormula>COUNTIF(C:C,"Cibilo")</calculatedColumnFormula>
    </tableColumn>
    <tableColumn id="5" xr3:uid="{8B4C96F5-2625-454C-9615-ECAACF7FA5E7}" name="Universal City">
      <calculatedColumnFormula>COUNTIF(C:C,"Universal City")</calculatedColumnFormula>
    </tableColumn>
    <tableColumn id="6" xr3:uid="{0BA887BE-5E94-4335-8D23-E4DF540FD5E8}" name="Live Oak">
      <calculatedColumnFormula>COUNTIF(C:C,"Live Oak")</calculatedColumnFormula>
    </tableColumn>
    <tableColumn id="7" xr3:uid="{672347DB-506A-44FB-839E-03D8280C897A}" name="Windcrest">
      <calculatedColumnFormula>COUNTIF(C:C,"Windcrest")</calculatedColumnFormula>
    </tableColumn>
    <tableColumn id="8" xr3:uid="{E9FC066D-1800-4A2A-A4FD-C20BAEA43BDE}" name="Northern Hills">
      <calculatedColumnFormula>COUNTIF(C:C,"Northern Hills")</calculatedColumnFormula>
    </tableColumn>
    <tableColumn id="9" xr3:uid="{06B3662C-DA92-4776-B3BA-FD71B1EEAF87}" name="Thousand Oaks">
      <calculatedColumnFormula>COUNTIF(C:C,"Thousand Oaks")</calculatedColumnFormula>
    </tableColumn>
    <tableColumn id="10" xr3:uid="{F965D05D-1AEF-432E-A218-D6BC02A3B826}" name="Randolph">
      <calculatedColumnFormula>COUNTIF(C:C,"Randolph")</calculatedColumnFormula>
    </tableColumn>
    <tableColumn id="11" xr3:uid="{DF6E72E8-9C21-40B4-8C1C-3D69002FEFFA}" name="Alamo Heights">
      <calculatedColumnFormula>COUNTIF(C:C,"Alamo Heights")</calculatedColumnFormula>
    </tableColumn>
    <tableColumn id="12" xr3:uid="{5147320C-0838-49A0-BA45-09621584728B}" name="Olmos Park">
      <calculatedColumnFormula>COUNTIF(C:C,"Olmos Park")</calculatedColumnFormula>
    </tableColumn>
    <tableColumn id="13" xr3:uid="{C162FD0C-2187-465E-97EB-FBEA20F93995}" name="Fort Sam">
      <calculatedColumnFormula>COUNTIF(C:C,"Fort Sam")</calculatedColumnFormula>
    </tableColumn>
    <tableColumn id="14" xr3:uid="{EA9CCD73-3AC9-4A57-8010-5BA18237D328}" name="Stone Oak">
      <calculatedColumnFormula>COUNTIF(C:C,"Stone Oak")</calculatedColumnFormula>
    </tableColumn>
    <tableColumn id="15" xr3:uid="{BCD487BE-5620-43E3-916B-5BB945F61356}" name="Timberwood Park">
      <calculatedColumnFormula>COUNTIF(C:C,"Timberwood Park")</calculatedColumnFormula>
    </tableColumn>
    <tableColumn id="16" xr3:uid="{8A43D4A4-3000-4DD8-90E7-AD97050A4275}" name="helotes">
      <calculatedColumnFormula>COUNTIF(C:C,"Helotes")</calculatedColumnFormula>
    </tableColumn>
    <tableColumn id="17" xr3:uid="{648A580E-56B7-4EF4-9FB4-6C4BE2748203}" name="Boerne">
      <calculatedColumnFormula>COUNTIF(C:C,"Boerne")</calculatedColumnFormula>
    </tableColumn>
    <tableColumn id="18" xr3:uid="{548DBC7B-43CA-4B67-AA44-35977B8B60B3}" name="Fair Oaks">
      <calculatedColumnFormula>COUNTIF(C:C,"Fair Oaks")</calculatedColumnFormula>
    </tableColumn>
    <tableColumn id="19" xr3:uid="{3C7B5B8E-7498-4EDA-9B5A-B6253B96F3EA}" name="Leon Springs">
      <calculatedColumnFormula>COUNTIF(C:C,"Leon Springs")</calculatedColumnFormula>
    </tableColumn>
    <tableColumn id="20" xr3:uid="{7EA91E88-AB58-4132-9135-04F1E5B09F41}" name="Dominion">
      <calculatedColumnFormula>COUNTIF(C:C,"Dominion")</calculatedColumnFormula>
    </tableColumn>
    <tableColumn id="21" xr3:uid="{8A95FECF-55D3-45DA-8273-A9045C062A48}" name="TPC Parkway">
      <calculatedColumnFormula>COUNTIF(C:C,"TPC Parkway")</calculatedColumnFormula>
    </tableColumn>
    <tableColumn id="22" xr3:uid="{7EB8DB89-1C8B-44C3-A2FA-E6307B0C21F2}" name="Encino Park">
      <calculatedColumnFormula>COUNTIF(C:C,"Encino Park")</calculatedColumnFormula>
    </tableColumn>
    <tableColumn id="23" xr3:uid="{0C0B989B-5366-42F8-8F51-AB680799B828}" name="Bulverde">
      <calculatedColumnFormula>COUNTIF(C:C,"Bulverde")</calculatedColumnFormula>
    </tableColumn>
    <tableColumn id="24" xr3:uid="{8DAEE8F2-F3D9-4C16-AED0-42B0C7198437}" name="UTSA ">
      <calculatedColumnFormula>COUNTIF(C:C,"UTSA")</calculatedColumnFormula>
    </tableColumn>
    <tableColumn id="25" xr3:uid="{12DA0603-87D5-4E7A-B175-322EE95B1D37}" name="Great Northwest">
      <calculatedColumnFormula>COUNTIF(C:C,"Great Northwest")</calculatedColumnFormula>
    </tableColumn>
    <tableColumn id="26" xr3:uid="{16CC3B05-2A2B-4406-A10A-0E6ABC114D7A}" name="Leon Valley">
      <calculatedColumnFormula>COUNTIF(C:C,"Leon Valley")</calculatedColumnFormula>
    </tableColumn>
    <tableColumn id="27" xr3:uid="{D691DAC8-D572-40FD-9D62-7C33A58A4635}" name="Alamo Ranch ">
      <calculatedColumnFormula>COUNTIF(C:C,"Alamo Ranch")</calculatedColumnFormula>
    </tableColumn>
    <tableColumn id="28" xr3:uid="{90BA5B75-37F5-44B9-8187-F08099AADB94}" name="Westover Hills">
      <calculatedColumnFormula>COUNTIF(C:C,"Westover Hills")</calculatedColumnFormula>
    </tableColumn>
    <tableColumn id="29" xr3:uid="{BF9A5085-64B4-45FE-8C12-D29E9CCED3EB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8202725-D784-4234-A265-48223B145521}" name="Table41723293541475359" displayName="Table41723293541475359" ref="L26:M27" totalsRowShown="0" headerRowDxfId="115" dataDxfId="114">
  <autoFilter ref="L26:M27" xr:uid="{23960103-34C0-4E12-BA79-59334D65FC10}">
    <filterColumn colId="0" hiddenButton="1"/>
    <filterColumn colId="1" hiddenButton="1"/>
  </autoFilter>
  <tableColumns count="2">
    <tableColumn id="1" xr3:uid="{BA20CBE9-5F1F-47C9-9C9F-41A7145270AA}" name="Monthly Goal" dataDxfId="113"/>
    <tableColumn id="2" xr3:uid="{72E62D13-E841-4999-B3AF-716139E4D673}" name="Progress" dataDxfId="112">
      <calculatedColumnFormula>M5</calculatedColumnFormula>
    </tableColumn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242164E-25A0-4211-9A5A-B56301ADC857}" name="Table51824303642485460" displayName="Table51824303642485460" ref="L13:M14" totalsRowShown="0" dataDxfId="111">
  <autoFilter ref="L13:M14" xr:uid="{07BF90D7-0DE4-4D3F-92A3-52C03CCA0B87}">
    <filterColumn colId="0" hiddenButton="1"/>
    <filterColumn colId="1" hiddenButton="1"/>
  </autoFilter>
  <tableColumns count="2">
    <tableColumn id="1" xr3:uid="{401B657D-0A6F-44DC-AC60-E33582BCAA51}" name="Quoted Jobs" dataDxfId="110">
      <calculatedColumnFormula>COUNTIF(E:E,"Yes")</calculatedColumnFormula>
    </tableColumn>
    <tableColumn id="2" xr3:uid="{E81DE48D-A043-4D59-B42C-7B1AF71B5F98}" name="Sold Jobs" dataDxfId="109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26CAC916-4692-4D14-AAB6-34A3C3666805}" name="Table61925313743495561" displayName="Table61925313743495561" ref="R13:V14" totalsRowShown="0" headerRowDxfId="108" dataDxfId="107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36DA315-C80C-47DE-B922-CABBC267ED46}" name="Facebook" dataDxfId="106">
      <calculatedColumnFormula>COUNTIF(I:I,"Facebook")</calculatedColumnFormula>
    </tableColumn>
    <tableColumn id="2" xr3:uid="{9AA076D7-DAD6-4F08-A162-8057736E1F6F}" name="Ad Pages" dataDxfId="105">
      <calculatedColumnFormula>COUNTIF(I:I,"AD Page")</calculatedColumnFormula>
    </tableColumn>
    <tableColumn id="3" xr3:uid="{8483182A-9F5D-426C-AA39-5C0F28603F9A}" name="Fence Signs" dataDxfId="104">
      <calculatedColumnFormula>COUNTIF(I:I,"Fence Sign")</calculatedColumnFormula>
    </tableColumn>
    <tableColumn id="4" xr3:uid="{44728C22-B1BC-4B23-8B52-149816BA98CE}" name="Reference" dataDxfId="103">
      <calculatedColumnFormula>COUNTIF(I:I,"Reference")</calculatedColumnFormula>
    </tableColumn>
    <tableColumn id="5" xr3:uid="{21832948-78FD-495E-BA1C-EE5991B27BD1}" name="Other" dataDxfId="102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21AFBEB4-C2E3-45C6-B5DE-88007BCB5E02}" name="Table72026323844505662" displayName="Table72026323844505662" ref="L79:AN80" totalsRowShown="0" headerRowDxfId="101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8EEC1A1-43D8-47F0-B0E3-D3ED8D11170D}" name="New Braunfels">
      <calculatedColumnFormula>COUNTIF(C:C,"New Braunfels")</calculatedColumnFormula>
    </tableColumn>
    <tableColumn id="2" xr3:uid="{A1EF6DEB-7691-46C9-AC16-8D5BE475E2DD}" name="Garden Ridge">
      <calculatedColumnFormula>COUNTIF(C:C,"Garden Ridge")</calculatedColumnFormula>
    </tableColumn>
    <tableColumn id="3" xr3:uid="{8E458D58-8C18-4836-AA9B-FF234456892B}" name="Schertz">
      <calculatedColumnFormula>COUNTIF(C:C,"Schertzs")</calculatedColumnFormula>
    </tableColumn>
    <tableColumn id="4" xr3:uid="{22AC02D7-CEB4-4157-8EF3-82E5D00E1B94}" name="Cibilo">
      <calculatedColumnFormula>COUNTIF(C:C,"Cibilo")</calculatedColumnFormula>
    </tableColumn>
    <tableColumn id="5" xr3:uid="{497CF95F-1AAE-4A2A-AF0D-EFDD1A9AE4E4}" name="Universal City">
      <calculatedColumnFormula>COUNTIF(C:C,"Universal City")</calculatedColumnFormula>
    </tableColumn>
    <tableColumn id="6" xr3:uid="{48C64FC0-5EFD-4BE7-B461-FD4D136F5DDE}" name="Live Oak">
      <calculatedColumnFormula>COUNTIF(C:C,"Live Oak")</calculatedColumnFormula>
    </tableColumn>
    <tableColumn id="7" xr3:uid="{97D6565A-1E33-4D02-B3D2-6BD8B20D3E4B}" name="Windcrest">
      <calculatedColumnFormula>COUNTIF(C:C,"Windcrest")</calculatedColumnFormula>
    </tableColumn>
    <tableColumn id="8" xr3:uid="{0660AEFF-90C8-4412-98F0-7F132F000982}" name="Northern Hills">
      <calculatedColumnFormula>COUNTIF(C:C,"Northern Hills")</calculatedColumnFormula>
    </tableColumn>
    <tableColumn id="9" xr3:uid="{04160E02-99D0-447A-9F78-72521DD629A5}" name="Thousand Oaks">
      <calculatedColumnFormula>COUNTIF(C:C,"Thousand Oaks")</calculatedColumnFormula>
    </tableColumn>
    <tableColumn id="10" xr3:uid="{56F17D51-39E6-4BE6-A93A-7C9BE7F35B57}" name="Randolph">
      <calculatedColumnFormula>COUNTIF(C:C,"Randolph")</calculatedColumnFormula>
    </tableColumn>
    <tableColumn id="11" xr3:uid="{6CAE9D40-F9B9-4644-A6E0-F9C7EB678F7D}" name="Alamo Heights">
      <calculatedColumnFormula>COUNTIF(C:C,"Alamo Heights")</calculatedColumnFormula>
    </tableColumn>
    <tableColumn id="12" xr3:uid="{70A3D069-A959-4F2A-84B9-9833999CC3E9}" name="Olmos Park">
      <calculatedColumnFormula>COUNTIF(C:C,"Olmos Park")</calculatedColumnFormula>
    </tableColumn>
    <tableColumn id="13" xr3:uid="{8B32536F-3F94-4890-B98B-C0C69EE18478}" name="Fort Sam">
      <calculatedColumnFormula>COUNTIF(C:C,"Fort Sam")</calculatedColumnFormula>
    </tableColumn>
    <tableColumn id="14" xr3:uid="{CE6AD1EA-EFC2-4270-9921-0DD7D075FB96}" name="Stone Oak">
      <calculatedColumnFormula>COUNTIF(C:C,"Stone Oak")</calculatedColumnFormula>
    </tableColumn>
    <tableColumn id="15" xr3:uid="{FB690353-3B56-4A95-BD8E-F384C8385E1F}" name="Timberwood Park">
      <calculatedColumnFormula>COUNTIF(C:C,"Timberwood Park")</calculatedColumnFormula>
    </tableColumn>
    <tableColumn id="16" xr3:uid="{F7195439-D1DF-47B6-8ADB-7275678F91C1}" name="helotes">
      <calculatedColumnFormula>COUNTIF(C:C,"Helotes")</calculatedColumnFormula>
    </tableColumn>
    <tableColumn id="17" xr3:uid="{436F194B-55B4-495C-BA31-7964764B8670}" name="Boerne">
      <calculatedColumnFormula>COUNTIF(C:C,"Boerne")</calculatedColumnFormula>
    </tableColumn>
    <tableColumn id="18" xr3:uid="{7FE1267B-0CEF-4CB1-A502-E43AC58CE219}" name="Fair Oaks">
      <calculatedColumnFormula>COUNTIF(C:C,"Fair Oaks")</calculatedColumnFormula>
    </tableColumn>
    <tableColumn id="19" xr3:uid="{4F0B609F-2563-444E-82FA-E40B9B6F8174}" name="Leon Springs">
      <calculatedColumnFormula>COUNTIF(C:C,"Leon Springs")</calculatedColumnFormula>
    </tableColumn>
    <tableColumn id="20" xr3:uid="{EBFB4596-32CB-4B4C-989B-9FDCCE1A8E84}" name="Dominion">
      <calculatedColumnFormula>COUNTIF(C:C,"Dominion")</calculatedColumnFormula>
    </tableColumn>
    <tableColumn id="21" xr3:uid="{31E3EDA3-E480-4927-AEC8-A5242F38B2C5}" name="TPC Parkway">
      <calculatedColumnFormula>COUNTIF(C:C,"TPC Parkway")</calculatedColumnFormula>
    </tableColumn>
    <tableColumn id="22" xr3:uid="{F6FBB036-7A08-4B17-ADCC-DF1BF021406B}" name="Encino Park">
      <calculatedColumnFormula>COUNTIF(C:C,"Encino Park")</calculatedColumnFormula>
    </tableColumn>
    <tableColumn id="23" xr3:uid="{5EA9D230-EEB3-4025-9015-8CF582A5BF03}" name="Bulverde">
      <calculatedColumnFormula>COUNTIF(C:C,"Bulverde")</calculatedColumnFormula>
    </tableColumn>
    <tableColumn id="24" xr3:uid="{455A782E-EB4B-4577-91D6-6FA866A4392E}" name="UTSA ">
      <calculatedColumnFormula>COUNTIF(C:C,"UTSA")</calculatedColumnFormula>
    </tableColumn>
    <tableColumn id="25" xr3:uid="{1C0B6149-A1A1-4727-8745-91BF5039019C}" name="Great Northwest">
      <calculatedColumnFormula>COUNTIF(C:C,"Great Northwest")</calculatedColumnFormula>
    </tableColumn>
    <tableColumn id="26" xr3:uid="{8EA16144-3D4E-49D0-A13E-1F3D5E493997}" name="Leon Valley">
      <calculatedColumnFormula>COUNTIF(C:C,"Leon Valley")</calculatedColumnFormula>
    </tableColumn>
    <tableColumn id="27" xr3:uid="{6C3ABFDB-B9E0-4D66-BA74-3263E3209384}" name="Alamo Ranch ">
      <calculatedColumnFormula>COUNTIF(C:C,"Alamo Ranch")</calculatedColumnFormula>
    </tableColumn>
    <tableColumn id="28" xr3:uid="{AC80F88D-DF7D-416C-B6DF-020619FF7916}" name="Westover Hills">
      <calculatedColumnFormula>COUNTIF(C:C,"Westover Hills")</calculatedColumnFormula>
    </tableColumn>
    <tableColumn id="29" xr3:uid="{DFE90116-13D0-41A4-89F8-8A90EDDFF5D3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4BAE543-4511-4D7B-A23D-4E2FC3446448}" name="Table82127333945515763" displayName="Table82127333945515763" ref="L58:O59" totalsRowShown="0" headerRowDxfId="100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D01FC7FB-4E29-466D-8FF7-D3169D95AAA0}" name="Pine 1x6">
      <calculatedColumnFormula>COUNTIF(J:J,"Pine 1x6")</calculatedColumnFormula>
    </tableColumn>
    <tableColumn id="2" xr3:uid="{58D175FC-3379-4BCF-ACCE-4B9EDF005BC2}" name="Pine 1x4">
      <calculatedColumnFormula>COUNTIF(J:J,"Pine 1x4")</calculatedColumnFormula>
    </tableColumn>
    <tableColumn id="3" xr3:uid="{57368FA8-4133-47C2-9A4A-C34D3F38A526}" name="Cedar 1x6">
      <calculatedColumnFormula>COUNTIF(J:J,"Cedar 1x6")</calculatedColumnFormula>
    </tableColumn>
    <tableColumn id="4" xr3:uid="{8CF1BA61-ACEC-4993-8426-AAC4B99EADDE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323085B-A126-41A9-B80C-47036CDD9364}" name="Table3162228344046525864" displayName="Table3162228344046525864" ref="L39:R40" totalsRowShown="0" headerRowDxfId="99" dataDxfId="98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B6ED5A3-8F46-4780-9B67-ABAC49718D15}" name="Privacy" dataDxfId="97">
      <calculatedColumnFormula>COUNTIF(D:D,"Privacy")</calculatedColumnFormula>
    </tableColumn>
    <tableColumn id="2" xr3:uid="{315B2875-6804-4A21-958B-8D1D146B54E7}" name="Capped Privacy" dataDxfId="96">
      <calculatedColumnFormula>COUNTIF(D:D,"Capped Privacy")</calculatedColumnFormula>
    </tableColumn>
    <tableColumn id="3" xr3:uid="{9695790B-6DA2-47DF-932F-F384D6CF2E7C}" name="3 Board / 4 Board" dataDxfId="95">
      <calculatedColumnFormula>COUNTIF(D:D,"3 Board / 4 Board")</calculatedColumnFormula>
    </tableColumn>
    <tableColumn id="4" xr3:uid="{F8D0C558-AA2A-458B-855A-85B11B6C1245}" name="Chain Link" dataDxfId="94">
      <calculatedColumnFormula>COUNTIF(D:D,"Chain Link")</calculatedColumnFormula>
    </tableColumn>
    <tableColumn id="5" xr3:uid="{A8DFCA12-2C45-4C60-AFAD-49EDB3730EA2}" name="Aluminum" dataDxfId="93">
      <calculatedColumnFormula>COUNTIF(D:D,"Aluminum")</calculatedColumnFormula>
    </tableColumn>
    <tableColumn id="6" xr3:uid="{DC68B295-BAAF-4715-BBAB-AA344A72B14B}" name="Steel Fencing" dataDxfId="92">
      <calculatedColumnFormula>COUNTIF(D:D,"Steel Fencing")</calculatedColumnFormula>
    </tableColumn>
    <tableColumn id="7" xr3:uid="{9186E186-4C27-4025-835B-080CEA14E079}" name="Custom" dataDxfId="91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4EBDE038-F2D8-422E-81A1-FCDF0339E15A}" name="Table4172329354147535965" displayName="Table4172329354147535965" ref="L26:M27" totalsRowShown="0" headerRowDxfId="90" dataDxfId="89">
  <autoFilter ref="L26:M27" xr:uid="{23960103-34C0-4E12-BA79-59334D65FC10}">
    <filterColumn colId="0" hiddenButton="1"/>
    <filterColumn colId="1" hiddenButton="1"/>
  </autoFilter>
  <tableColumns count="2">
    <tableColumn id="1" xr3:uid="{4F277193-17CB-4BAE-9F1E-F407A3C31051}" name="Monthly Goal" dataDxfId="88"/>
    <tableColumn id="2" xr3:uid="{ED7686A5-1906-48BA-ACC0-F2C0A1B0DD39}" name="Progress" dataDxfId="87">
      <calculatedColumnFormula>M5</calculatedColumnFormula>
    </tableColumn>
  </tableColumns>
  <tableStyleInfo name="TableStyleLight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F250936F-DF15-437E-B3D9-13FC64CF67E4}" name="Table5182430364248546066" displayName="Table5182430364248546066" ref="L13:M14" totalsRowShown="0" dataDxfId="86">
  <autoFilter ref="L13:M14" xr:uid="{07BF90D7-0DE4-4D3F-92A3-52C03CCA0B87}">
    <filterColumn colId="0" hiddenButton="1"/>
    <filterColumn colId="1" hiddenButton="1"/>
  </autoFilter>
  <tableColumns count="2">
    <tableColumn id="1" xr3:uid="{484E3E48-4889-455D-AA86-939DE9F4E37F}" name="Quoted Jobs" dataDxfId="85">
      <calculatedColumnFormula>COUNTIF(E:E,"Yes")</calculatedColumnFormula>
    </tableColumn>
    <tableColumn id="2" xr3:uid="{01398068-AC97-44C4-AADE-2D2799367597}" name="Sold Jobs" dataDxfId="84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77350FB2-7EE0-476F-A9FD-7C69BF3CC5AF}" name="Table6192531374349556167" displayName="Table6192531374349556167" ref="R13:V14" totalsRowShown="0" headerRowDxfId="83" dataDxfId="82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683DFF3-E12E-4017-B615-4D4930016631}" name="Facebook" dataDxfId="81">
      <calculatedColumnFormula>COUNTIF(I:I,"Facebook")</calculatedColumnFormula>
    </tableColumn>
    <tableColumn id="2" xr3:uid="{9B587AA0-9319-43A9-BFA9-DAE4C2F4EA25}" name="Ad Pages" dataDxfId="80">
      <calculatedColumnFormula>COUNTIF(I:I,"AD Page")</calculatedColumnFormula>
    </tableColumn>
    <tableColumn id="3" xr3:uid="{4E6010BF-B091-4411-AF14-22844E9C3D6D}" name="Fence Signs" dataDxfId="79">
      <calculatedColumnFormula>COUNTIF(I:I,"Fence Sign")</calculatedColumnFormula>
    </tableColumn>
    <tableColumn id="4" xr3:uid="{5226EF9F-5F47-4727-B331-E5D90DF39EC0}" name="Reference" dataDxfId="78">
      <calculatedColumnFormula>COUNTIF(I:I,"Reference")</calculatedColumnFormula>
    </tableColumn>
    <tableColumn id="5" xr3:uid="{46002732-FAC5-41BA-9C75-1001E6FDE49C}" name="Other" dataDxfId="77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D479C886-5BB8-4659-884D-159A409F8302}" name="Table7202632384450566268" displayName="Table7202632384450566268" ref="L79:AN80" totalsRowShown="0" headerRowDxfId="76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6E7FD29A-BC85-4855-9569-96FA6C3B4D6B}" name="New Braunfels">
      <calculatedColumnFormula>COUNTIF(C:C,"New Braunfels")</calculatedColumnFormula>
    </tableColumn>
    <tableColumn id="2" xr3:uid="{E1599387-AD82-4E35-8807-EC3017A7208B}" name="Garden Ridge">
      <calculatedColumnFormula>COUNTIF(C:C,"Garden Ridge")</calculatedColumnFormula>
    </tableColumn>
    <tableColumn id="3" xr3:uid="{D1CACBCE-837B-4F52-B7FC-9C01DB2182EB}" name="Schertz">
      <calculatedColumnFormula>COUNTIF(C:C,"Schertzs")</calculatedColumnFormula>
    </tableColumn>
    <tableColumn id="4" xr3:uid="{D2F1E78F-B147-4C30-9807-19F9CBEBDC03}" name="Cibilo">
      <calculatedColumnFormula>COUNTIF(C:C,"Cibilo")</calculatedColumnFormula>
    </tableColumn>
    <tableColumn id="5" xr3:uid="{4192C6DE-0667-474E-BD24-5EBF18B9667F}" name="Universal City">
      <calculatedColumnFormula>COUNTIF(C:C,"Universal City")</calculatedColumnFormula>
    </tableColumn>
    <tableColumn id="6" xr3:uid="{BBA9B517-62C8-499B-8D1D-5225B7096844}" name="Live Oak">
      <calculatedColumnFormula>COUNTIF(C:C,"Live Oak")</calculatedColumnFormula>
    </tableColumn>
    <tableColumn id="7" xr3:uid="{644241C3-4E91-4E9A-89CB-553C75753EF7}" name="Windcrest">
      <calculatedColumnFormula>COUNTIF(C:C,"Windcrest")</calculatedColumnFormula>
    </tableColumn>
    <tableColumn id="8" xr3:uid="{CCE34A56-063A-41C0-8BE7-2BCB2CC8198A}" name="Northern Hills">
      <calculatedColumnFormula>COUNTIF(C:C,"Northern Hills")</calculatedColumnFormula>
    </tableColumn>
    <tableColumn id="9" xr3:uid="{CC127F44-309F-4EC8-8E27-DDD07E45B681}" name="Thousand Oaks">
      <calculatedColumnFormula>COUNTIF(C:C,"Thousand Oaks")</calculatedColumnFormula>
    </tableColumn>
    <tableColumn id="10" xr3:uid="{201E396C-3C28-45A9-9D3E-4FEFC37B8BC8}" name="Randolph">
      <calculatedColumnFormula>COUNTIF(C:C,"Randolph")</calculatedColumnFormula>
    </tableColumn>
    <tableColumn id="11" xr3:uid="{E7BFD041-2E44-48BD-A859-0D3B11080E58}" name="Alamo Heights">
      <calculatedColumnFormula>COUNTIF(C:C,"Alamo Heights")</calculatedColumnFormula>
    </tableColumn>
    <tableColumn id="12" xr3:uid="{C4C634BE-472B-45F7-9179-89AF125CB09D}" name="Olmos Park">
      <calculatedColumnFormula>COUNTIF(C:C,"Olmos Park")</calculatedColumnFormula>
    </tableColumn>
    <tableColumn id="13" xr3:uid="{9DEF2B4E-7827-4B13-B3AD-02F0C9BC08D0}" name="Fort Sam">
      <calculatedColumnFormula>COUNTIF(C:C,"Fort Sam")</calculatedColumnFormula>
    </tableColumn>
    <tableColumn id="14" xr3:uid="{E74DC872-7592-453A-AE58-80C2909E216E}" name="Stone Oak">
      <calculatedColumnFormula>COUNTIF(C:C,"Stone Oak")</calculatedColumnFormula>
    </tableColumn>
    <tableColumn id="15" xr3:uid="{A5DE28E1-3FC4-4929-8709-C8B9DF44D218}" name="Timberwood Park">
      <calculatedColumnFormula>COUNTIF(C:C,"Timberwood Park")</calculatedColumnFormula>
    </tableColumn>
    <tableColumn id="16" xr3:uid="{3E981765-0CB8-4561-8B9A-F54D0C862A0D}" name="helotes">
      <calculatedColumnFormula>COUNTIF(C:C,"Helotes")</calculatedColumnFormula>
    </tableColumn>
    <tableColumn id="17" xr3:uid="{6B7542C8-5F57-47FB-B9B2-DFABDE466C33}" name="Boerne">
      <calculatedColumnFormula>COUNTIF(C:C,"Boerne")</calculatedColumnFormula>
    </tableColumn>
    <tableColumn id="18" xr3:uid="{36A38B40-C4BC-44BE-8992-04F3B1D2EEBB}" name="Fair Oaks">
      <calculatedColumnFormula>COUNTIF(C:C,"Fair Oaks")</calculatedColumnFormula>
    </tableColumn>
    <tableColumn id="19" xr3:uid="{0E445F7E-2042-48A7-9532-6F2BB9FC4C36}" name="Leon Springs">
      <calculatedColumnFormula>COUNTIF(C:C,"Leon Springs")</calculatedColumnFormula>
    </tableColumn>
    <tableColumn id="20" xr3:uid="{927D8956-0386-4858-8122-B87C3CC1C373}" name="Dominion">
      <calculatedColumnFormula>COUNTIF(C:C,"Dominion")</calculatedColumnFormula>
    </tableColumn>
    <tableColumn id="21" xr3:uid="{08F20E1D-4CDC-4AA2-A749-E9B85134EB2F}" name="TPC Parkway">
      <calculatedColumnFormula>COUNTIF(C:C,"TPC Parkway")</calculatedColumnFormula>
    </tableColumn>
    <tableColumn id="22" xr3:uid="{1F63C094-81D4-40AA-8EFA-2235768E3FE1}" name="Encino Park">
      <calculatedColumnFormula>COUNTIF(C:C,"Encino Park")</calculatedColumnFormula>
    </tableColumn>
    <tableColumn id="23" xr3:uid="{53A00473-694A-4717-831B-49B8F6FE6922}" name="Bulverde">
      <calculatedColumnFormula>COUNTIF(C:C,"Bulverde")</calculatedColumnFormula>
    </tableColumn>
    <tableColumn id="24" xr3:uid="{03F09792-00E9-4DCE-AA63-6156A7336BA5}" name="UTSA ">
      <calculatedColumnFormula>COUNTIF(C:C,"UTSA")</calculatedColumnFormula>
    </tableColumn>
    <tableColumn id="25" xr3:uid="{2D62ADB4-0F67-4390-BE35-D1FCF10D26D6}" name="Great Northwest">
      <calculatedColumnFormula>COUNTIF(C:C,"Great Northwest")</calculatedColumnFormula>
    </tableColumn>
    <tableColumn id="26" xr3:uid="{9967BBF7-884C-4E77-9F7D-C11A886401FB}" name="Leon Valley">
      <calculatedColumnFormula>COUNTIF(C:C,"Leon Valley")</calculatedColumnFormula>
    </tableColumn>
    <tableColumn id="27" xr3:uid="{55DAC3CE-7BCD-430D-8614-08629E7E71E8}" name="Alamo Ranch ">
      <calculatedColumnFormula>COUNTIF(C:C,"Alamo Ranch")</calculatedColumnFormula>
    </tableColumn>
    <tableColumn id="28" xr3:uid="{47A869EC-5307-4505-8840-EAECB4012D3A}" name="Westover Hills">
      <calculatedColumnFormula>COUNTIF(C:C,"Westover Hills")</calculatedColumnFormula>
    </tableColumn>
    <tableColumn id="29" xr3:uid="{503ECD9C-ADED-4FBB-A2CA-3577A7C799B7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4DF8E9-320B-45F0-8CBA-017787DED565}" name="Table8" displayName="Table8" ref="L58:O59" totalsRowShown="0" headerRowDxfId="300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A8E6D82C-9AE3-46F5-8FEE-1F04BC0C9813}" name="Pine 1x6">
      <calculatedColumnFormula>COUNTIF(J:J,"Pine 1x6")</calculatedColumnFormula>
    </tableColumn>
    <tableColumn id="2" xr3:uid="{3786F5BA-4EAB-488E-A151-A72C52A431F9}" name="Pine 1x4">
      <calculatedColumnFormula>COUNTIF(J:J,"Pine 1x4")</calculatedColumnFormula>
    </tableColumn>
    <tableColumn id="3" xr3:uid="{C9A4E4E7-C5E8-4A82-871F-D3F7988A389A}" name="Cedar 1x6">
      <calculatedColumnFormula>COUNTIF(J:J,"Cedar 1x6")</calculatedColumnFormula>
    </tableColumn>
    <tableColumn id="4" xr3:uid="{898A8FDD-26BB-4173-AD6E-406FC1556D94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EF041FE4-E90E-4B1B-A995-AD7D3D191163}" name="Table8212733394551576369" displayName="Table8212733394551576369" ref="L58:O59" totalsRowShown="0" headerRowDxfId="75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81EA0285-8CDB-4B72-A18F-DB59F7F8DBF9}" name="Pine 1x6">
      <calculatedColumnFormula>COUNTIF(J:J,"Pine 1x6")</calculatedColumnFormula>
    </tableColumn>
    <tableColumn id="2" xr3:uid="{8267A21C-50AC-4A54-B0A1-56F0B7369664}" name="Pine 1x4">
      <calculatedColumnFormula>COUNTIF(J:J,"Pine 1x4")</calculatedColumnFormula>
    </tableColumn>
    <tableColumn id="3" xr3:uid="{234C7535-4A5D-48E4-8163-1E1A1540F018}" name="Cedar 1x6">
      <calculatedColumnFormula>COUNTIF(J:J,"Cedar 1x6")</calculatedColumnFormula>
    </tableColumn>
    <tableColumn id="4" xr3:uid="{4FD1AD0C-5852-446C-8D5F-24BF9DA6921D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AD4FBBF2-7386-4D6E-AE37-028401B8A915}" name="Table316222834404652586470" displayName="Table316222834404652586470" ref="L39:R40" totalsRowShown="0" headerRowDxfId="74" dataDxfId="73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9D0726C-D086-4C72-9E24-0F938ECF3F49}" name="Privacy" dataDxfId="72">
      <calculatedColumnFormula>COUNTIF(D:D,"Privacy")</calculatedColumnFormula>
    </tableColumn>
    <tableColumn id="2" xr3:uid="{A3A17FA1-A25E-4BCC-B6D5-0599582BB2F2}" name="Capped Privacy" dataDxfId="71">
      <calculatedColumnFormula>COUNTIF(D:D,"Capped Privacy")</calculatedColumnFormula>
    </tableColumn>
    <tableColumn id="3" xr3:uid="{F586C49D-033F-4345-BDB0-B128763F1EA4}" name="3 Board / 4 Board" dataDxfId="70">
      <calculatedColumnFormula>COUNTIF(D:D,"3 Board / 4 Board")</calculatedColumnFormula>
    </tableColumn>
    <tableColumn id="4" xr3:uid="{CAEE435F-CF7C-4367-AF87-EC15AECEED47}" name="Chain Link" dataDxfId="69">
      <calculatedColumnFormula>COUNTIF(D:D,"Chain Link")</calculatedColumnFormula>
    </tableColumn>
    <tableColumn id="5" xr3:uid="{3C576616-68FD-4EAC-8595-D5EAA9834E46}" name="Aluminum" dataDxfId="68">
      <calculatedColumnFormula>COUNTIF(D:D,"Aluminum")</calculatedColumnFormula>
    </tableColumn>
    <tableColumn id="6" xr3:uid="{D49981FF-FC42-4252-B627-2F7420C3F554}" name="Steel Fencing" dataDxfId="67">
      <calculatedColumnFormula>COUNTIF(D:D,"Steel Fencing")</calculatedColumnFormula>
    </tableColumn>
    <tableColumn id="7" xr3:uid="{03D72309-4934-4847-A50B-F78E67204666}" name="Custom" dataDxfId="66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7FB08A77-F056-4F40-8302-3CC4C93FD86A}" name="Table417232935414753596571" displayName="Table417232935414753596571" ref="L26:M27" totalsRowShown="0" headerRowDxfId="65" dataDxfId="64">
  <autoFilter ref="L26:M27" xr:uid="{23960103-34C0-4E12-BA79-59334D65FC10}">
    <filterColumn colId="0" hiddenButton="1"/>
    <filterColumn colId="1" hiddenButton="1"/>
  </autoFilter>
  <tableColumns count="2">
    <tableColumn id="1" xr3:uid="{0A1FE1A2-354F-48DE-BD71-A0AF371D41B9}" name="Monthly Goal" dataDxfId="63"/>
    <tableColumn id="2" xr3:uid="{F9A70EF5-8A71-4BE9-9604-EAE4584F756F}" name="Progress" dataDxfId="62">
      <calculatedColumnFormula>M5</calculatedColumnFormula>
    </tableColumn>
  </tableColumns>
  <tableStyleInfo name="TableStyleLight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8AB1B839-E537-4FD3-ADBD-6626D6A81982}" name="Table518243036424854606672" displayName="Table518243036424854606672" ref="L13:M14" totalsRowShown="0" dataDxfId="61">
  <autoFilter ref="L13:M14" xr:uid="{07BF90D7-0DE4-4D3F-92A3-52C03CCA0B87}">
    <filterColumn colId="0" hiddenButton="1"/>
    <filterColumn colId="1" hiddenButton="1"/>
  </autoFilter>
  <tableColumns count="2">
    <tableColumn id="1" xr3:uid="{23946411-D251-4821-A9D5-711A5E6D0692}" name="Quoted Jobs" dataDxfId="60">
      <calculatedColumnFormula>COUNTIF(E:E,"Yes")</calculatedColumnFormula>
    </tableColumn>
    <tableColumn id="2" xr3:uid="{FB8F93D8-E260-457B-AA71-646BCC231CC1}" name="Sold Jobs" dataDxfId="59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EFA6E528-9B21-4142-A26B-B8131F4C6B46}" name="Table619253137434955616773" displayName="Table619253137434955616773" ref="R13:V14" totalsRowShown="0" headerRowDxfId="58" dataDxfId="57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18CF188-463C-4160-9F27-B72166CF58A4}" name="Facebook" dataDxfId="56">
      <calculatedColumnFormula>COUNTIF(I:I,"Facebook")</calculatedColumnFormula>
    </tableColumn>
    <tableColumn id="2" xr3:uid="{04ED1A3F-C917-49FA-B329-182BCC7861CC}" name="Ad Pages" dataDxfId="55">
      <calculatedColumnFormula>COUNTIF(I:I,"AD Page")</calculatedColumnFormula>
    </tableColumn>
    <tableColumn id="3" xr3:uid="{2A2AAF0D-7E50-46BA-BCC3-3176383C20F8}" name="Fence Signs" dataDxfId="54">
      <calculatedColumnFormula>COUNTIF(I:I,"Fence Sign")</calculatedColumnFormula>
    </tableColumn>
    <tableColumn id="4" xr3:uid="{0EBD1894-35A1-49E0-9369-3145A0628827}" name="Reference" dataDxfId="53">
      <calculatedColumnFormula>COUNTIF(I:I,"Reference")</calculatedColumnFormula>
    </tableColumn>
    <tableColumn id="5" xr3:uid="{15DE1B13-B965-42DF-9398-12227BEA6A83}" name="Other" dataDxfId="52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283EA591-A50C-4FC1-A54D-84B85EFB4A7E}" name="Table720263238445056626874" displayName="Table720263238445056626874" ref="L79:AN80" totalsRowShown="0" headerRowDxfId="51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905CD18D-DE52-42BC-9067-A2BA0E39553A}" name="New Braunfels">
      <calculatedColumnFormula>COUNTIF(C:C,"New Braunfels")</calculatedColumnFormula>
    </tableColumn>
    <tableColumn id="2" xr3:uid="{DAE7822B-35AC-4635-956D-B9FC0F2C63F7}" name="Garden Ridge">
      <calculatedColumnFormula>COUNTIF(C:C,"Garden Ridge")</calculatedColumnFormula>
    </tableColumn>
    <tableColumn id="3" xr3:uid="{C27F9DF7-9268-4118-BF74-DC73D664B602}" name="Schertz">
      <calculatedColumnFormula>COUNTIF(C:C,"Schertzs")</calculatedColumnFormula>
    </tableColumn>
    <tableColumn id="4" xr3:uid="{2121997E-2A6B-4A43-8832-71CE2B76BB1F}" name="Cibilo">
      <calculatedColumnFormula>COUNTIF(C:C,"Cibilo")</calculatedColumnFormula>
    </tableColumn>
    <tableColumn id="5" xr3:uid="{FB2AFDA7-BAC1-45BF-B601-80A006BCB2F7}" name="Universal City">
      <calculatedColumnFormula>COUNTIF(C:C,"Universal City")</calculatedColumnFormula>
    </tableColumn>
    <tableColumn id="6" xr3:uid="{FF2528B4-5708-4588-B018-326A83EC732D}" name="Live Oak">
      <calculatedColumnFormula>COUNTIF(C:C,"Live Oak")</calculatedColumnFormula>
    </tableColumn>
    <tableColumn id="7" xr3:uid="{9804721D-ECE9-493B-AC24-E755188CE816}" name="Windcrest">
      <calculatedColumnFormula>COUNTIF(C:C,"Windcrest")</calculatedColumnFormula>
    </tableColumn>
    <tableColumn id="8" xr3:uid="{B932C5A8-7726-4CF4-80B5-C44366CB81EF}" name="Northern Hills">
      <calculatedColumnFormula>COUNTIF(C:C,"Northern Hills")</calculatedColumnFormula>
    </tableColumn>
    <tableColumn id="9" xr3:uid="{E7B8A131-242C-4F92-A639-3F9DB7639EDF}" name="Thousand Oaks">
      <calculatedColumnFormula>COUNTIF(C:C,"Thousand Oaks")</calculatedColumnFormula>
    </tableColumn>
    <tableColumn id="10" xr3:uid="{2496EDBE-B0A7-4F2A-AEE0-9E533D1F0625}" name="Randolph">
      <calculatedColumnFormula>COUNTIF(C:C,"Randolph")</calculatedColumnFormula>
    </tableColumn>
    <tableColumn id="11" xr3:uid="{D726617D-A184-4F4F-9DB3-B88F5DC06040}" name="Alamo Heights">
      <calculatedColumnFormula>COUNTIF(C:C,"Alamo Heights")</calculatedColumnFormula>
    </tableColumn>
    <tableColumn id="12" xr3:uid="{B1B0757A-C903-41AE-9A27-54EFD18B45CB}" name="Olmos Park">
      <calculatedColumnFormula>COUNTIF(C:C,"Olmos Park")</calculatedColumnFormula>
    </tableColumn>
    <tableColumn id="13" xr3:uid="{4929DB4E-9F86-4F04-A1E9-FBF4C01F59CA}" name="Fort Sam">
      <calculatedColumnFormula>COUNTIF(C:C,"Fort Sam")</calculatedColumnFormula>
    </tableColumn>
    <tableColumn id="14" xr3:uid="{F289BCF9-96E1-4A84-8CAB-F73FD1A1FF2C}" name="Stone Oak">
      <calculatedColumnFormula>COUNTIF(C:C,"Stone Oak")</calculatedColumnFormula>
    </tableColumn>
    <tableColumn id="15" xr3:uid="{D7C6BFF0-60AB-4CAF-9A6F-2665D052217C}" name="Timberwood Park">
      <calculatedColumnFormula>COUNTIF(C:C,"Timberwood Park")</calculatedColumnFormula>
    </tableColumn>
    <tableColumn id="16" xr3:uid="{B3C327FD-6E99-49F5-BC17-3D6DED153815}" name="helotes">
      <calculatedColumnFormula>COUNTIF(C:C,"Helotes")</calculatedColumnFormula>
    </tableColumn>
    <tableColumn id="17" xr3:uid="{30D97DDA-40E3-470F-BFCD-B006273D4450}" name="Boerne">
      <calculatedColumnFormula>COUNTIF(C:C,"Boerne")</calculatedColumnFormula>
    </tableColumn>
    <tableColumn id="18" xr3:uid="{7BBF3D35-8A9C-4D4A-AD9C-3BB42B16A23B}" name="Fair Oaks">
      <calculatedColumnFormula>COUNTIF(C:C,"Fair Oaks")</calculatedColumnFormula>
    </tableColumn>
    <tableColumn id="19" xr3:uid="{55FFBDA0-FA15-4484-BFAC-F9B787A6AAD4}" name="Leon Springs">
      <calculatedColumnFormula>COUNTIF(C:C,"Leon Springs")</calculatedColumnFormula>
    </tableColumn>
    <tableColumn id="20" xr3:uid="{1AB4EE44-F5A9-4A7B-B158-90F073AF69CD}" name="Dominion">
      <calculatedColumnFormula>COUNTIF(C:C,"Dominion")</calculatedColumnFormula>
    </tableColumn>
    <tableColumn id="21" xr3:uid="{720A7B0A-C5E7-433D-9704-3744401F0FB4}" name="TPC Parkway">
      <calculatedColumnFormula>COUNTIF(C:C,"TPC Parkway")</calculatedColumnFormula>
    </tableColumn>
    <tableColumn id="22" xr3:uid="{A5A11D28-3099-4605-9429-B733812B6B67}" name="Encino Park">
      <calculatedColumnFormula>COUNTIF(C:C,"Encino Park")</calculatedColumnFormula>
    </tableColumn>
    <tableColumn id="23" xr3:uid="{DF36A7C8-AEFC-415E-83BF-455ECA0EF4EB}" name="Bulverde">
      <calculatedColumnFormula>COUNTIF(C:C,"Bulverde")</calculatedColumnFormula>
    </tableColumn>
    <tableColumn id="24" xr3:uid="{32BB3866-E626-4DCF-BAF6-527853AEF6F6}" name="UTSA ">
      <calculatedColumnFormula>COUNTIF(C:C,"UTSA")</calculatedColumnFormula>
    </tableColumn>
    <tableColumn id="25" xr3:uid="{CD3602E6-469F-4F94-8593-AFD987FE8926}" name="Great Northwest">
      <calculatedColumnFormula>COUNTIF(C:C,"Great Northwest")</calculatedColumnFormula>
    </tableColumn>
    <tableColumn id="26" xr3:uid="{5D5A89E0-790E-47B6-9532-E3CA79C7F96C}" name="Leon Valley">
      <calculatedColumnFormula>COUNTIF(C:C,"Leon Valley")</calculatedColumnFormula>
    </tableColumn>
    <tableColumn id="27" xr3:uid="{5BFEFB9D-9FFE-4EFD-8AE1-990ADCA00DDA}" name="Alamo Ranch ">
      <calculatedColumnFormula>COUNTIF(C:C,"Alamo Ranch")</calculatedColumnFormula>
    </tableColumn>
    <tableColumn id="28" xr3:uid="{83C00959-3ED9-4F7A-9FD6-5F60B50F7D36}" name="Westover Hills">
      <calculatedColumnFormula>COUNTIF(C:C,"Westover Hills")</calculatedColumnFormula>
    </tableColumn>
    <tableColumn id="29" xr3:uid="{3B17DC76-29FE-42A2-ACFD-3972ABAA9CBE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5044C5DD-39AA-4439-A45C-E70AC70D6983}" name="Table821273339455157636975" displayName="Table821273339455157636975" ref="L58:O59" totalsRowShown="0" headerRowDxfId="50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4225B8A2-7B87-4FE6-8C90-FE4560AD8121}" name="Pine 1x6">
      <calculatedColumnFormula>COUNTIF(J:J,"Pine 1x6")</calculatedColumnFormula>
    </tableColumn>
    <tableColumn id="2" xr3:uid="{CDDF33C0-B1F8-44CF-B21B-E313D91F3255}" name="Pine 1x4">
      <calculatedColumnFormula>COUNTIF(J:J,"Pine 1x4")</calculatedColumnFormula>
    </tableColumn>
    <tableColumn id="3" xr3:uid="{6E9109DA-45B5-440B-BF6F-25CC889F1597}" name="Cedar 1x6">
      <calculatedColumnFormula>COUNTIF(J:J,"Cedar 1x6")</calculatedColumnFormula>
    </tableColumn>
    <tableColumn id="4" xr3:uid="{2948A327-BDEB-420B-9FA1-325471DD6CE9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6C15A21F-C72C-4790-8188-7210D405E2C3}" name="Table31622283440465258647076" displayName="Table31622283440465258647076" ref="L39:R40" totalsRowShown="0" headerRowDxfId="49" dataDxfId="48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3A60E05-088F-4C44-997F-ABA49014CC4B}" name="Privacy" dataDxfId="47">
      <calculatedColumnFormula>COUNTIF(D:D,"Privacy")</calculatedColumnFormula>
    </tableColumn>
    <tableColumn id="2" xr3:uid="{952DA1CB-0385-4F42-B028-9FD86DA195C1}" name="Capped Privacy" dataDxfId="46">
      <calculatedColumnFormula>COUNTIF(D:D,"Capped Privacy")</calculatedColumnFormula>
    </tableColumn>
    <tableColumn id="3" xr3:uid="{1741F225-F4E0-43EC-8CE2-11AE9A3D9D86}" name="3 Board / 4 Board" dataDxfId="45">
      <calculatedColumnFormula>COUNTIF(D:D,"3 Board / 4 Board")</calculatedColumnFormula>
    </tableColumn>
    <tableColumn id="4" xr3:uid="{D37B64BC-32E1-4777-B1C9-9B9C49247FB2}" name="Chain Link" dataDxfId="44">
      <calculatedColumnFormula>COUNTIF(D:D,"Chain Link")</calculatedColumnFormula>
    </tableColumn>
    <tableColumn id="5" xr3:uid="{4619A152-3DC7-409C-93F4-989EA242BFE1}" name="Aluminum" dataDxfId="43">
      <calculatedColumnFormula>COUNTIF(D:D,"Aluminum")</calculatedColumnFormula>
    </tableColumn>
    <tableColumn id="6" xr3:uid="{850E32C2-5AA9-44E4-BDD6-0AA854339161}" name="Steel Fencing" dataDxfId="42">
      <calculatedColumnFormula>COUNTIF(D:D,"Steel Fencing")</calculatedColumnFormula>
    </tableColumn>
    <tableColumn id="7" xr3:uid="{D3758DE2-70A9-4BEB-B62B-372EBF1F83AE}" name="Custom" dataDxfId="41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2531272-23AF-4DE6-999A-93CB4C5E152C}" name="Table41723293541475359657177" displayName="Table41723293541475359657177" ref="L26:M27" totalsRowShown="0" headerRowDxfId="40" dataDxfId="39">
  <autoFilter ref="L26:M27" xr:uid="{23960103-34C0-4E12-BA79-59334D65FC10}">
    <filterColumn colId="0" hiddenButton="1"/>
    <filterColumn colId="1" hiddenButton="1"/>
  </autoFilter>
  <tableColumns count="2">
    <tableColumn id="1" xr3:uid="{EB7E27BD-9C30-48A3-A54E-FFF16209AB0D}" name="Monthly Goal" dataDxfId="38"/>
    <tableColumn id="2" xr3:uid="{36D87F79-2FCB-4585-A40B-CAABF6556242}" name="Progress" dataDxfId="37">
      <calculatedColumnFormula>M5</calculatedColumnFormula>
    </tableColumn>
  </tableColumns>
  <tableStyleInfo name="TableStyleLight9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7B45DCB2-83A4-4046-913E-CD706994D3E2}" name="Table51824303642485460667278" displayName="Table51824303642485460667278" ref="L13:M14" totalsRowShown="0" dataDxfId="36">
  <autoFilter ref="L13:M14" xr:uid="{07BF90D7-0DE4-4D3F-92A3-52C03CCA0B87}">
    <filterColumn colId="0" hiddenButton="1"/>
    <filterColumn colId="1" hiddenButton="1"/>
  </autoFilter>
  <tableColumns count="2">
    <tableColumn id="1" xr3:uid="{AFDA7D48-D56E-4E57-94CF-153CFD9E0C08}" name="Quoted Jobs" dataDxfId="35">
      <calculatedColumnFormula>COUNTIF(E:E,"Yes")</calculatedColumnFormula>
    </tableColumn>
    <tableColumn id="2" xr3:uid="{248140B4-EF5D-477C-8E20-49CD13F09C4A}" name="Sold Jobs" dataDxfId="34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87EF32C-55F5-4723-8B79-04CF4DAEACA2}" name="Table316" displayName="Table316" ref="L39:R40" totalsRowShown="0" headerRowDxfId="299" dataDxfId="298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4652733-5983-4992-9B8F-3C1579BB564E}" name="Privacy" dataDxfId="297">
      <calculatedColumnFormula>COUNTIF(D:D,"Privacy")</calculatedColumnFormula>
    </tableColumn>
    <tableColumn id="2" xr3:uid="{098B6D6F-2346-4431-9F32-0E4931640428}" name="Capped Privacy" dataDxfId="296">
      <calculatedColumnFormula>COUNTIF(D:D,"Capped Privacy")</calculatedColumnFormula>
    </tableColumn>
    <tableColumn id="3" xr3:uid="{A177F551-0555-4B7C-94F7-C046BB2292DE}" name="3 Board / 4 Board" dataDxfId="295">
      <calculatedColumnFormula>COUNTIF(D:D,"3 Board / 4 Board")</calculatedColumnFormula>
    </tableColumn>
    <tableColumn id="4" xr3:uid="{805A8424-9D57-417D-9673-B10E8F59BA8A}" name="Chain Link" dataDxfId="294">
      <calculatedColumnFormula>COUNTIF(D:D,"Chain Link")</calculatedColumnFormula>
    </tableColumn>
    <tableColumn id="5" xr3:uid="{D63E5A05-DAD3-49B2-8524-C3F237C0F70D}" name="Aluminum" dataDxfId="293">
      <calculatedColumnFormula>COUNTIF(D:D,"Aluminum")</calculatedColumnFormula>
    </tableColumn>
    <tableColumn id="6" xr3:uid="{81B2C8E0-74EC-4509-93DF-F266702250C8}" name="Steel Fencing" dataDxfId="292">
      <calculatedColumnFormula>COUNTIF(D:D,"Steel Fencing")</calculatedColumnFormula>
    </tableColumn>
    <tableColumn id="7" xr3:uid="{8CB406B7-1AE7-428D-9D3C-7BD74118D1EE}" name="Custom" dataDxfId="291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99A9E0C7-4587-4E65-83BC-983EBE2F60EF}" name="Table61925313743495561677379" displayName="Table61925313743495561677379" ref="R13:V14" totalsRowShown="0" headerRowDxfId="33" dataDxfId="32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2144A7C-90AC-46F6-95D8-2AEF099B92F7}" name="Facebook" dataDxfId="31">
      <calculatedColumnFormula>COUNTIF(I:I,"Facebook")</calculatedColumnFormula>
    </tableColumn>
    <tableColumn id="2" xr3:uid="{1E1333CD-016E-45BE-B9AB-85D115ECA742}" name="Ad Pages" dataDxfId="30">
      <calculatedColumnFormula>COUNTIF(I:I,"AD Page")</calculatedColumnFormula>
    </tableColumn>
    <tableColumn id="3" xr3:uid="{3090F581-5C1D-4091-8FCB-AF6201B22ACB}" name="Fence Signs" dataDxfId="29">
      <calculatedColumnFormula>COUNTIF(I:I,"Fence Sign")</calculatedColumnFormula>
    </tableColumn>
    <tableColumn id="4" xr3:uid="{77D2FE92-0AC7-4994-8C42-F0A7061846F0}" name="Reference" dataDxfId="28">
      <calculatedColumnFormula>COUNTIF(I:I,"Reference")</calculatedColumnFormula>
    </tableColumn>
    <tableColumn id="5" xr3:uid="{86141730-D734-463B-BE3F-F5807D18ED0E}" name="Other" dataDxfId="27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A47611D0-B1B8-4848-BF25-891A92155EB9}" name="Table72026323844505662687480" displayName="Table72026323844505662687480" ref="L79:AN80" totalsRowShown="0" headerRowDxfId="26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625A6FB2-4D8F-4855-ABCF-F31BB8A3B14D}" name="New Braunfels">
      <calculatedColumnFormula>COUNTIF(C:C,"New Braunfels")</calculatedColumnFormula>
    </tableColumn>
    <tableColumn id="2" xr3:uid="{5F3A7680-7E5D-4E76-B989-5AE19E81BDCF}" name="Garden Ridge">
      <calculatedColumnFormula>COUNTIF(C:C,"Garden Ridge")</calculatedColumnFormula>
    </tableColumn>
    <tableColumn id="3" xr3:uid="{8910A728-B079-4727-B40A-2EC6CE652C9B}" name="Schertz">
      <calculatedColumnFormula>COUNTIF(C:C,"Schertzs")</calculatedColumnFormula>
    </tableColumn>
    <tableColumn id="4" xr3:uid="{5403C5D0-BF39-4FE7-8C50-19F2983DEBF8}" name="Cibilo">
      <calculatedColumnFormula>COUNTIF(C:C,"Cibilo")</calculatedColumnFormula>
    </tableColumn>
    <tableColumn id="5" xr3:uid="{7EC9E284-4C1A-4719-956F-25742DDD7C06}" name="Universal City">
      <calculatedColumnFormula>COUNTIF(C:C,"Universal City")</calculatedColumnFormula>
    </tableColumn>
    <tableColumn id="6" xr3:uid="{F861E704-8E7A-4A80-BEB0-90DB9E3EADF0}" name="Live Oak">
      <calculatedColumnFormula>COUNTIF(C:C,"Live Oak")</calculatedColumnFormula>
    </tableColumn>
    <tableColumn id="7" xr3:uid="{0B4941CA-D25F-494D-A2AD-F6E18C8DF442}" name="Windcrest">
      <calculatedColumnFormula>COUNTIF(C:C,"Windcrest")</calculatedColumnFormula>
    </tableColumn>
    <tableColumn id="8" xr3:uid="{2FBE8C8C-3CF6-4B8E-882B-5DB375A39DDF}" name="Northern Hills">
      <calculatedColumnFormula>COUNTIF(C:C,"Northern Hills")</calculatedColumnFormula>
    </tableColumn>
    <tableColumn id="9" xr3:uid="{492B39FB-5DBA-4FFD-8135-4F2B246E4ADE}" name="Thousand Oaks">
      <calculatedColumnFormula>COUNTIF(C:C,"Thousand Oaks")</calculatedColumnFormula>
    </tableColumn>
    <tableColumn id="10" xr3:uid="{FC4A69BF-CAAA-4EDA-9A2C-C9B459745263}" name="Randolph">
      <calculatedColumnFormula>COUNTIF(C:C,"Randolph")</calculatedColumnFormula>
    </tableColumn>
    <tableColumn id="11" xr3:uid="{D7B1CF4F-18DB-487E-9C6F-F0C617A29E0A}" name="Alamo Heights">
      <calculatedColumnFormula>COUNTIF(C:C,"Alamo Heights")</calculatedColumnFormula>
    </tableColumn>
    <tableColumn id="12" xr3:uid="{36BA9428-61ED-41BB-87CC-CDB2E662A0F6}" name="Olmos Park">
      <calculatedColumnFormula>COUNTIF(C:C,"Olmos Park")</calculatedColumnFormula>
    </tableColumn>
    <tableColumn id="13" xr3:uid="{3F68C090-B8C2-48AD-A8FC-EA141171F70D}" name="Fort Sam">
      <calculatedColumnFormula>COUNTIF(C:C,"Fort Sam")</calculatedColumnFormula>
    </tableColumn>
    <tableColumn id="14" xr3:uid="{AEE8B8EB-AE26-4F72-81CA-3C8B3BAADC54}" name="Stone Oak">
      <calculatedColumnFormula>COUNTIF(C:C,"Stone Oak")</calculatedColumnFormula>
    </tableColumn>
    <tableColumn id="15" xr3:uid="{7917C33E-0B49-4E9C-BCC2-93A2B02B4398}" name="Timberwood Park">
      <calculatedColumnFormula>COUNTIF(C:C,"Timberwood Park")</calculatedColumnFormula>
    </tableColumn>
    <tableColumn id="16" xr3:uid="{A2277604-B0E8-4675-A214-8CDA37ADF1A8}" name="helotes">
      <calculatedColumnFormula>COUNTIF(C:C,"Helotes")</calculatedColumnFormula>
    </tableColumn>
    <tableColumn id="17" xr3:uid="{F232096E-3BE7-4B6B-A6F5-C496E5E2DA37}" name="Boerne">
      <calculatedColumnFormula>COUNTIF(C:C,"Boerne")</calculatedColumnFormula>
    </tableColumn>
    <tableColumn id="18" xr3:uid="{38B2B03D-7CBE-4315-B66D-5BDBEFF14F41}" name="Fair Oaks">
      <calculatedColumnFormula>COUNTIF(C:C,"Fair Oaks")</calculatedColumnFormula>
    </tableColumn>
    <tableColumn id="19" xr3:uid="{3D66D93F-B671-4378-B713-70A212C7548B}" name="Leon Springs">
      <calculatedColumnFormula>COUNTIF(C:C,"Leon Springs")</calculatedColumnFormula>
    </tableColumn>
    <tableColumn id="20" xr3:uid="{C49AD661-CA99-4B4C-9A8E-0E9402702C1C}" name="Dominion">
      <calculatedColumnFormula>COUNTIF(C:C,"Dominion")</calculatedColumnFormula>
    </tableColumn>
    <tableColumn id="21" xr3:uid="{85A50727-381C-4A67-B33E-E8FF3FC8205F}" name="TPC Parkway">
      <calculatedColumnFormula>COUNTIF(C:C,"TPC Parkway")</calculatedColumnFormula>
    </tableColumn>
    <tableColumn id="22" xr3:uid="{E8B462E9-D79D-4D91-8C05-635469D57D56}" name="Encino Park">
      <calculatedColumnFormula>COUNTIF(C:C,"Encino Park")</calculatedColumnFormula>
    </tableColumn>
    <tableColumn id="23" xr3:uid="{8F7A07D3-6E4F-4076-A24F-B77FEAF1DF70}" name="Bulverde">
      <calculatedColumnFormula>COUNTIF(C:C,"Bulverde")</calculatedColumnFormula>
    </tableColumn>
    <tableColumn id="24" xr3:uid="{49D04021-FD05-4EE8-B72B-C0A7F10168C0}" name="UTSA ">
      <calculatedColumnFormula>COUNTIF(C:C,"UTSA")</calculatedColumnFormula>
    </tableColumn>
    <tableColumn id="25" xr3:uid="{74959F5A-5866-46E6-9CD5-CBD710C2A8E0}" name="Great Northwest">
      <calculatedColumnFormula>COUNTIF(C:C,"Great Northwest")</calculatedColumnFormula>
    </tableColumn>
    <tableColumn id="26" xr3:uid="{BB623B87-19BD-4BD0-A292-4958396F9DD1}" name="Leon Valley">
      <calculatedColumnFormula>COUNTIF(C:C,"Leon Valley")</calculatedColumnFormula>
    </tableColumn>
    <tableColumn id="27" xr3:uid="{6A0071E5-C0E2-426A-A553-A811FAD146C4}" name="Alamo Ranch ">
      <calculatedColumnFormula>COUNTIF(C:C,"Alamo Ranch")</calculatedColumnFormula>
    </tableColumn>
    <tableColumn id="28" xr3:uid="{FF489823-0182-4E85-AEBA-E519DDEFCA7A}" name="Westover Hills">
      <calculatedColumnFormula>COUNTIF(C:C,"Westover Hills")</calculatedColumnFormula>
    </tableColumn>
    <tableColumn id="29" xr3:uid="{2923DBC8-9F1D-4296-9462-B39CC4F3792F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6B59D77-A731-4989-B098-022084231ED3}" name="Table82127333945515763697581" displayName="Table82127333945515763697581" ref="L58:O59" totalsRowShown="0" headerRowDxfId="25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672B0117-451A-4F87-A1AA-FB24A7B400AD}" name="Pine 1x6">
      <calculatedColumnFormula>COUNTIF(J:J,"Pine 1x6")</calculatedColumnFormula>
    </tableColumn>
    <tableColumn id="2" xr3:uid="{45009B9B-2763-478E-AAC5-041196903595}" name="Pine 1x4">
      <calculatedColumnFormula>COUNTIF(J:J,"Pine 1x4")</calculatedColumnFormula>
    </tableColumn>
    <tableColumn id="3" xr3:uid="{EE695762-C59D-4CBA-8FBA-EF354BB5B4A7}" name="Cedar 1x6">
      <calculatedColumnFormula>COUNTIF(J:J,"Cedar 1x6")</calculatedColumnFormula>
    </tableColumn>
    <tableColumn id="4" xr3:uid="{2C380AC0-3914-44DC-8583-4FAAF227EE5D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FA4377E9-F977-4F4D-A057-862DC197F960}" name="Table3162228344046525864707682" displayName="Table3162228344046525864707682" ref="L39:R40" totalsRowShown="0" headerRowDxfId="24" dataDxfId="23">
  <autoFilter ref="L39:R40" xr:uid="{5D98202D-E30E-465C-9CEA-31BE57E156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751B396-29C5-4472-BF1B-F60D44163AB2}" name="Privacy" dataDxfId="22">
      <calculatedColumnFormula>COUNTIF(D:D,"Privacy")</calculatedColumnFormula>
    </tableColumn>
    <tableColumn id="2" xr3:uid="{59E7C0D4-EEAC-4EA6-BDDD-61D89D6C7700}" name="Capped Privacy" dataDxfId="21">
      <calculatedColumnFormula>COUNTIF(D:D,"Capped Privacy")</calculatedColumnFormula>
    </tableColumn>
    <tableColumn id="3" xr3:uid="{9EEC5D42-70D6-45DF-BE0D-0AB9B158B229}" name="3 Board / 4 Board" dataDxfId="20">
      <calculatedColumnFormula>COUNTIF(D:D,"3 Board / 4 Board")</calculatedColumnFormula>
    </tableColumn>
    <tableColumn id="4" xr3:uid="{73123DF3-3BEF-4204-B655-E9E954409806}" name="Chain Link" dataDxfId="19">
      <calculatedColumnFormula>COUNTIF(D:D,"Chain Link")</calculatedColumnFormula>
    </tableColumn>
    <tableColumn id="5" xr3:uid="{29450977-9C01-4C52-8235-6B1F3152DAF2}" name="Aluminum" dataDxfId="18">
      <calculatedColumnFormula>COUNTIF(D:D,"Aluminum")</calculatedColumnFormula>
    </tableColumn>
    <tableColumn id="6" xr3:uid="{FCD6A06E-3AE5-45FB-8044-D911BF1F42A8}" name="Steel Fencing" dataDxfId="17">
      <calculatedColumnFormula>COUNTIF(D:D,"Steel Fencing")</calculatedColumnFormula>
    </tableColumn>
    <tableColumn id="7" xr3:uid="{75CE131D-B804-4171-8189-1D45C9E34689}" name="Custom" dataDxfId="16">
      <calculatedColumnFormula>COUNTIF(D:D,"Custom")</calculatedColumnFormula>
    </tableColumn>
  </tableColumns>
  <tableStyleInfo name="TableStyleLight9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0DF8150-9471-4904-AD40-358162C56BE2}" name="Table4172329354147535965717783" displayName="Table4172329354147535965717783" ref="L26:M27" totalsRowShown="0" headerRowDxfId="15" dataDxfId="14">
  <autoFilter ref="L26:M27" xr:uid="{23960103-34C0-4E12-BA79-59334D65FC10}">
    <filterColumn colId="0" hiddenButton="1"/>
    <filterColumn colId="1" hiddenButton="1"/>
  </autoFilter>
  <tableColumns count="2">
    <tableColumn id="1" xr3:uid="{CE066BB2-C26E-4631-90A9-BE0FBE4A94DA}" name="Monthly Goal" dataDxfId="13"/>
    <tableColumn id="2" xr3:uid="{AB7F47D3-B1B5-4620-B5A7-ECEE4B21F6D5}" name="Progress" dataDxfId="12">
      <calculatedColumnFormula>M5</calculatedColumnFormula>
    </tableColumn>
  </tableColumns>
  <tableStyleInfo name="TableStyleLight9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00AD8A0-1E86-463A-BFCC-00AB21F517DD}" name="Table5182430364248546066727884" displayName="Table5182430364248546066727884" ref="L13:M14" totalsRowShown="0" dataDxfId="11">
  <autoFilter ref="L13:M14" xr:uid="{07BF90D7-0DE4-4D3F-92A3-52C03CCA0B87}">
    <filterColumn colId="0" hiddenButton="1"/>
    <filterColumn colId="1" hiddenButton="1"/>
  </autoFilter>
  <tableColumns count="2">
    <tableColumn id="1" xr3:uid="{A119B373-C65B-402E-87B3-DE988D8722ED}" name="Quoted Jobs" dataDxfId="10">
      <calculatedColumnFormula>COUNTIF(E:E,"Yes")</calculatedColumnFormula>
    </tableColumn>
    <tableColumn id="2" xr3:uid="{E3A5E928-9BEF-4BF5-BEA1-EE577C428249}" name="Sold Jobs" dataDxfId="9">
      <calculatedColumnFormula>COUNTIF(F:F,"Yes")</calculatedColumnFormula>
    </tableColumn>
  </tableColumns>
  <tableStyleInfo name="TableStyleLight9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6A150F2-1931-4041-A8D8-7124DB1AB873}" name="Table6192531374349556167737985" displayName="Table6192531374349556167737985" ref="R13:V14" totalsRowShown="0" headerRowDxfId="8" dataDxfId="7">
  <autoFilter ref="R13:V14" xr:uid="{507D0281-494C-4381-BC7A-2241B99E34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A5F4506-98CA-4B60-84FC-DF8CF4100DFD}" name="Facebook" dataDxfId="6">
      <calculatedColumnFormula>COUNTIF(I:I,"Facebook")</calculatedColumnFormula>
    </tableColumn>
    <tableColumn id="2" xr3:uid="{5AFA3323-9505-4A0F-A8A7-4BE2B8B054AE}" name="Ad Pages" dataDxfId="5">
      <calculatedColumnFormula>COUNTIF(I:I,"AD Page")</calculatedColumnFormula>
    </tableColumn>
    <tableColumn id="3" xr3:uid="{AFFB7324-59A5-46FB-BC7C-C31A55FA8299}" name="Fence Signs" dataDxfId="4">
      <calculatedColumnFormula>COUNTIF(I:I,"Fence Sign")</calculatedColumnFormula>
    </tableColumn>
    <tableColumn id="4" xr3:uid="{4A910705-7512-425F-8BF0-90A3557B3FE0}" name="Reference" dataDxfId="3">
      <calculatedColumnFormula>COUNTIF(I:I,"Reference")</calculatedColumnFormula>
    </tableColumn>
    <tableColumn id="5" xr3:uid="{B6658F51-4CF1-4F0B-91B0-459EDB453004}" name="Other" dataDxfId="2">
      <calculatedColumnFormula>COUNTIF(I:I,"Other")</calculatedColumnFormula>
    </tableColumn>
  </tableColumns>
  <tableStyleInfo name="TableStyleLight9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C37EDA57-E878-4FF6-A0BA-D7873F5AD6CE}" name="Table7202632384450566268748086" displayName="Table7202632384450566268748086" ref="L79:AN80" totalsRowShown="0" headerRowDxfId="1">
  <autoFilter ref="L79:AN80" xr:uid="{B818AF46-7373-42FB-A7AD-582D1E422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1746FE8-3D79-41A1-9CEA-755B8F201F68}" name="New Braunfels">
      <calculatedColumnFormula>COUNTIF(C:C,"New Braunfels")</calculatedColumnFormula>
    </tableColumn>
    <tableColumn id="2" xr3:uid="{B7B3741D-F2E3-478D-8BDD-D49866F3EE8B}" name="Garden Ridge">
      <calculatedColumnFormula>COUNTIF(C:C,"Garden Ridge")</calculatedColumnFormula>
    </tableColumn>
    <tableColumn id="3" xr3:uid="{090C773D-A68D-4AB7-9198-FF5D3BDD78E2}" name="Schertz">
      <calculatedColumnFormula>COUNTIF(C:C,"Schertzs")</calculatedColumnFormula>
    </tableColumn>
    <tableColumn id="4" xr3:uid="{B8D4F726-2A2F-4D38-B30A-8A22C0041338}" name="Cibilo">
      <calculatedColumnFormula>COUNTIF(C:C,"Cibilo")</calculatedColumnFormula>
    </tableColumn>
    <tableColumn id="5" xr3:uid="{4E2EF51D-28F9-4A08-972C-8DD13E15BB5A}" name="Universal City">
      <calculatedColumnFormula>COUNTIF(C:C,"Universal City")</calculatedColumnFormula>
    </tableColumn>
    <tableColumn id="6" xr3:uid="{99276E8C-9C7D-4714-AD35-30312E54DE6E}" name="Live Oak">
      <calculatedColumnFormula>COUNTIF(C:C,"Live Oak")</calculatedColumnFormula>
    </tableColumn>
    <tableColumn id="7" xr3:uid="{D83C8840-BBE2-48D8-BD26-429F8A3144AF}" name="Windcrest">
      <calculatedColumnFormula>COUNTIF(C:C,"Windcrest")</calculatedColumnFormula>
    </tableColumn>
    <tableColumn id="8" xr3:uid="{65AA3F88-FD17-4406-A010-4EDD5442F60B}" name="Northern Hills">
      <calculatedColumnFormula>COUNTIF(C:C,"Northern Hills")</calculatedColumnFormula>
    </tableColumn>
    <tableColumn id="9" xr3:uid="{C17A6294-1931-47F9-A7EC-D8B720980EEB}" name="Thousand Oaks">
      <calculatedColumnFormula>COUNTIF(C:C,"Thousand Oaks")</calculatedColumnFormula>
    </tableColumn>
    <tableColumn id="10" xr3:uid="{908CB133-6455-4193-B297-016DB322E62F}" name="Randolph">
      <calculatedColumnFormula>COUNTIF(C:C,"Randolph")</calculatedColumnFormula>
    </tableColumn>
    <tableColumn id="11" xr3:uid="{90E94018-D26C-449C-BC8E-19971F1DB29F}" name="Alamo Heights">
      <calculatedColumnFormula>COUNTIF(C:C,"Alamo Heights")</calculatedColumnFormula>
    </tableColumn>
    <tableColumn id="12" xr3:uid="{CF552926-1014-42B0-BDF3-19029B7DABE8}" name="Olmos Park">
      <calculatedColumnFormula>COUNTIF(C:C,"Olmos Park")</calculatedColumnFormula>
    </tableColumn>
    <tableColumn id="13" xr3:uid="{75779838-2FD1-4755-AE7F-38663AB46C17}" name="Fort Sam">
      <calculatedColumnFormula>COUNTIF(C:C,"Fort Sam")</calculatedColumnFormula>
    </tableColumn>
    <tableColumn id="14" xr3:uid="{369A677A-B17A-45E0-97AC-314981366043}" name="Stone Oak">
      <calculatedColumnFormula>COUNTIF(C:C,"Stone Oak")</calculatedColumnFormula>
    </tableColumn>
    <tableColumn id="15" xr3:uid="{567BF0FF-AE33-46F9-8BDC-E540DC842E36}" name="Timberwood Park">
      <calculatedColumnFormula>COUNTIF(C:C,"Timberwood Park")</calculatedColumnFormula>
    </tableColumn>
    <tableColumn id="16" xr3:uid="{87207DF2-88EF-4042-9C0E-87C2906408F5}" name="helotes">
      <calculatedColumnFormula>COUNTIF(C:C,"Helotes")</calculatedColumnFormula>
    </tableColumn>
    <tableColumn id="17" xr3:uid="{D106DFA1-998A-40DB-AA5C-7CA326110225}" name="Boerne">
      <calculatedColumnFormula>COUNTIF(C:C,"Boerne")</calculatedColumnFormula>
    </tableColumn>
    <tableColumn id="18" xr3:uid="{814C2EB2-B82C-4FBA-BC1D-380C675DD0AE}" name="Fair Oaks">
      <calculatedColumnFormula>COUNTIF(C:C,"Fair Oaks")</calculatedColumnFormula>
    </tableColumn>
    <tableColumn id="19" xr3:uid="{810EA396-8CE9-4D7A-8C27-B59159368EAA}" name="Leon Springs">
      <calculatedColumnFormula>COUNTIF(C:C,"Leon Springs")</calculatedColumnFormula>
    </tableColumn>
    <tableColumn id="20" xr3:uid="{CFE711AC-FCB1-4659-B20F-6E8623B48E90}" name="Dominion">
      <calculatedColumnFormula>COUNTIF(C:C,"Dominion")</calculatedColumnFormula>
    </tableColumn>
    <tableColumn id="21" xr3:uid="{49C03402-D7FA-4C75-BA8A-9525A7A7FC3A}" name="TPC Parkway">
      <calculatedColumnFormula>COUNTIF(C:C,"TPC Parkway")</calculatedColumnFormula>
    </tableColumn>
    <tableColumn id="22" xr3:uid="{59510DC6-A0FE-4CDF-AFEE-14FC9B48B9C3}" name="Encino Park">
      <calculatedColumnFormula>COUNTIF(C:C,"Encino Park")</calculatedColumnFormula>
    </tableColumn>
    <tableColumn id="23" xr3:uid="{EC049428-4B3A-470E-9E9A-C913FB00BEEA}" name="Bulverde">
      <calculatedColumnFormula>COUNTIF(C:C,"Bulverde")</calculatedColumnFormula>
    </tableColumn>
    <tableColumn id="24" xr3:uid="{87FB8189-727C-4B55-8C4B-70E999EEEB31}" name="UTSA ">
      <calculatedColumnFormula>COUNTIF(C:C,"UTSA")</calculatedColumnFormula>
    </tableColumn>
    <tableColumn id="25" xr3:uid="{E5B8BE22-B571-402F-A1E4-BBB00B06589A}" name="Great Northwest">
      <calculatedColumnFormula>COUNTIF(C:C,"Great Northwest")</calculatedColumnFormula>
    </tableColumn>
    <tableColumn id="26" xr3:uid="{0BD29973-CBAC-45AB-BF51-9E7591BC19CA}" name="Leon Valley">
      <calculatedColumnFormula>COUNTIF(C:C,"Leon Valley")</calculatedColumnFormula>
    </tableColumn>
    <tableColumn id="27" xr3:uid="{8B82CC2B-BE7E-4344-A62B-8DDD2E069B52}" name="Alamo Ranch ">
      <calculatedColumnFormula>COUNTIF(C:C,"Alamo Ranch")</calculatedColumnFormula>
    </tableColumn>
    <tableColumn id="28" xr3:uid="{B65EBACF-2E52-4F41-96C7-09B50A771B46}" name="Westover Hills">
      <calculatedColumnFormula>COUNTIF(C:C,"Westover Hills")</calculatedColumnFormula>
    </tableColumn>
    <tableColumn id="29" xr3:uid="{56606A15-B0DF-49B1-9930-F2D7E14D1F94}" name="Lackland">
      <calculatedColumnFormula>COUNTIF(C:C,"Lackland")</calculatedColumnFormula>
    </tableColumn>
  </tableColumns>
  <tableStyleInfo name="TableStyleLight9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72CB602E-9077-4753-942D-D5EAF53E1046}" name="Table8212733394551576369758187" displayName="Table8212733394551576369758187" ref="L58:O59" totalsRowShown="0" headerRowDxfId="0">
  <autoFilter ref="L58:O59" xr:uid="{F44DF8E9-320B-45F0-8CBA-017787DED565}">
    <filterColumn colId="0" hiddenButton="1"/>
    <filterColumn colId="1" hiddenButton="1"/>
    <filterColumn colId="2" hiddenButton="1"/>
    <filterColumn colId="3" hiddenButton="1"/>
  </autoFilter>
  <tableColumns count="4">
    <tableColumn id="1" xr3:uid="{F0E71A4E-C0BA-47F1-9370-68E6A3D3C989}" name="Pine 1x6">
      <calculatedColumnFormula>COUNTIF(J:J,"Pine 1x6")</calculatedColumnFormula>
    </tableColumn>
    <tableColumn id="2" xr3:uid="{4B457712-8FBC-400B-8A06-0E784AD031EA}" name="Pine 1x4">
      <calculatedColumnFormula>COUNTIF(J:J,"Pine 1x4")</calculatedColumnFormula>
    </tableColumn>
    <tableColumn id="3" xr3:uid="{D1C0A507-AD61-4DC7-9B01-35FC5DB34879}" name="Cedar 1x6">
      <calculatedColumnFormula>COUNTIF(J:J,"Cedar 1x6")</calculatedColumnFormula>
    </tableColumn>
    <tableColumn id="4" xr3:uid="{26D11892-9441-40D6-9B7E-84DEF0E4B8C2}" name="Cedar 1x4">
      <calculatedColumnFormula>COUNTIF(J:J,"Cedar 1x4")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63CD0-D02F-4168-9A8D-DB68BB71F70A}" name="Table417" displayName="Table417" ref="L26:M27" totalsRowShown="0" headerRowDxfId="290" dataDxfId="289">
  <autoFilter ref="L26:M27" xr:uid="{23960103-34C0-4E12-BA79-59334D65FC10}">
    <filterColumn colId="0" hiddenButton="1"/>
    <filterColumn colId="1" hiddenButton="1"/>
  </autoFilter>
  <tableColumns count="2">
    <tableColumn id="1" xr3:uid="{A62D1264-EDF0-4BB6-BDD2-81898652AE81}" name="Monthly Goal" dataDxfId="288"/>
    <tableColumn id="2" xr3:uid="{7065D9F4-837F-4B30-AE74-C50C16B2F10F}" name="Progress" dataDxfId="287">
      <calculatedColumnFormula>M5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A34637A-3E75-4FF0-86A9-D9BA4908391D}" name="Table518" displayName="Table518" ref="L13:M14" totalsRowShown="0" dataDxfId="286">
  <autoFilter ref="L13:M14" xr:uid="{07BF90D7-0DE4-4D3F-92A3-52C03CCA0B87}">
    <filterColumn colId="0" hiddenButton="1"/>
    <filterColumn colId="1" hiddenButton="1"/>
  </autoFilter>
  <tableColumns count="2">
    <tableColumn id="1" xr3:uid="{ECEAD755-4568-4C13-913C-A5D0899A73A2}" name="Quoted Jobs" dataDxfId="285">
      <calculatedColumnFormula>COUNTIF(E:E,"Yes")</calculatedColumnFormula>
    </tableColumn>
    <tableColumn id="2" xr3:uid="{56409B84-FDC1-475D-8D06-66021C715CC8}" name="Sold Jobs" dataDxfId="284">
      <calculatedColumnFormula>COUNTIF(F:F,"Yes")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0.xml"/><Relationship Id="rId3" Type="http://schemas.openxmlformats.org/officeDocument/2006/relationships/table" Target="../tables/table55.xml"/><Relationship Id="rId7" Type="http://schemas.openxmlformats.org/officeDocument/2006/relationships/table" Target="../tables/table5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58.xml"/><Relationship Id="rId5" Type="http://schemas.openxmlformats.org/officeDocument/2006/relationships/table" Target="../tables/table57.xml"/><Relationship Id="rId4" Type="http://schemas.openxmlformats.org/officeDocument/2006/relationships/table" Target="../tables/table56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6.xml"/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2.xml"/><Relationship Id="rId3" Type="http://schemas.openxmlformats.org/officeDocument/2006/relationships/table" Target="../tables/table67.xml"/><Relationship Id="rId7" Type="http://schemas.openxmlformats.org/officeDocument/2006/relationships/table" Target="../tables/table7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70.xml"/><Relationship Id="rId5" Type="http://schemas.openxmlformats.org/officeDocument/2006/relationships/table" Target="../tables/table69.xml"/><Relationship Id="rId4" Type="http://schemas.openxmlformats.org/officeDocument/2006/relationships/table" Target="../tables/table6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8.xml"/><Relationship Id="rId3" Type="http://schemas.openxmlformats.org/officeDocument/2006/relationships/table" Target="../tables/table73.xml"/><Relationship Id="rId7" Type="http://schemas.openxmlformats.org/officeDocument/2006/relationships/table" Target="../tables/table77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76.xml"/><Relationship Id="rId5" Type="http://schemas.openxmlformats.org/officeDocument/2006/relationships/table" Target="../tables/table75.xml"/><Relationship Id="rId4" Type="http://schemas.openxmlformats.org/officeDocument/2006/relationships/table" Target="../tables/table7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2.xml"/><Relationship Id="rId3" Type="http://schemas.openxmlformats.org/officeDocument/2006/relationships/table" Target="../tables/table37.xml"/><Relationship Id="rId7" Type="http://schemas.openxmlformats.org/officeDocument/2006/relationships/table" Target="../tables/table4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4.xml"/><Relationship Id="rId3" Type="http://schemas.openxmlformats.org/officeDocument/2006/relationships/table" Target="../tables/table49.xml"/><Relationship Id="rId7" Type="http://schemas.openxmlformats.org/officeDocument/2006/relationships/table" Target="../tables/table5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52.xml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F0F3-FB9D-4363-9F7E-5C93C8CC4DEB}">
  <dimension ref="A1:AP109"/>
  <sheetViews>
    <sheetView tabSelected="1" zoomScale="70" zoomScaleNormal="70" workbookViewId="0">
      <selection sqref="A1:J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21" bestFit="1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date" allowBlank="1" showInputMessage="1" showErrorMessage="1" sqref="A6:A1048576 A1" xr:uid="{E76CB293-6378-4A63-A4DF-73C86A9CCE16}">
      <formula1>44746</formula1>
      <formula2>401953</formula2>
    </dataValidation>
    <dataValidation type="list" allowBlank="1" showInputMessage="1" showErrorMessage="1" sqref="I5:I1048576" xr:uid="{98C16CED-0AE4-4E76-B844-AABE7F71B682}">
      <formula1>$Z$16:$Z$20</formula1>
    </dataValidation>
    <dataValidation type="list" allowBlank="1" showInputMessage="1" showErrorMessage="1" sqref="E6:F1048576" xr:uid="{CC83A9AA-1D8B-43FD-AB7A-21E6BDE9269A}">
      <formula1>$AB$15:$AB$16</formula1>
    </dataValidation>
    <dataValidation type="list" allowBlank="1" showInputMessage="1" showErrorMessage="1" sqref="D5:D1048576" xr:uid="{5FCD59C4-0263-4ECD-BA8C-8546922474E2}">
      <formula1>$Z$23:$Z$29</formula1>
    </dataValidation>
    <dataValidation type="list" allowBlank="1" showInputMessage="1" showErrorMessage="1" sqref="J6:J1048576" xr:uid="{24A1F084-87FC-4A3E-9016-D9C0B3D0C6BE}">
      <formula1>$Z$33:$Z$36</formula1>
    </dataValidation>
    <dataValidation type="list" allowBlank="1" showInputMessage="1" showErrorMessage="1" sqref="C6:C1048576" xr:uid="{FE152CB7-4469-4D4D-97E4-A22F84B33993}">
      <formula1>$AP$80:$AP$109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D7F0-10B4-4E59-BEE9-B0C091F4E644}">
  <dimension ref="A1:AP109"/>
  <sheetViews>
    <sheetView zoomScale="70" zoomScaleNormal="70" workbookViewId="0">
      <selection sqref="A1:J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list" allowBlank="1" showInputMessage="1" showErrorMessage="1" sqref="C6:C1048576" xr:uid="{531C10D1-AFA3-4BD2-8C5E-66837EB9AB7D}">
      <formula1>$AP$80:$AP$109</formula1>
    </dataValidation>
    <dataValidation type="list" allowBlank="1" showInputMessage="1" showErrorMessage="1" sqref="J6:J1048576" xr:uid="{44D44AA5-8052-463F-92C2-692F9CF61AD4}">
      <formula1>$Z$33:$Z$36</formula1>
    </dataValidation>
    <dataValidation type="list" allowBlank="1" showInputMessage="1" showErrorMessage="1" sqref="D5:D1048576" xr:uid="{EBA68A7D-0EAD-49F7-AF5A-FC4366B72E9B}">
      <formula1>$Z$23:$Z$29</formula1>
    </dataValidation>
    <dataValidation type="list" allowBlank="1" showInputMessage="1" showErrorMessage="1" sqref="E6:F1048576" xr:uid="{44077B0D-E813-41DD-92C2-39A6EBB65C04}">
      <formula1>$AB$15:$AB$16</formula1>
    </dataValidation>
    <dataValidation type="list" allowBlank="1" showInputMessage="1" showErrorMessage="1" sqref="I5:I1048576" xr:uid="{090C6F9A-EC43-4D83-A7CC-B818022F97C9}">
      <formula1>$Z$16:$Z$20</formula1>
    </dataValidation>
    <dataValidation type="date" allowBlank="1" showInputMessage="1" showErrorMessage="1" sqref="A6:A1048576 A1" xr:uid="{313228F1-A9D9-42C5-B416-326E5170E3A3}">
      <formula1>44746</formula1>
      <formula2>401953</formula2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6D54-DB7A-4191-B536-95907E1713D0}">
  <dimension ref="A1:AP109"/>
  <sheetViews>
    <sheetView zoomScale="70" zoomScaleNormal="70" workbookViewId="0">
      <selection sqref="A1:J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date" allowBlank="1" showInputMessage="1" showErrorMessage="1" sqref="A6:A1048576 A1" xr:uid="{1984EAB3-9B09-4D26-8846-137D5C292F36}">
      <formula1>44746</formula1>
      <formula2>401953</formula2>
    </dataValidation>
    <dataValidation type="list" allowBlank="1" showInputMessage="1" showErrorMessage="1" sqref="I5:I1048576" xr:uid="{9D47DE72-DEC6-40D8-B664-1B4CD0493EAF}">
      <formula1>$Z$16:$Z$20</formula1>
    </dataValidation>
    <dataValidation type="list" allowBlank="1" showInputMessage="1" showErrorMessage="1" sqref="E6:F1048576" xr:uid="{5D9305AC-63F6-4C21-8A72-0C3CC86E8196}">
      <formula1>$AB$15:$AB$16</formula1>
    </dataValidation>
    <dataValidation type="list" allowBlank="1" showInputMessage="1" showErrorMessage="1" sqref="D5:D1048576" xr:uid="{F554C07D-0257-4470-A5AD-097721B08D8B}">
      <formula1>$Z$23:$Z$29</formula1>
    </dataValidation>
    <dataValidation type="list" allowBlank="1" showInputMessage="1" showErrorMessage="1" sqref="J6:J1048576" xr:uid="{25CDF735-24D1-4ED7-9652-E9356A2674A8}">
      <formula1>$Z$33:$Z$36</formula1>
    </dataValidation>
    <dataValidation type="list" allowBlank="1" showInputMessage="1" showErrorMessage="1" sqref="C6:C1048576" xr:uid="{3001433B-CD1E-4240-9930-798DC37C3014}">
      <formula1>$AP$80:$AP$109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4D31-7654-45DB-A539-0F868BA7FE25}">
  <dimension ref="A1:AP109"/>
  <sheetViews>
    <sheetView zoomScale="70" zoomScaleNormal="70" workbookViewId="0">
      <selection activeCell="H24" sqref="H2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list" allowBlank="1" showInputMessage="1" showErrorMessage="1" sqref="C6:C1048576" xr:uid="{1A2138D2-A1FB-4ADD-B0D1-679DFE7C6F76}">
      <formula1>$AP$80:$AP$109</formula1>
    </dataValidation>
    <dataValidation type="list" allowBlank="1" showInputMessage="1" showErrorMessage="1" sqref="J6:J1048576" xr:uid="{C1E956EF-526C-40C9-B122-D6B8B2CD7485}">
      <formula1>$Z$33:$Z$36</formula1>
    </dataValidation>
    <dataValidation type="list" allowBlank="1" showInputMessage="1" showErrorMessage="1" sqref="D5:D1048576" xr:uid="{413703E6-1823-4CD1-825A-91AFFA6FD887}">
      <formula1>$Z$23:$Z$29</formula1>
    </dataValidation>
    <dataValidation type="list" allowBlank="1" showInputMessage="1" showErrorMessage="1" sqref="E6:F1048576" xr:uid="{9D2087D1-06C0-4F48-9DDA-F4484419F908}">
      <formula1>$AB$15:$AB$16</formula1>
    </dataValidation>
    <dataValidation type="list" allowBlank="1" showInputMessage="1" showErrorMessage="1" sqref="I5:I1048576" xr:uid="{D2C5CA98-3746-47B3-AA49-8FDC6F733544}">
      <formula1>$Z$16:$Z$20</formula1>
    </dataValidation>
    <dataValidation type="date" allowBlank="1" showInputMessage="1" showErrorMessage="1" sqref="A6:A1048576 A1" xr:uid="{53C4AAFB-2ED1-40BB-9BD7-1B5246B65DEF}">
      <formula1>44746</formula1>
      <formula2>401953</formula2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EAC4-F520-4664-8C7F-AD92902204D8}">
  <dimension ref="A1:AP109"/>
  <sheetViews>
    <sheetView zoomScale="70" zoomScaleNormal="70" workbookViewId="0">
      <selection sqref="A1:J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date" allowBlank="1" showInputMessage="1" showErrorMessage="1" sqref="A6:A1048576 A1" xr:uid="{8D6819CC-4DC9-456C-ABF8-0FE2E5FBD27E}">
      <formula1>44746</formula1>
      <formula2>401953</formula2>
    </dataValidation>
    <dataValidation type="list" allowBlank="1" showInputMessage="1" showErrorMessage="1" sqref="I5:I1048576" xr:uid="{D2EEE4B9-2444-4A39-961D-A92538D93936}">
      <formula1>$Z$16:$Z$20</formula1>
    </dataValidation>
    <dataValidation type="list" allowBlank="1" showInputMessage="1" showErrorMessage="1" sqref="E6:F1048576" xr:uid="{371CADC7-D3BD-427C-AD2A-2447FDC6837B}">
      <formula1>$AB$15:$AB$16</formula1>
    </dataValidation>
    <dataValidation type="list" allowBlank="1" showInputMessage="1" showErrorMessage="1" sqref="D5:D1048576" xr:uid="{3146B833-9C90-48AB-B675-84A73EEACDA7}">
      <formula1>$Z$23:$Z$29</formula1>
    </dataValidation>
    <dataValidation type="list" allowBlank="1" showInputMessage="1" showErrorMessage="1" sqref="J6:J1048576" xr:uid="{E4ED163A-404E-4F2E-8E8C-729E8E0BA4D2}">
      <formula1>$Z$33:$Z$36</formula1>
    </dataValidation>
    <dataValidation type="list" allowBlank="1" showInputMessage="1" showErrorMessage="1" sqref="C6:C1048576" xr:uid="{47B42FD4-9F2A-4A84-9F27-B809F6588266}">
      <formula1>$AP$80:$AP$109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DF82-8757-4C71-BDC3-D24720CF247A}">
  <dimension ref="A1:AP109"/>
  <sheetViews>
    <sheetView zoomScale="70" zoomScaleNormal="70" workbookViewId="0">
      <selection sqref="A1:J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list" allowBlank="1" showInputMessage="1" showErrorMessage="1" sqref="C6:C1048576" xr:uid="{BDA66639-BD5D-4FCC-B2C8-22EB422ED791}">
      <formula1>$AP$80:$AP$109</formula1>
    </dataValidation>
    <dataValidation type="list" allowBlank="1" showInputMessage="1" showErrorMessage="1" sqref="J6:J1048576" xr:uid="{1FA4DA15-FFAC-4157-BD16-34A961CD5C58}">
      <formula1>$Z$33:$Z$36</formula1>
    </dataValidation>
    <dataValidation type="list" allowBlank="1" showInputMessage="1" showErrorMessage="1" sqref="D5:D1048576" xr:uid="{31B17E90-75CF-4689-9F8A-008018AB687C}">
      <formula1>$Z$23:$Z$29</formula1>
    </dataValidation>
    <dataValidation type="list" allowBlank="1" showInputMessage="1" showErrorMessage="1" sqref="E6:F1048576" xr:uid="{3934775D-CDA2-4C6C-8656-C31BCA2B9713}">
      <formula1>$AB$15:$AB$16</formula1>
    </dataValidation>
    <dataValidation type="list" allowBlank="1" showInputMessage="1" showErrorMessage="1" sqref="I5:I1048576" xr:uid="{A4D24F2F-0CD4-40ED-9873-E5449003CBD9}">
      <formula1>$Z$16:$Z$20</formula1>
    </dataValidation>
    <dataValidation type="date" allowBlank="1" showInputMessage="1" showErrorMessage="1" sqref="A6:A1048576 A1" xr:uid="{690C1ED7-D974-4F02-BD8B-D50488235404}">
      <formula1>44746</formula1>
      <formula2>401953</formula2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D06B-BBFA-4917-85F9-9D015D0C17EC}">
  <dimension ref="A1:AP109"/>
  <sheetViews>
    <sheetView zoomScale="70" zoomScaleNormal="70" workbookViewId="0">
      <selection sqref="A1:J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date" allowBlank="1" showInputMessage="1" showErrorMessage="1" sqref="A6:A1048576 A1" xr:uid="{49811062-D4A1-48D2-A622-9C8002A43168}">
      <formula1>44746</formula1>
      <formula2>401953</formula2>
    </dataValidation>
    <dataValidation type="list" allowBlank="1" showInputMessage="1" showErrorMessage="1" sqref="I5:I1048576" xr:uid="{49D69C7C-9D79-4DCD-BF73-09844BDD9348}">
      <formula1>$Z$16:$Z$20</formula1>
    </dataValidation>
    <dataValidation type="list" allowBlank="1" showInputMessage="1" showErrorMessage="1" sqref="E6:F1048576" xr:uid="{E1F9E02D-ECB7-41E8-8D62-8BFBE2F49426}">
      <formula1>$AB$15:$AB$16</formula1>
    </dataValidation>
    <dataValidation type="list" allowBlank="1" showInputMessage="1" showErrorMessage="1" sqref="D5:D1048576" xr:uid="{D8146653-9AC1-49C4-B6EE-18A086F92520}">
      <formula1>$Z$23:$Z$29</formula1>
    </dataValidation>
    <dataValidation type="list" allowBlank="1" showInputMessage="1" showErrorMessage="1" sqref="J6:J1048576" xr:uid="{02097980-4046-463B-8684-CA399D4CD195}">
      <formula1>$Z$33:$Z$36</formula1>
    </dataValidation>
    <dataValidation type="list" allowBlank="1" showInputMessage="1" showErrorMessage="1" sqref="C6:C1048576" xr:uid="{1118BF82-220D-4B1B-A3FB-6AC39DF47E94}">
      <formula1>$AP$80:$AP$109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323F-05E7-4A42-95F9-09E0ECA3ED14}">
  <dimension ref="A1:AP109"/>
  <sheetViews>
    <sheetView zoomScale="70" zoomScaleNormal="70" workbookViewId="0">
      <selection sqref="A1:J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list" allowBlank="1" showInputMessage="1" showErrorMessage="1" sqref="C6:C1048576" xr:uid="{A231694F-A9D9-4BF8-9DA4-5D2516468F8C}">
      <formula1>$AP$80:$AP$109</formula1>
    </dataValidation>
    <dataValidation type="list" allowBlank="1" showInputMessage="1" showErrorMessage="1" sqref="J6:J1048576" xr:uid="{DB1753B6-267C-49AF-88A7-F62F0DFA00F6}">
      <formula1>$Z$33:$Z$36</formula1>
    </dataValidation>
    <dataValidation type="list" allowBlank="1" showInputMessage="1" showErrorMessage="1" sqref="D5:D1048576" xr:uid="{DACCA995-CC0B-4907-9862-7F5D8E9BA2FF}">
      <formula1>$Z$23:$Z$29</formula1>
    </dataValidation>
    <dataValidation type="list" allowBlank="1" showInputMessage="1" showErrorMessage="1" sqref="E6:F1048576" xr:uid="{36E5ECC9-1C54-4F79-82CF-0BD626271050}">
      <formula1>$AB$15:$AB$16</formula1>
    </dataValidation>
    <dataValidation type="list" allowBlank="1" showInputMessage="1" showErrorMessage="1" sqref="I5:I1048576" xr:uid="{5BDE9973-CEC1-47EC-8ECC-2A006E863308}">
      <formula1>$Z$16:$Z$20</formula1>
    </dataValidation>
    <dataValidation type="date" allowBlank="1" showInputMessage="1" showErrorMessage="1" sqref="A6:A1048576 A1" xr:uid="{493F78C6-E8D8-4F52-9346-B7F0B22CC439}">
      <formula1>44746</formula1>
      <formula2>401953</formula2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6A9-5EFC-4A6C-9027-F899D67F9C94}">
  <dimension ref="A1:AP109"/>
  <sheetViews>
    <sheetView zoomScale="70" zoomScaleNormal="70" workbookViewId="0">
      <selection sqref="A1:J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date" allowBlank="1" showInputMessage="1" showErrorMessage="1" sqref="A6:A1048576 A1" xr:uid="{23EB21C6-FB2E-4A2C-91CA-B7614CED7831}">
      <formula1>44746</formula1>
      <formula2>401953</formula2>
    </dataValidation>
    <dataValidation type="list" allowBlank="1" showInputMessage="1" showErrorMessage="1" sqref="I5:I1048576" xr:uid="{B9C3367B-107C-49A4-B557-BF6C89068DF4}">
      <formula1>$Z$16:$Z$20</formula1>
    </dataValidation>
    <dataValidation type="list" allowBlank="1" showInputMessage="1" showErrorMessage="1" sqref="E6:F1048576" xr:uid="{70362817-B05A-4249-AA28-41A09121682B}">
      <formula1>$AB$15:$AB$16</formula1>
    </dataValidation>
    <dataValidation type="list" allowBlank="1" showInputMessage="1" showErrorMessage="1" sqref="D5:D1048576" xr:uid="{B7CCECF8-E9EA-4785-95F4-07E0216590B6}">
      <formula1>$Z$23:$Z$29</formula1>
    </dataValidation>
    <dataValidation type="list" allowBlank="1" showInputMessage="1" showErrorMessage="1" sqref="J6:J1048576" xr:uid="{77CF0933-122C-4242-93C8-6B6253EC2730}">
      <formula1>$Z$33:$Z$36</formula1>
    </dataValidation>
    <dataValidation type="list" allowBlank="1" showInputMessage="1" showErrorMessage="1" sqref="C6:C1048576" xr:uid="{2D812C16-22DF-4F05-96F6-BDA52BA5E26E}">
      <formula1>$AP$80:$AP$109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68A4-A006-4598-A9BA-7F0A2DE81373}">
  <dimension ref="A1:AP109"/>
  <sheetViews>
    <sheetView zoomScale="70" zoomScaleNormal="70" workbookViewId="0">
      <selection sqref="A1:J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list" allowBlank="1" showInputMessage="1" showErrorMessage="1" sqref="C6:C1048576" xr:uid="{204621C7-363D-4269-A27C-09D55D53E447}">
      <formula1>$AP$80:$AP$109</formula1>
    </dataValidation>
    <dataValidation type="list" allowBlank="1" showInputMessage="1" showErrorMessage="1" sqref="J6:J1048576" xr:uid="{1C98B58B-922D-4282-99FE-12F92321F287}">
      <formula1>$Z$33:$Z$36</formula1>
    </dataValidation>
    <dataValidation type="list" allowBlank="1" showInputMessage="1" showErrorMessage="1" sqref="D5:D1048576" xr:uid="{A80FDC6A-0EF9-4879-B05A-A57FB24C4B54}">
      <formula1>$Z$23:$Z$29</formula1>
    </dataValidation>
    <dataValidation type="list" allowBlank="1" showInputMessage="1" showErrorMessage="1" sqref="E6:F1048576" xr:uid="{CA993E7F-0DC3-4827-A5B0-05063B47AE0C}">
      <formula1>$AB$15:$AB$16</formula1>
    </dataValidation>
    <dataValidation type="list" allowBlank="1" showInputMessage="1" showErrorMessage="1" sqref="I5:I1048576" xr:uid="{E31E2566-515B-4309-AE43-444BA7DBD009}">
      <formula1>$Z$16:$Z$20</formula1>
    </dataValidation>
    <dataValidation type="date" allowBlank="1" showInputMessage="1" showErrorMessage="1" sqref="A6:A1048576 A1" xr:uid="{B3F35A3F-09F7-48AE-9A98-7FE84CF0B329}">
      <formula1>44746</formula1>
      <formula2>401953</formula2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C379-79A6-43BC-A67D-48D56159D5C7}">
  <dimension ref="A1:AP109"/>
  <sheetViews>
    <sheetView zoomScale="70" zoomScaleNormal="70" workbookViewId="0">
      <selection activeCell="H19" sqref="H19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date" allowBlank="1" showInputMessage="1" showErrorMessage="1" sqref="A6:A1048576 A1" xr:uid="{A9C13848-2E9A-4939-88E2-128B3A424BD5}">
      <formula1>44746</formula1>
      <formula2>401953</formula2>
    </dataValidation>
    <dataValidation type="list" allowBlank="1" showInputMessage="1" showErrorMessage="1" sqref="I5:I1048576" xr:uid="{A536D9E9-3BDD-492D-94E7-AE48D5910501}">
      <formula1>$Z$16:$Z$20</formula1>
    </dataValidation>
    <dataValidation type="list" allowBlank="1" showInputMessage="1" showErrorMessage="1" sqref="E6:F1048576" xr:uid="{6E8CC5F2-8609-4CBB-85B3-692C08EA774C}">
      <formula1>$AB$15:$AB$16</formula1>
    </dataValidation>
    <dataValidation type="list" allowBlank="1" showInputMessage="1" showErrorMessage="1" sqref="D5:D1048576" xr:uid="{D5665EF9-3ADE-4CC2-80A4-7F1F318553D2}">
      <formula1>$Z$23:$Z$29</formula1>
    </dataValidation>
    <dataValidation type="list" allowBlank="1" showInputMessage="1" showErrorMessage="1" sqref="J6:J1048576" xr:uid="{71B54D25-87E7-47FD-96F3-9275584C3D0B}">
      <formula1>$Z$33:$Z$36</formula1>
    </dataValidation>
    <dataValidation type="list" allowBlank="1" showInputMessage="1" showErrorMessage="1" sqref="C6:C1048576" xr:uid="{D4C8C9BB-0FA9-4814-B4BB-F40B0F51A831}">
      <formula1>$AP$80:$AP$109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4ED1-970B-4051-81C9-7B58B04E857C}">
  <dimension ref="A1:AP109"/>
  <sheetViews>
    <sheetView zoomScale="70" zoomScaleNormal="70" workbookViewId="0">
      <selection sqref="A1:J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list" allowBlank="1" showInputMessage="1" showErrorMessage="1" sqref="C6:C1048576" xr:uid="{81615BC2-DBEE-4B2C-8BDE-341EF9DC38AB}">
      <formula1>$AP$80:$AP$109</formula1>
    </dataValidation>
    <dataValidation type="list" allowBlank="1" showInputMessage="1" showErrorMessage="1" sqref="J6:J1048576" xr:uid="{59EE22F3-A52B-49E7-B248-A6CC9DB4CC32}">
      <formula1>$Z$33:$Z$36</formula1>
    </dataValidation>
    <dataValidation type="list" allowBlank="1" showInputMessage="1" showErrorMessage="1" sqref="D5:D1048576" xr:uid="{2F63F8CE-A76E-4E3C-9DE7-F3295DBD2A5E}">
      <formula1>$Z$23:$Z$29</formula1>
    </dataValidation>
    <dataValidation type="list" allowBlank="1" showInputMessage="1" showErrorMessage="1" sqref="E6:F1048576" xr:uid="{4E8336E5-706C-4E68-8C95-11EBCF7BC78B}">
      <formula1>$AB$15:$AB$16</formula1>
    </dataValidation>
    <dataValidation type="list" allowBlank="1" showInputMessage="1" showErrorMessage="1" sqref="I5:I1048576" xr:uid="{0E05A572-6193-4F29-95FD-602ACEA247C8}">
      <formula1>$Z$16:$Z$20</formula1>
    </dataValidation>
    <dataValidation type="date" allowBlank="1" showInputMessage="1" showErrorMessage="1" sqref="A6:A1048576 A1" xr:uid="{B9CA0686-CB5B-4CFF-8380-B9B83060A72C}">
      <formula1>44746</formula1>
      <formula2>401953</formula2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6314-16FA-4837-902C-6E66CC2E79B9}">
  <dimension ref="A1:AP109"/>
  <sheetViews>
    <sheetView zoomScale="70" zoomScaleNormal="70" workbookViewId="0">
      <selection sqref="A1:J4"/>
    </sheetView>
  </sheetViews>
  <sheetFormatPr defaultRowHeight="15" x14ac:dyDescent="0.25"/>
  <cols>
    <col min="1" max="1" width="9.7109375" style="3" customWidth="1"/>
    <col min="2" max="2" width="22.140625" customWidth="1"/>
    <col min="3" max="3" width="14.7109375" style="4" bestFit="1" customWidth="1"/>
    <col min="4" max="4" width="17" bestFit="1" customWidth="1"/>
    <col min="5" max="5" width="11.85546875" style="5" bestFit="1" customWidth="1"/>
    <col min="6" max="6" width="9.28515625" bestFit="1" customWidth="1"/>
    <col min="7" max="7" width="15.7109375" style="5" bestFit="1" customWidth="1"/>
    <col min="8" max="8" width="14.7109375" style="5" customWidth="1"/>
    <col min="9" max="9" width="15.140625" bestFit="1" customWidth="1"/>
    <col min="10" max="10" width="12.5703125" bestFit="1" customWidth="1"/>
    <col min="11" max="11" width="9.140625" customWidth="1"/>
    <col min="12" max="12" width="16.42578125" customWidth="1"/>
    <col min="13" max="13" width="21.140625" bestFit="1" customWidth="1"/>
    <col min="14" max="14" width="27.85546875" bestFit="1" customWidth="1"/>
    <col min="15" max="15" width="20.5703125" bestFit="1" customWidth="1"/>
    <col min="16" max="16" width="11.140625" customWidth="1"/>
    <col min="17" max="17" width="16.28515625" bestFit="1" customWidth="1"/>
    <col min="18" max="18" width="18.140625" customWidth="1"/>
    <col min="19" max="19" width="20.5703125" customWidth="1"/>
    <col min="20" max="20" width="13.7109375" customWidth="1"/>
    <col min="21" max="21" width="19.42578125" customWidth="1"/>
    <col min="22" max="22" width="16.42578125" customWidth="1"/>
    <col min="23" max="23" width="13.5703125" customWidth="1"/>
    <col min="24" max="24" width="14.85546875" customWidth="1"/>
    <col min="25" max="25" width="22.5703125" customWidth="1"/>
    <col min="26" max="27" width="11.42578125" customWidth="1"/>
    <col min="28" max="28" width="13.7109375" customWidth="1"/>
    <col min="29" max="29" width="17.42578125" customWidth="1"/>
    <col min="30" max="30" width="14" customWidth="1"/>
    <col min="31" max="31" width="18.140625" customWidth="1"/>
    <col min="32" max="32" width="16.5703125" customWidth="1"/>
    <col min="33" max="33" width="13" customWidth="1"/>
    <col min="34" max="34" width="10.42578125" customWidth="1"/>
    <col min="35" max="35" width="21" customWidth="1"/>
    <col min="36" max="36" width="15.5703125" customWidth="1"/>
    <col min="37" max="37" width="18.7109375" customWidth="1"/>
    <col min="38" max="38" width="19" customWidth="1"/>
    <col min="39" max="39" width="13" customWidth="1"/>
    <col min="41" max="41" width="18.42578125" bestFit="1" customWidth="1"/>
  </cols>
  <sheetData>
    <row r="1" spans="1:28" s="1" customFormat="1" ht="15" customHeight="1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L1" s="2"/>
    </row>
    <row r="2" spans="1:28" ht="1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L2" s="2"/>
    </row>
    <row r="3" spans="1:28" ht="1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1:28" ht="15" customHeight="1" x14ac:dyDescent="0.35">
      <c r="A4" s="22"/>
      <c r="B4" s="23"/>
      <c r="C4" s="23"/>
      <c r="D4" s="23"/>
      <c r="E4" s="23"/>
      <c r="F4" s="23"/>
      <c r="G4" s="23"/>
      <c r="H4" s="23"/>
      <c r="I4" s="23"/>
      <c r="J4" s="23"/>
      <c r="K4" s="8"/>
      <c r="L4" s="2"/>
    </row>
    <row r="5" spans="1:28" ht="20.25" thickBot="1" x14ac:dyDescent="0.35">
      <c r="A5" s="15" t="s">
        <v>0</v>
      </c>
      <c r="B5" s="16" t="s">
        <v>1</v>
      </c>
      <c r="C5" s="17" t="s">
        <v>21</v>
      </c>
      <c r="D5" s="16" t="s">
        <v>2</v>
      </c>
      <c r="E5" s="18" t="s">
        <v>18</v>
      </c>
      <c r="F5" s="16" t="s">
        <v>3</v>
      </c>
      <c r="G5" s="18" t="s">
        <v>14</v>
      </c>
      <c r="H5" s="18" t="s">
        <v>13</v>
      </c>
      <c r="I5" s="19" t="s">
        <v>15</v>
      </c>
      <c r="J5" s="19" t="s">
        <v>72</v>
      </c>
      <c r="L5" s="12" t="s">
        <v>7</v>
      </c>
      <c r="M5" s="14">
        <f>SUM(H:H)</f>
        <v>0</v>
      </c>
    </row>
    <row r="6" spans="1:28" ht="15.75" thickTop="1" x14ac:dyDescent="0.25"/>
    <row r="7" spans="1:28" x14ac:dyDescent="0.25">
      <c r="L7" s="12" t="s">
        <v>57</v>
      </c>
      <c r="M7" s="21">
        <f>SUM(G:G)</f>
        <v>0</v>
      </c>
      <c r="N7" s="13" t="s">
        <v>9</v>
      </c>
      <c r="O7" s="21" t="e">
        <f>M7/L14</f>
        <v>#DIV/0!</v>
      </c>
    </row>
    <row r="9" spans="1:28" x14ac:dyDescent="0.25">
      <c r="L9" s="12" t="s">
        <v>56</v>
      </c>
      <c r="M9" s="21">
        <f>M5</f>
        <v>0</v>
      </c>
      <c r="N9" s="13" t="s">
        <v>8</v>
      </c>
      <c r="O9" s="21" t="e">
        <f>M9/M14</f>
        <v>#DIV/0!</v>
      </c>
    </row>
    <row r="10" spans="1:28" x14ac:dyDescent="0.25">
      <c r="Q10" s="10"/>
    </row>
    <row r="13" spans="1:28" x14ac:dyDescent="0.25">
      <c r="L13" t="s">
        <v>66</v>
      </c>
      <c r="M13" s="6" t="s">
        <v>67</v>
      </c>
      <c r="R13" s="1" t="s">
        <v>11</v>
      </c>
      <c r="S13" s="1" t="s">
        <v>58</v>
      </c>
      <c r="T13" s="1" t="s">
        <v>59</v>
      </c>
      <c r="U13" s="1" t="s">
        <v>6</v>
      </c>
      <c r="V13" s="1" t="s">
        <v>60</v>
      </c>
    </row>
    <row r="14" spans="1:28" x14ac:dyDescent="0.25">
      <c r="L14" s="1">
        <f>COUNTIF(E:E,"Yes")</f>
        <v>0</v>
      </c>
      <c r="M14" s="1">
        <f>COUNTIF(F:F,"Yes")</f>
        <v>0</v>
      </c>
      <c r="R14" s="1">
        <f>COUNTIF(I:I,"Facebook")</f>
        <v>0</v>
      </c>
      <c r="S14" s="1">
        <f>COUNTIF(I:I,"AD Page")</f>
        <v>0</v>
      </c>
      <c r="T14" s="1">
        <f>COUNTIF(I:I,"Fence Sign")</f>
        <v>0</v>
      </c>
      <c r="U14" s="1">
        <f>COUNTIF(I:I,"Reference")</f>
        <v>0</v>
      </c>
      <c r="V14" s="1">
        <f>COUNTIF(I:I,"Other")</f>
        <v>0</v>
      </c>
    </row>
    <row r="15" spans="1:28" ht="15.75" x14ac:dyDescent="0.25">
      <c r="Z15" s="11" t="s">
        <v>12</v>
      </c>
      <c r="AB15" s="7" t="s">
        <v>17</v>
      </c>
    </row>
    <row r="16" spans="1:28" ht="15.75" x14ac:dyDescent="0.25">
      <c r="Z16" s="7" t="s">
        <v>11</v>
      </c>
      <c r="AB16" s="7" t="s">
        <v>16</v>
      </c>
    </row>
    <row r="17" spans="12:26" ht="15.75" x14ac:dyDescent="0.25">
      <c r="Z17" s="7" t="s">
        <v>4</v>
      </c>
    </row>
    <row r="18" spans="12:26" ht="15.75" x14ac:dyDescent="0.25">
      <c r="Z18" s="7" t="s">
        <v>5</v>
      </c>
    </row>
    <row r="19" spans="12:26" ht="15.75" x14ac:dyDescent="0.25">
      <c r="Z19" s="7" t="s">
        <v>6</v>
      </c>
    </row>
    <row r="20" spans="12:26" ht="15.75" x14ac:dyDescent="0.25">
      <c r="Z20" s="7" t="s">
        <v>60</v>
      </c>
    </row>
    <row r="22" spans="12:26" ht="21" x14ac:dyDescent="0.35">
      <c r="Z22" s="8" t="s">
        <v>19</v>
      </c>
    </row>
    <row r="23" spans="12:26" ht="15.75" x14ac:dyDescent="0.25">
      <c r="Z23" s="7" t="s">
        <v>61</v>
      </c>
    </row>
    <row r="24" spans="12:26" ht="15.75" x14ac:dyDescent="0.25">
      <c r="Z24" s="7" t="s">
        <v>62</v>
      </c>
    </row>
    <row r="25" spans="12:26" ht="15.75" x14ac:dyDescent="0.25">
      <c r="Z25" s="7" t="s">
        <v>63</v>
      </c>
    </row>
    <row r="26" spans="12:26" ht="15.75" x14ac:dyDescent="0.25">
      <c r="L26" s="1" t="s">
        <v>54</v>
      </c>
      <c r="M26" s="1" t="s">
        <v>55</v>
      </c>
      <c r="Z26" s="7" t="s">
        <v>64</v>
      </c>
    </row>
    <row r="27" spans="12:26" ht="15.75" x14ac:dyDescent="0.25">
      <c r="L27" s="9">
        <v>150000</v>
      </c>
      <c r="M27" s="9">
        <f>M5</f>
        <v>0</v>
      </c>
      <c r="Z27" s="7" t="s">
        <v>20</v>
      </c>
    </row>
    <row r="28" spans="12:26" ht="15.75" x14ac:dyDescent="0.25">
      <c r="Z28" s="7" t="s">
        <v>35</v>
      </c>
    </row>
    <row r="29" spans="12:26" ht="15.75" x14ac:dyDescent="0.25">
      <c r="Z29" s="7" t="s">
        <v>36</v>
      </c>
    </row>
    <row r="33" spans="12:26" x14ac:dyDescent="0.25">
      <c r="Z33" t="s">
        <v>68</v>
      </c>
    </row>
    <row r="34" spans="12:26" x14ac:dyDescent="0.25">
      <c r="Z34" t="s">
        <v>69</v>
      </c>
    </row>
    <row r="35" spans="12:26" x14ac:dyDescent="0.25">
      <c r="Z35" t="s">
        <v>70</v>
      </c>
    </row>
    <row r="36" spans="12:26" x14ac:dyDescent="0.25">
      <c r="Z36" t="s">
        <v>71</v>
      </c>
    </row>
    <row r="39" spans="12:26" x14ac:dyDescent="0.25">
      <c r="L39" s="1" t="s">
        <v>61</v>
      </c>
      <c r="M39" s="1" t="s">
        <v>62</v>
      </c>
      <c r="N39" s="1" t="s">
        <v>63</v>
      </c>
      <c r="O39" s="1" t="s">
        <v>64</v>
      </c>
      <c r="P39" s="1" t="s">
        <v>20</v>
      </c>
      <c r="Q39" s="1" t="s">
        <v>35</v>
      </c>
      <c r="R39" s="1" t="s">
        <v>36</v>
      </c>
    </row>
    <row r="40" spans="12:26" x14ac:dyDescent="0.25">
      <c r="L40" s="20">
        <f>COUNTIF(D:D,"Privacy")</f>
        <v>0</v>
      </c>
      <c r="M40" s="20">
        <f>COUNTIF(D:D,"Capped Privacy")</f>
        <v>0</v>
      </c>
      <c r="N40" s="20">
        <f>COUNTIF(D:D,"3 Board / 4 Board")</f>
        <v>0</v>
      </c>
      <c r="O40" s="20">
        <f>COUNTIF(D:D,"Chain Link")</f>
        <v>0</v>
      </c>
      <c r="P40" s="20">
        <f>COUNTIF(D:D,"Aluminum")</f>
        <v>0</v>
      </c>
      <c r="Q40" s="20">
        <f>COUNTIF(D:D,"Steel Fencing")</f>
        <v>0</v>
      </c>
      <c r="R40" s="20">
        <f>COUNTIF(D:D,"Custom")</f>
        <v>0</v>
      </c>
    </row>
    <row r="52" spans="12:18" ht="15.75" x14ac:dyDescent="0.25">
      <c r="R52" s="7"/>
    </row>
    <row r="53" spans="12:18" ht="15.75" x14ac:dyDescent="0.25">
      <c r="R53" s="7"/>
    </row>
    <row r="54" spans="12:18" ht="15.75" x14ac:dyDescent="0.25">
      <c r="R54" s="7"/>
    </row>
    <row r="55" spans="12:18" ht="15.75" x14ac:dyDescent="0.25">
      <c r="R55" s="7"/>
    </row>
    <row r="58" spans="12:18" ht="21" customHeight="1" x14ac:dyDescent="0.25">
      <c r="L58" s="1" t="s">
        <v>68</v>
      </c>
      <c r="M58" s="1" t="s">
        <v>69</v>
      </c>
      <c r="N58" s="1" t="s">
        <v>70</v>
      </c>
      <c r="O58" s="1" t="s">
        <v>71</v>
      </c>
    </row>
    <row r="59" spans="12:18" x14ac:dyDescent="0.25">
      <c r="L59">
        <f>COUNTIF(J:J,"Pine 1x6")</f>
        <v>0</v>
      </c>
      <c r="M59">
        <f>COUNTIF(J:J,"Pine 1x4")</f>
        <v>0</v>
      </c>
      <c r="N59">
        <f>COUNTIF(J:J,"Cedar 1x6")</f>
        <v>0</v>
      </c>
      <c r="O59">
        <f>COUNTIF(J:J,"Cedar 1x4")</f>
        <v>0</v>
      </c>
    </row>
    <row r="79" spans="12:42" ht="21" x14ac:dyDescent="0.35"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t="s">
        <v>27</v>
      </c>
      <c r="R79" t="s">
        <v>28</v>
      </c>
      <c r="S79" s="7" t="s">
        <v>29</v>
      </c>
      <c r="T79" s="7" t="s">
        <v>30</v>
      </c>
      <c r="U79" s="7" t="s">
        <v>31</v>
      </c>
      <c r="V79" s="7" t="s">
        <v>32</v>
      </c>
      <c r="W79" s="7" t="s">
        <v>33</v>
      </c>
      <c r="X79" s="7" t="s">
        <v>34</v>
      </c>
      <c r="Y79" s="7" t="s">
        <v>37</v>
      </c>
      <c r="Z79" s="7" t="s">
        <v>38</v>
      </c>
      <c r="AA79" s="7" t="s">
        <v>40</v>
      </c>
      <c r="AB79" s="7" t="s">
        <v>41</v>
      </c>
      <c r="AC79" s="7" t="s">
        <v>42</v>
      </c>
      <c r="AD79" s="7" t="s">
        <v>43</v>
      </c>
      <c r="AE79" s="7" t="s">
        <v>44</v>
      </c>
      <c r="AF79" s="7" t="s">
        <v>45</v>
      </c>
      <c r="AG79" s="7" t="s">
        <v>46</v>
      </c>
      <c r="AH79" s="7" t="s">
        <v>47</v>
      </c>
      <c r="AI79" s="7" t="s">
        <v>48</v>
      </c>
      <c r="AJ79" s="7" t="s">
        <v>49</v>
      </c>
      <c r="AK79" s="7" t="s">
        <v>50</v>
      </c>
      <c r="AL79" s="7" t="s">
        <v>51</v>
      </c>
      <c r="AM79" s="7" t="s">
        <v>52</v>
      </c>
      <c r="AN79" s="7" t="s">
        <v>53</v>
      </c>
      <c r="AP79" s="8" t="s">
        <v>21</v>
      </c>
    </row>
    <row r="80" spans="12:42" ht="15.75" x14ac:dyDescent="0.25">
      <c r="L80">
        <f>COUNTIF(C:C,"New Braunfels")</f>
        <v>0</v>
      </c>
      <c r="M80">
        <f>COUNTIF(C:C,"Garden Ridge")</f>
        <v>0</v>
      </c>
      <c r="N80">
        <f>COUNTIF(C:C,"Schertzs")</f>
        <v>0</v>
      </c>
      <c r="O80">
        <f>COUNTIF(C:C,"Cibilo")</f>
        <v>0</v>
      </c>
      <c r="P80">
        <f>COUNTIF(C:C,"Universal City")</f>
        <v>0</v>
      </c>
      <c r="Q80">
        <f>COUNTIF(C:C,"Live Oak")</f>
        <v>0</v>
      </c>
      <c r="R80">
        <f>COUNTIF(C:C,"Windcrest")</f>
        <v>0</v>
      </c>
      <c r="S80">
        <f>COUNTIF(C:C,"Northern Hills")</f>
        <v>0</v>
      </c>
      <c r="T80">
        <f>COUNTIF(C:C,"Thousand Oaks")</f>
        <v>0</v>
      </c>
      <c r="U80">
        <f>COUNTIF(C:C,"Randolph")</f>
        <v>0</v>
      </c>
      <c r="V80">
        <f>COUNTIF(C:C,"Alamo Heights")</f>
        <v>0</v>
      </c>
      <c r="W80">
        <f>COUNTIF(C:C,"Olmos Park")</f>
        <v>0</v>
      </c>
      <c r="X80">
        <f>COUNTIF(C:C,"Fort Sam")</f>
        <v>0</v>
      </c>
      <c r="Y80">
        <f>COUNTIF(C:C,"Stone Oak")</f>
        <v>0</v>
      </c>
      <c r="Z80">
        <f>COUNTIF(C:C,"Timberwood Park")</f>
        <v>0</v>
      </c>
      <c r="AA80">
        <f>COUNTIF(C:C,"Helotes")</f>
        <v>0</v>
      </c>
      <c r="AB80">
        <f>COUNTIF(C:C,"Boerne")</f>
        <v>0</v>
      </c>
      <c r="AC80">
        <f>COUNTIF(C:C,"Fair Oaks")</f>
        <v>0</v>
      </c>
      <c r="AD80">
        <f>COUNTIF(C:C,"Leon Springs")</f>
        <v>0</v>
      </c>
      <c r="AE80">
        <f>COUNTIF(C:C,"Dominion")</f>
        <v>0</v>
      </c>
      <c r="AF80">
        <f>COUNTIF(C:C,"TPC Parkway")</f>
        <v>0</v>
      </c>
      <c r="AG80">
        <f>COUNTIF(C:C,"Encino Park")</f>
        <v>0</v>
      </c>
      <c r="AH80">
        <f>COUNTIF(C:C,"Bulverde")</f>
        <v>0</v>
      </c>
      <c r="AI80">
        <f>COUNTIF(C:C,"UTSA")</f>
        <v>0</v>
      </c>
      <c r="AJ80">
        <f>COUNTIF(C:C,"Great Northwest")</f>
        <v>0</v>
      </c>
      <c r="AK80">
        <f>COUNTIF(C:C,"Leon Valley")</f>
        <v>0</v>
      </c>
      <c r="AL80">
        <f>COUNTIF(C:C,"Alamo Ranch")</f>
        <v>0</v>
      </c>
      <c r="AM80">
        <f>COUNTIF(C:C,"Westover Hills")</f>
        <v>0</v>
      </c>
      <c r="AN80">
        <f>COUNTIF(C:C,"Lackland")</f>
        <v>0</v>
      </c>
      <c r="AP80" s="7" t="s">
        <v>22</v>
      </c>
    </row>
    <row r="81" spans="18:42" ht="15.75" x14ac:dyDescent="0.25">
      <c r="AP81" s="7" t="s">
        <v>23</v>
      </c>
    </row>
    <row r="82" spans="18:42" ht="15.75" x14ac:dyDescent="0.25">
      <c r="AP82" s="7" t="s">
        <v>24</v>
      </c>
    </row>
    <row r="83" spans="18:42" ht="15.75" x14ac:dyDescent="0.25">
      <c r="AP83" s="7" t="s">
        <v>25</v>
      </c>
    </row>
    <row r="84" spans="18:42" ht="15.75" x14ac:dyDescent="0.25">
      <c r="AP84" s="7" t="s">
        <v>26</v>
      </c>
    </row>
    <row r="85" spans="18:42" ht="15.75" x14ac:dyDescent="0.25">
      <c r="AP85" s="7" t="s">
        <v>27</v>
      </c>
    </row>
    <row r="86" spans="18:42" ht="15.75" x14ac:dyDescent="0.25">
      <c r="AP86" s="7" t="s">
        <v>28</v>
      </c>
    </row>
    <row r="87" spans="18:42" ht="15.75" x14ac:dyDescent="0.25">
      <c r="AP87" s="7" t="s">
        <v>29</v>
      </c>
    </row>
    <row r="88" spans="18:42" ht="15.75" x14ac:dyDescent="0.25">
      <c r="AP88" s="7" t="s">
        <v>30</v>
      </c>
    </row>
    <row r="89" spans="18:42" ht="15.75" x14ac:dyDescent="0.25">
      <c r="AP89" s="7" t="s">
        <v>31</v>
      </c>
    </row>
    <row r="90" spans="18:42" ht="15.75" x14ac:dyDescent="0.25">
      <c r="AP90" s="7" t="s">
        <v>32</v>
      </c>
    </row>
    <row r="91" spans="18:42" ht="15.75" x14ac:dyDescent="0.25">
      <c r="AP91" s="7" t="s">
        <v>33</v>
      </c>
    </row>
    <row r="92" spans="18:42" ht="15.75" x14ac:dyDescent="0.25">
      <c r="AP92" s="7" t="s">
        <v>34</v>
      </c>
    </row>
    <row r="93" spans="18:42" ht="15.75" x14ac:dyDescent="0.25">
      <c r="AP93" s="7" t="s">
        <v>37</v>
      </c>
    </row>
    <row r="94" spans="18:42" ht="15.75" x14ac:dyDescent="0.25">
      <c r="AP94" s="7" t="s">
        <v>38</v>
      </c>
    </row>
    <row r="95" spans="18:42" ht="15.75" x14ac:dyDescent="0.25">
      <c r="AP95" s="7" t="s">
        <v>39</v>
      </c>
    </row>
    <row r="96" spans="18:42" ht="15.75" x14ac:dyDescent="0.25">
      <c r="R96" s="7"/>
      <c r="AP96" s="7" t="s">
        <v>65</v>
      </c>
    </row>
    <row r="97" spans="18:42" ht="15.75" x14ac:dyDescent="0.25">
      <c r="R97" s="7"/>
      <c r="AP97" s="7" t="s">
        <v>41</v>
      </c>
    </row>
    <row r="98" spans="18:42" ht="15.75" x14ac:dyDescent="0.25">
      <c r="R98" s="7"/>
      <c r="AP98" s="7" t="s">
        <v>42</v>
      </c>
    </row>
    <row r="99" spans="18:42" ht="15.75" x14ac:dyDescent="0.25">
      <c r="AP99" s="7" t="s">
        <v>43</v>
      </c>
    </row>
    <row r="100" spans="18:42" ht="15.75" x14ac:dyDescent="0.25">
      <c r="AP100" s="7" t="s">
        <v>44</v>
      </c>
    </row>
    <row r="101" spans="18:42" ht="15.75" x14ac:dyDescent="0.25">
      <c r="AP101" s="7" t="s">
        <v>45</v>
      </c>
    </row>
    <row r="102" spans="18:42" ht="15.75" x14ac:dyDescent="0.25">
      <c r="AP102" s="7" t="s">
        <v>46</v>
      </c>
    </row>
    <row r="103" spans="18:42" ht="15.75" x14ac:dyDescent="0.25">
      <c r="AP103" s="7" t="s">
        <v>47</v>
      </c>
    </row>
    <row r="104" spans="18:42" ht="15.75" x14ac:dyDescent="0.25">
      <c r="AP104" s="7" t="s">
        <v>48</v>
      </c>
    </row>
    <row r="105" spans="18:42" ht="15.75" x14ac:dyDescent="0.25">
      <c r="AP105" s="7" t="s">
        <v>49</v>
      </c>
    </row>
    <row r="106" spans="18:42" ht="15.75" x14ac:dyDescent="0.25">
      <c r="AP106" s="7" t="s">
        <v>50</v>
      </c>
    </row>
    <row r="107" spans="18:42" ht="15.75" x14ac:dyDescent="0.25">
      <c r="AP107" s="7" t="s">
        <v>51</v>
      </c>
    </row>
    <row r="108" spans="18:42" ht="15.75" x14ac:dyDescent="0.25">
      <c r="AP108" s="7" t="s">
        <v>52</v>
      </c>
    </row>
    <row r="109" spans="18:42" ht="15.75" x14ac:dyDescent="0.25">
      <c r="AP109" s="7" t="s">
        <v>53</v>
      </c>
    </row>
  </sheetData>
  <mergeCells count="1">
    <mergeCell ref="A1:J4"/>
  </mergeCells>
  <dataValidations count="6">
    <dataValidation type="date" allowBlank="1" showInputMessage="1" showErrorMessage="1" sqref="A6:A1048576 A1" xr:uid="{153295D6-6E9E-41B8-940C-69BCEA1D2C3F}">
      <formula1>44746</formula1>
      <formula2>401953</formula2>
    </dataValidation>
    <dataValidation type="list" allowBlank="1" showInputMessage="1" showErrorMessage="1" sqref="I5:I1048576" xr:uid="{8D148DD3-BD54-430D-9B33-85676166B819}">
      <formula1>$Z$16:$Z$20</formula1>
    </dataValidation>
    <dataValidation type="list" allowBlank="1" showInputMessage="1" showErrorMessage="1" sqref="E6:F1048576" xr:uid="{1646DADD-DEC7-4BE0-BC05-729DB87B78E5}">
      <formula1>$AB$15:$AB$16</formula1>
    </dataValidation>
    <dataValidation type="list" allowBlank="1" showInputMessage="1" showErrorMessage="1" sqref="D5:D1048576" xr:uid="{4CD3BEDD-EB3F-4485-A384-DCE4874C8734}">
      <formula1>$Z$23:$Z$29</formula1>
    </dataValidation>
    <dataValidation type="list" allowBlank="1" showInputMessage="1" showErrorMessage="1" sqref="J6:J1048576" xr:uid="{D7D1A3FA-83CD-46F8-A561-C7D1EB0584E6}">
      <formula1>$Z$33:$Z$36</formula1>
    </dataValidation>
    <dataValidation type="list" allowBlank="1" showInputMessage="1" showErrorMessage="1" sqref="C6:C1048576" xr:uid="{8223FABF-A072-48EF-9EAD-1B1240505347}">
      <formula1>$AP$80:$AP$109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July 2022</vt:lpstr>
      <vt:lpstr>August 2022</vt:lpstr>
      <vt:lpstr>September 2022</vt:lpstr>
      <vt:lpstr>October 2022</vt:lpstr>
      <vt:lpstr>November 2022</vt:lpstr>
      <vt:lpstr>December 2022</vt:lpstr>
      <vt:lpstr>January 2023</vt:lpstr>
      <vt:lpstr>February 2023</vt:lpstr>
      <vt:lpstr>March 2023</vt:lpstr>
      <vt:lpstr>April 2023</vt:lpstr>
      <vt:lpstr>May 2023</vt:lpstr>
      <vt:lpstr>June 2023</vt:lpstr>
      <vt:lpstr>July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Puentes</dc:creator>
  <cp:lastModifiedBy>Jacob Puentes</cp:lastModifiedBy>
  <dcterms:created xsi:type="dcterms:W3CDTF">2022-06-27T18:28:53Z</dcterms:created>
  <dcterms:modified xsi:type="dcterms:W3CDTF">2022-07-05T17:42:01Z</dcterms:modified>
</cp:coreProperties>
</file>