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Incident Data" sheetId="2" r:id="rId5"/>
    <sheet state="visible" name="Identifiers" sheetId="3" r:id="rId6"/>
  </sheets>
  <definedNames>
    <definedName name="loadbid">Identifiers!$E$2:$E$12</definedName>
    <definedName name="ddiid">Identifiers!$F$2:$F$67</definedName>
    <definedName name="coreddcid">Identifiers!$G$2:$G$30</definedName>
    <definedName name="wirelessid">Identifiers!$B$2:$B$60</definedName>
    <definedName name="autogenerateid">Identifiers!$A$2:$A$16</definedName>
    <definedName name="edgeid">Identifiers!$D$2:$D$41</definedName>
    <definedName name="fwvpnid">Identifiers!$C$2:$C$59</definedName>
    <definedName name="autoid">Identifiers!$H$2:$H$35</definedName>
  </definedNames>
  <calcPr/>
  <extLst>
    <ext uri="GoogleSheetsCustomDataVersion1">
      <go:sheetsCustomData xmlns:go="http://customooxmlschemas.google.com/" r:id="rId7" roundtripDataSignature="AMtx7mizAsBfij8I++O0ix/niAc+HRQrRw=="/>
    </ext>
  </extLst>
</workbook>
</file>

<file path=xl/sharedStrings.xml><?xml version="1.0" encoding="utf-8"?>
<sst xmlns="http://schemas.openxmlformats.org/spreadsheetml/2006/main" count="396" uniqueCount="362">
  <si>
    <t>This Sheet contains something of a rudimentary machine learning structure that I developed in excel because I didn't know how else to do it. (this was before I started learning Python)</t>
  </si>
  <si>
    <t>The problem was that we had about 12000 rows of information about work completed through our ticket system.  Each row represented one ticket.</t>
  </si>
  <si>
    <t>There was no real way to know which team within the network completed which ticket, or what the contents of the ticket were.</t>
  </si>
  <si>
    <t>This was an issue because the team management wanted to know what kinds of tickets were most common, which kinds of tickets were least common, and so on.</t>
  </si>
  <si>
    <t>we created several categories (all represented in the 'Identifiers' tab) including wireless, edge, autogenerated, and so on.</t>
  </si>
  <si>
    <t>I decided that the only way to figure out what was going on in these cells was to find keywords for each of the categories and look for that specific text in the information about each ticket.</t>
  </si>
  <si>
    <t>A sample of ten tickets with only pertinent information and sensitive information removed is in the 'Incident Data' tab.</t>
  </si>
  <si>
    <t>The relevant information is concatenated into column F, and each of the following columns H-O looks for the keywords outlined in the 'Identifiers' tab and scores the number of times each of those keywords is found.</t>
  </si>
  <si>
    <t>Column P adds all of the before values. If the sum of these values is zero, unknown is the result. It also is unknown if the greatest value is a tie with another column.</t>
  </si>
  <si>
    <t>Column Q finds the greatest of all of the results from H-P.</t>
  </si>
  <si>
    <t>Column G matches the max value to the correct column and returns that column's name.</t>
  </si>
  <si>
    <t>Opened by</t>
  </si>
  <si>
    <t>Short description</t>
  </si>
  <si>
    <t>Description</t>
  </si>
  <si>
    <t>Comments and Work notes</t>
  </si>
  <si>
    <t>Close notes</t>
  </si>
  <si>
    <t>Concatenate</t>
  </si>
  <si>
    <t>Ticket Type</t>
  </si>
  <si>
    <t>Auto Generated</t>
  </si>
  <si>
    <t>Wireless</t>
  </si>
  <si>
    <t>Firewall/VPN</t>
  </si>
  <si>
    <t>Edge</t>
  </si>
  <si>
    <t>Load Balancer</t>
  </si>
  <si>
    <t>DDI</t>
  </si>
  <si>
    <t>Core</t>
  </si>
  <si>
    <t>Automation</t>
  </si>
  <si>
    <t>Unsure</t>
  </si>
  <si>
    <t>Max</t>
  </si>
  <si>
    <t>S</t>
  </si>
  <si>
    <t>very slow AD log on session from 0.0.0.0/24 network in park building, USS department.</t>
  </si>
  <si>
    <t>there are several users have reported this slowness, I have also verified it by testing three workstations and got following results: the fastest is 4'45" and the slowest one is 5'27" after user typed in their credential to fully opened desktop. As a comparison, one of the laptop was taken to VL 997 and there is no delay at all (about 15"). This situation is getting worse and worse recently.</t>
  </si>
  <si>
    <t xml:space="preserve">The issue was not apparent when I went onsite, though the user says he is still experiencing it daily.
I did a trace route to ring.ad.utah.edu and it got there just fine in  few hops, how ever the traceroute to ad.utah.edu didn't ever reach the server from my laptop which was connected to the wifi or the desktop that had issues. unfortunatly, I didn't save the results.
 is going to go onsite and see if he can replicate the issue
FROM THE WIRE
Please preform a traceroute to ad.utah.edu
Please do some pings to Google (the entire time that you are there)
Please do a speedtest 
If all of this checks out, letknow so that he can determine where this ticket should go next. 
got back to me yesterday and I'm checking the routing  before this changes queues.
 will get back to me with some addresses.
Called and left a VM for . This is probably going to move to AD's queue because everything else looks good but I wanted to talk with him first.
 says that the issue is still going on and it takes between 2-4 minutes to sign into AD.
Here is his email:
The slowness of log on session is still going on. Please look at the issue closely. It is from 0.0.0.0 to campus AD subnet. It takes anywhere from 2 to 4 min.  nothing has been changed recently from our side.
Thank you,
With the move from ServiceDesk to ServiceNow, this ticket went under the radar a little. As it is 30 days old, we will not be able to troubleshoot a slowness issue from that far back. I will close it out and notify the user to place a ticket with the NOC if the issue persists in the future. 
 has been emailed:
,
You have a ticket open with the NOC currently about slow AD sessions. We wanted to check in with you about this issue and see if you are still encountering issues. If you see issues in the future, please feel free to contact the help desk or submit a ticket about the incident with as much information as you can provide during the issue.
</t>
  </si>
  <si>
    <t>With the move from ServiceDesk to ServiceNow, this ticket went under the radar a little. As it is 30 days old, we will not be able to troubleshoot a slowness issue from that far back. I will close it out and notify the user to place a ticket with the NOC if the issue persists in the future. 
 has been emailed:
,
You have a ticket open with the NOC currently about slow AD sessions. We wanted to check in with you about this issue and see if you are still encountering issues. If you see issues in the future, please feel free to contact the help desk or submit a ticket about the incident with as much information as you can provide during the issue.</t>
  </si>
  <si>
    <t>USA Internet slowness</t>
  </si>
  <si>
    <t xml:space="preserve">User is experiencing slowness on their Internet connection in their apartment. User has power cycled modem, rebooted all connected devices, and still receives slowed connection. User states issue has been persisting for about two weeks. Some things (like clearing browser cache and changing browser) had appeared to help, but now the issue is persistent to all devices connected. User's DSL and Power lights are lit solid, and LAN1 is blinking with activity.
Suggested the user run a speedtest to check the actual speed they were receiving. When the user attempted to connect to www.speedtest.net, the page would not load. However, it did not time out, nor did the browser tell the user they had no Internet connection.
Location: East
Contact is </t>
  </si>
  <si>
    <t xml:space="preserve">Port sx1-sa-east.edu 1/5/30.  Is now trained at 5.8M Down, 10.6 Up.  No errors.
Host on port 0.0.0.0
</t>
  </si>
  <si>
    <t>Connectivity checks OK</t>
  </si>
  <si>
    <t>Network- Slow Connectivity</t>
  </si>
  <si>
    <t xml:space="preserve">
Notes: Network really slow. affecting everyone. ip addy: 0.0.0.0
Mac addy: 
Location: SJ 
Barcode: 132
Resolution:</t>
  </si>
  <si>
    <t xml:space="preserve">Called and spoke with in the Pharmacy, traffic is normal now.  closing ticket.
</t>
  </si>
  <si>
    <t xml:space="preserve">No changes to report.  </t>
  </si>
  <si>
    <t>Sudden issue with uploading/ transferring imaging data to outside study sponsor</t>
  </si>
  <si>
    <t>I am on pc=IM-C,, ip=0.0.0.0, E0-3F-22-AF-F5-07. I am working on a imaging study and previously have uploaded images to our sponsor. Recently the transfer of fileswould stop midway through upload. I contactred the sponsor and they gave me some settings to check. One echo file sent correctly. When I attempted to upload the CT images (from an inserted disc) it repeatedly kept giving an error and automatically attempted to retry. I cleared the cache. I am using IE, I have admin rights. Could you check the firewall settings. They suggested
Depending on your organization's security policies, you may need to modify your firewall. Most sites are not required to adjust firewalls for the Director to function properly.
The  client software securely communicates with the  servers via TCP Port  and TCP/UPD Ports . In the event that your systems are configured to block outbound connections, add the IP addresses below to your "whitelist":
0.0.0.0
0.0.0.0
0.0.0.0
0.0.0.0</t>
  </si>
  <si>
    <t xml:space="preserve">
We have whitelisted those IP's can you please try it again to see if it works now?
</t>
  </si>
  <si>
    <t>We have whitelisted those IP's that were asked about if you have any issues let us know.</t>
  </si>
  <si>
    <t>firewall issue</t>
  </si>
  <si>
    <t>User is unable to connect to study website. The site uses the following. https://*.ert.com, https://0.0.0.0, https://services.ert.com They use port  and as alternatives . Our user's IP address is 0.0.0.0
Let me know if you need more information.
Thanks,
Kyle</t>
  </si>
  <si>
    <t xml:space="preserve">
Called and left vm for Kyle.  His contact number is actually 
Called and left VM for Kyle to call me back.   Need to know more info.  The site seems to work.
</t>
  </si>
  <si>
    <t>Site is now working for end user.  Closing ticket.</t>
  </si>
  <si>
    <t>Need ports activated, newly installed</t>
  </si>
  <si>
    <t>RM 3519
Ports: 3271, 3272, 3273, 3274, 3275, 3276</t>
  </si>
  <si>
    <t xml:space="preserve">
Comments did not copy over from the original ticket (IM-5366).
Most recent comment: Switch in closet (sx1-52, Cisco ) rebooted 3 days ago, and there are no free blades available. Does this closet need a new switch?
This was assigned to in the edge queue.
</t>
  </si>
  <si>
    <t>Was able to identify ports not in use on the switch after it had been up and running for 15 days, made new ports live in the office by OR front desk and test each outlet in the office to verify connectivity and functionality, emailed  to let him know it is complete and to contact me directly with questions or problems.</t>
  </si>
  <si>
    <t>User wants ticket IM-5537 investigated further</t>
  </si>
  <si>
    <t xml:space="preserve">User requesting further investigation into ticket IM-575537. They are still experiencing wireless problems with the older devices and he thinks there might be another solution, such as installing another router in the center of the building. 
Contact: 
Location: S.S. Bldg </t>
  </si>
  <si>
    <t xml:space="preserve">
done some time ago.
</t>
  </si>
  <si>
    <t>done some time ago.</t>
  </si>
  <si>
    <t>need to create wireless certificates</t>
  </si>
  <si>
    <t>Equipment Affected: All
Please add me to the Clinical-IOT-Sponsors group in AD so I can create wireless uconnect certificates for our clinical printers and devices.</t>
  </si>
  <si>
    <t xml:space="preserve">
This has been done
</t>
  </si>
  <si>
    <t>Jason has been added to this group</t>
  </si>
  <si>
    <t>C</t>
  </si>
  <si>
    <t>Testing new ServiceNow High paging.</t>
  </si>
  <si>
    <t>Testing new ServiceNow High paging. If you are on call, Please log into uofu.service-now.com and assign yourself to the ticket or call 801-581-2475 and acknowledge you have received this testing page. Thank you!</t>
  </si>
  <si>
    <t/>
  </si>
  <si>
    <t>Testing new ServiceNow High paging. If you are on call, Please log into  and assign yourself to the ticket or call  and acknowledge you have received this testing page. Thank you!</t>
  </si>
  <si>
    <t>autogenerateid</t>
  </si>
  <si>
    <t>wirelessid</t>
  </si>
  <si>
    <t>fwvpnid</t>
  </si>
  <si>
    <t>edgeid</t>
  </si>
  <si>
    <t>loadbid</t>
  </si>
  <si>
    <t>ddiid</t>
  </si>
  <si>
    <t>coreddcid</t>
  </si>
  <si>
    <t>autoid</t>
  </si>
  <si>
    <t>This ticket was generated</t>
  </si>
  <si>
    <t>onboard</t>
  </si>
  <si>
    <t>Firewall</t>
  </si>
  <si>
    <t>edge</t>
  </si>
  <si>
    <t>Infoblox</t>
  </si>
  <si>
    <t>ddc</t>
  </si>
  <si>
    <t>Toast</t>
  </si>
  <si>
    <t>by the Orion alert</t>
  </si>
  <si>
    <t>Onboard</t>
  </si>
  <si>
    <t>firewall</t>
  </si>
  <si>
    <t>load Balancer</t>
  </si>
  <si>
    <t>infoblox</t>
  </si>
  <si>
    <t>downtown data center</t>
  </si>
  <si>
    <t>toast</t>
  </si>
  <si>
    <t>Node Name</t>
  </si>
  <si>
    <t>fw-</t>
  </si>
  <si>
    <t>Switch</t>
  </si>
  <si>
    <t>Load balancer</t>
  </si>
  <si>
    <t>dns</t>
  </si>
  <si>
    <t>down town data center</t>
  </si>
  <si>
    <t>TOAST</t>
  </si>
  <si>
    <t>Node IP</t>
  </si>
  <si>
    <t>wireless</t>
  </si>
  <si>
    <t>Fw-</t>
  </si>
  <si>
    <t>switch</t>
  </si>
  <si>
    <t>load balancer</t>
  </si>
  <si>
    <t>DNS</t>
  </si>
  <si>
    <t>downtown data</t>
  </si>
  <si>
    <t>poc</t>
  </si>
  <si>
    <t>Orion URL</t>
  </si>
  <si>
    <t>wifi</t>
  </si>
  <si>
    <t>blocked</t>
  </si>
  <si>
    <t>sx</t>
  </si>
  <si>
    <t>Netscaler</t>
  </si>
  <si>
    <t>Dns</t>
  </si>
  <si>
    <t>DDC</t>
  </si>
  <si>
    <t>Poc</t>
  </si>
  <si>
    <t>Node Caption:</t>
  </si>
  <si>
    <t>Wifi</t>
  </si>
  <si>
    <t>Blocked</t>
  </si>
  <si>
    <t>netscaler</t>
  </si>
  <si>
    <t>Ddc</t>
  </si>
  <si>
    <t>POC</t>
  </si>
  <si>
    <t>Node Tier:</t>
  </si>
  <si>
    <t>WIFI</t>
  </si>
  <si>
    <t>Whitelist</t>
  </si>
  <si>
    <t>demarc</t>
  </si>
  <si>
    <t>F5</t>
  </si>
  <si>
    <t>Ddi</t>
  </si>
  <si>
    <t>Downtown Data</t>
  </si>
  <si>
    <t>mactracker</t>
  </si>
  <si>
    <t>Node Status:</t>
  </si>
  <si>
    <t>WI FI</t>
  </si>
  <si>
    <t>whitelist</t>
  </si>
  <si>
    <t>Demarc</t>
  </si>
  <si>
    <t>f5</t>
  </si>
  <si>
    <t>ddi</t>
  </si>
  <si>
    <t>Downtown data</t>
  </si>
  <si>
    <t>Mactracker</t>
  </si>
  <si>
    <t>Node is located at:</t>
  </si>
  <si>
    <t>Wi-fi</t>
  </si>
  <si>
    <t>white list</t>
  </si>
  <si>
    <t>dx</t>
  </si>
  <si>
    <t>MAS</t>
  </si>
  <si>
    <t>reservation</t>
  </si>
  <si>
    <t>Colo</t>
  </si>
  <si>
    <t>routefinder</t>
  </si>
  <si>
    <t>Solarwinds Alerts</t>
  </si>
  <si>
    <t>Wi-Fi</t>
  </si>
  <si>
    <t>White list</t>
  </si>
  <si>
    <t>Dx</t>
  </si>
  <si>
    <t>server</t>
  </si>
  <si>
    <t>Reservation</t>
  </si>
  <si>
    <t>colo</t>
  </si>
  <si>
    <t>Routefinder</t>
  </si>
  <si>
    <t>Machine Type:</t>
  </si>
  <si>
    <t>wi-fi</t>
  </si>
  <si>
    <t>White List</t>
  </si>
  <si>
    <t>port</t>
  </si>
  <si>
    <t>Server</t>
  </si>
  <si>
    <t>Infoblocks</t>
  </si>
  <si>
    <t>Co Location</t>
  </si>
  <si>
    <t>Route Finder</t>
  </si>
  <si>
    <t>The Last Poll</t>
  </si>
  <si>
    <t>Uconnect</t>
  </si>
  <si>
    <t>internal</t>
  </si>
  <si>
    <t>Port</t>
  </si>
  <si>
    <t>infoblocks</t>
  </si>
  <si>
    <t>co-location</t>
  </si>
  <si>
    <t>route finder</t>
  </si>
  <si>
    <t>Poller polling</t>
  </si>
  <si>
    <t>uconnect</t>
  </si>
  <si>
    <t>Internal</t>
  </si>
  <si>
    <t>Port Activation</t>
  </si>
  <si>
    <t>info blox</t>
  </si>
  <si>
    <t>colocation</t>
  </si>
  <si>
    <t>netdev</t>
  </si>
  <si>
    <t>Last NCM</t>
  </si>
  <si>
    <t>UConnect</t>
  </si>
  <si>
    <t>External</t>
  </si>
  <si>
    <t>port activation</t>
  </si>
  <si>
    <t>info blocks</t>
  </si>
  <si>
    <t>Colocation</t>
  </si>
  <si>
    <t>NetDev</t>
  </si>
  <si>
    <t>Next Poll</t>
  </si>
  <si>
    <t>Ulink</t>
  </si>
  <si>
    <t>external</t>
  </si>
  <si>
    <t>Port activation</t>
  </si>
  <si>
    <t>a record</t>
  </si>
  <si>
    <t>co location</t>
  </si>
  <si>
    <t>Netdev</t>
  </si>
  <si>
    <t>ulink</t>
  </si>
  <si>
    <t>port make live</t>
  </si>
  <si>
    <t>A Record</t>
  </si>
  <si>
    <t>ACI</t>
  </si>
  <si>
    <t>Docker</t>
  </si>
  <si>
    <t>Eduroam</t>
  </si>
  <si>
    <t>Port make live</t>
  </si>
  <si>
    <t>A record</t>
  </si>
  <si>
    <t>Aci</t>
  </si>
  <si>
    <t>docker</t>
  </si>
  <si>
    <t>eduroam</t>
  </si>
  <si>
    <t>traffic</t>
  </si>
  <si>
    <t>cable</t>
  </si>
  <si>
    <t>A-record</t>
  </si>
  <si>
    <t xml:space="preserve"> aci</t>
  </si>
  <si>
    <t>Uguest</t>
  </si>
  <si>
    <t>Traffic</t>
  </si>
  <si>
    <t>Cable</t>
  </si>
  <si>
    <t>a-record</t>
  </si>
  <si>
    <t>ACI Switch</t>
  </si>
  <si>
    <t>EPG</t>
  </si>
  <si>
    <t>uguest</t>
  </si>
  <si>
    <t>Palo</t>
  </si>
  <si>
    <t>patch</t>
  </si>
  <si>
    <t>ACI switch</t>
  </si>
  <si>
    <t>Endpoint Tracker</t>
  </si>
  <si>
    <t>ap-</t>
  </si>
  <si>
    <t>palo</t>
  </si>
  <si>
    <t>Patch</t>
  </si>
  <si>
    <t>IP Range</t>
  </si>
  <si>
    <t>endpoint tracker</t>
  </si>
  <si>
    <t>access point</t>
  </si>
  <si>
    <t>Alto</t>
  </si>
  <si>
    <t>Patch Panel</t>
  </si>
  <si>
    <t>Ip range</t>
  </si>
  <si>
    <t>core</t>
  </si>
  <si>
    <t>graph tenants</t>
  </si>
  <si>
    <t>Access point</t>
  </si>
  <si>
    <t>alto</t>
  </si>
  <si>
    <t>Patch panel</t>
  </si>
  <si>
    <t>IP range</t>
  </si>
  <si>
    <t>DCO</t>
  </si>
  <si>
    <t>Graph Tenants</t>
  </si>
  <si>
    <t>ghz</t>
  </si>
  <si>
    <t>remote</t>
  </si>
  <si>
    <t>patch panel</t>
  </si>
  <si>
    <t>Domain Name</t>
  </si>
  <si>
    <t>APIC</t>
  </si>
  <si>
    <t>Graph tenants</t>
  </si>
  <si>
    <t>Ghz</t>
  </si>
  <si>
    <t>Remote</t>
  </si>
  <si>
    <t>UPS</t>
  </si>
  <si>
    <t>Domain name</t>
  </si>
  <si>
    <t>apic</t>
  </si>
  <si>
    <t>leaf dashboard</t>
  </si>
  <si>
    <t>xbox</t>
  </si>
  <si>
    <t>VPN</t>
  </si>
  <si>
    <t xml:space="preserve"> ups</t>
  </si>
  <si>
    <t>domain name</t>
  </si>
  <si>
    <t>datacenter</t>
  </si>
  <si>
    <t>Leaf dashboard</t>
  </si>
  <si>
    <t>Xbox</t>
  </si>
  <si>
    <t>Vpn</t>
  </si>
  <si>
    <t>Ups</t>
  </si>
  <si>
    <t>Host record</t>
  </si>
  <si>
    <t>Datacenter</t>
  </si>
  <si>
    <t>traffic checker</t>
  </si>
  <si>
    <t>X box</t>
  </si>
  <si>
    <t>From home</t>
  </si>
  <si>
    <t>power supply</t>
  </si>
  <si>
    <t>host record</t>
  </si>
  <si>
    <t>Traffic Checker</t>
  </si>
  <si>
    <t>X Box</t>
  </si>
  <si>
    <t>from home</t>
  </si>
  <si>
    <t>Power supply</t>
  </si>
  <si>
    <t>hostname</t>
  </si>
  <si>
    <t>Traffic checker</t>
  </si>
  <si>
    <t>Playstation</t>
  </si>
  <si>
    <t>client</t>
  </si>
  <si>
    <t>Power Supply</t>
  </si>
  <si>
    <t>Hostname</t>
  </si>
  <si>
    <t>trunk checker</t>
  </si>
  <si>
    <t>playstation</t>
  </si>
  <si>
    <t>Client</t>
  </si>
  <si>
    <t>fiber</t>
  </si>
  <si>
    <t>host name</t>
  </si>
  <si>
    <t>Trunk Checker</t>
  </si>
  <si>
    <t>Controller</t>
  </si>
  <si>
    <t>Tunnel</t>
  </si>
  <si>
    <t>Fiber</t>
  </si>
  <si>
    <t>Reserve</t>
  </si>
  <si>
    <t>vlanconfig</t>
  </si>
  <si>
    <t>controller</t>
  </si>
  <si>
    <t>tunnel</t>
  </si>
  <si>
    <t>SX</t>
  </si>
  <si>
    <t>reserve</t>
  </si>
  <si>
    <t>config</t>
  </si>
  <si>
    <t>Antenna</t>
  </si>
  <si>
    <t>vpn-</t>
  </si>
  <si>
    <t>Sx</t>
  </si>
  <si>
    <t>DHCP</t>
  </si>
  <si>
    <t>Config</t>
  </si>
  <si>
    <t>antenna</t>
  </si>
  <si>
    <t>Vpn-</t>
  </si>
  <si>
    <t>gi</t>
  </si>
  <si>
    <t>dhcp</t>
  </si>
  <si>
    <t>Radio</t>
  </si>
  <si>
    <t>ACL</t>
  </si>
  <si>
    <t>DSL</t>
  </si>
  <si>
    <t>DNS name</t>
  </si>
  <si>
    <t>radio</t>
  </si>
  <si>
    <t>vrf</t>
  </si>
  <si>
    <t>dsl</t>
  </si>
  <si>
    <t>static</t>
  </si>
  <si>
    <t>Anyconnect</t>
  </si>
  <si>
    <t>VRF</t>
  </si>
  <si>
    <t>line card</t>
  </si>
  <si>
    <t>Static</t>
  </si>
  <si>
    <t>anyconnect</t>
  </si>
  <si>
    <t>Line card</t>
  </si>
  <si>
    <t>Dynamic</t>
  </si>
  <si>
    <t>Line Card</t>
  </si>
  <si>
    <t>dynamic</t>
  </si>
  <si>
    <t>proxy</t>
  </si>
  <si>
    <t>Subnet</t>
  </si>
  <si>
    <t>Proxy</t>
  </si>
  <si>
    <t>subnet</t>
  </si>
  <si>
    <t>access</t>
  </si>
  <si>
    <t>VLAN</t>
  </si>
  <si>
    <t>packetfence</t>
  </si>
  <si>
    <t>Access</t>
  </si>
  <si>
    <t>Vlan</t>
  </si>
  <si>
    <t>Packetfence</t>
  </si>
  <si>
    <t>restrict</t>
  </si>
  <si>
    <t>vlan</t>
  </si>
  <si>
    <t>CloudPath</t>
  </si>
  <si>
    <t>Restrict</t>
  </si>
  <si>
    <t>CNAME</t>
  </si>
  <si>
    <t>cloudpath</t>
  </si>
  <si>
    <t>cname</t>
  </si>
  <si>
    <t>Cloud Path</t>
  </si>
  <si>
    <t>Cname</t>
  </si>
  <si>
    <t>cloud path</t>
  </si>
  <si>
    <t>Credential</t>
  </si>
  <si>
    <t>Range</t>
  </si>
  <si>
    <t>credential</t>
  </si>
  <si>
    <t>range</t>
  </si>
  <si>
    <t>Path</t>
  </si>
  <si>
    <t>IP space</t>
  </si>
  <si>
    <t>ps4</t>
  </si>
  <si>
    <t>path</t>
  </si>
  <si>
    <t>ip space</t>
  </si>
  <si>
    <t>PS4</t>
  </si>
  <si>
    <t>ping</t>
  </si>
  <si>
    <t>IP Space</t>
  </si>
  <si>
    <t>bridge</t>
  </si>
  <si>
    <t>Ping</t>
  </si>
  <si>
    <t>host</t>
  </si>
  <si>
    <t>Bridge</t>
  </si>
  <si>
    <t>rule</t>
  </si>
  <si>
    <t>Host</t>
  </si>
  <si>
    <t>upload</t>
  </si>
  <si>
    <t>Rule</t>
  </si>
  <si>
    <t>Rogue DHCP</t>
  </si>
  <si>
    <t>Upload</t>
  </si>
  <si>
    <t>allow</t>
  </si>
  <si>
    <t>rogue DHCP</t>
  </si>
  <si>
    <t>Download</t>
  </si>
  <si>
    <t>Allow</t>
  </si>
  <si>
    <t>download</t>
  </si>
  <si>
    <t>Domain</t>
  </si>
  <si>
    <t>domain</t>
  </si>
  <si>
    <t>ccure</t>
  </si>
  <si>
    <t>Ccure</t>
  </si>
  <si>
    <t>Alias</t>
  </si>
  <si>
    <t>alias</t>
  </si>
  <si>
    <t>switchport access vlan</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</si>
</sst>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Font="1"/>
    <xf borderId="0" fillId="0" fontId="0" numFmtId="0" xfId="0" applyAlignment="1" applyFont="1">
      <alignment shrinkToFit="0" vertical="top" wrapText="1"/>
    </xf>
    <xf borderId="0" fillId="0" fontId="0" numFmtId="0" xfId="0" applyAlignment="1" applyFont="1">
      <alignment shrinkToFit="0" wrapText="1"/>
    </xf>
  </cellXfs>
  <cellStyles count="1">
    <cellStyle xfId="0" name="Normal" builtinId="0"/>
  </cellStyles>
  <dxfs count="3">
    <dxf>
      <font/>
      <fill>
        <patternFill patternType="none"/>
      </fill>
      <border/>
    </dxf>
    <dxf>
      <font/>
      <fill>
        <patternFill patternType="solid">
          <fgColor theme="4"/>
          <bgColor theme="4"/>
        </patternFill>
      </fill>
      <border/>
    </dxf>
    <dxf>
      <font/>
      <fill>
        <patternFill patternType="solid">
          <fgColor rgb="FFD9E2F3"/>
          <bgColor rgb="FFD9E2F3"/>
        </patternFill>
      </fill>
      <border/>
    </dxf>
  </dxfs>
  <tableStyles count="1">
    <tableStyle count="3" pivot="0" name="Incident Data-style">
      <tableStyleElement dxfId="1" type="headerRow"/>
      <tableStyleElement dxfId="2"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Q11" displayName="Table_1" id="1">
  <tableColumns count="17">
    <tableColumn name="Opened by" id="1"/>
    <tableColumn name="Short description" id="2"/>
    <tableColumn name="Description" id="3"/>
    <tableColumn name="Comments and Work notes" id="4"/>
    <tableColumn name="Close notes" id="5"/>
    <tableColumn name="Concatenate" id="6"/>
    <tableColumn name="Ticket Type" id="7"/>
    <tableColumn name="Auto Generated" id="8"/>
    <tableColumn name="Wireless" id="9"/>
    <tableColumn name="Firewall/VPN" id="10"/>
    <tableColumn name="Edge" id="11"/>
    <tableColumn name="Load Balancer" id="12"/>
    <tableColumn name="DDI" id="13"/>
    <tableColumn name="Core" id="14"/>
    <tableColumn name="Automation" id="15"/>
    <tableColumn name="Unsure" id="16"/>
    <tableColumn name="Max" id="17"/>
  </tableColumns>
  <tableStyleInfo name="Incident 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8.0"/>
    <col customWidth="1" min="2" max="26" width="10.56"/>
  </cols>
  <sheetData>
    <row r="1" ht="15.75" customHeight="1">
      <c r="A1" s="1" t="s">
        <v>0</v>
      </c>
    </row>
    <row r="2" ht="15.75" customHeight="1">
      <c r="A2" s="1" t="s">
        <v>1</v>
      </c>
    </row>
    <row r="3" ht="15.75" customHeight="1">
      <c r="A3" s="1" t="s">
        <v>2</v>
      </c>
    </row>
    <row r="4" ht="15.75" customHeight="1">
      <c r="A4" s="1" t="s">
        <v>3</v>
      </c>
    </row>
    <row r="5" ht="15.75" customHeight="1">
      <c r="A5" s="1" t="s">
        <v>4</v>
      </c>
    </row>
    <row r="6" ht="15.75" customHeight="1">
      <c r="A6" s="1" t="s">
        <v>5</v>
      </c>
    </row>
    <row r="7" ht="15.75" customHeight="1">
      <c r="A7" s="1" t="s">
        <v>6</v>
      </c>
    </row>
    <row r="8" ht="15.75" customHeight="1">
      <c r="A8" s="1" t="s">
        <v>7</v>
      </c>
    </row>
    <row r="9" ht="15.75" customHeight="1">
      <c r="A9" s="1" t="s">
        <v>8</v>
      </c>
    </row>
    <row r="10" ht="15.75" customHeight="1">
      <c r="A10" s="1" t="s">
        <v>9</v>
      </c>
    </row>
    <row r="11" ht="15.75" customHeight="1">
      <c r="A11" s="1" t="s">
        <v>10</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7.33"/>
    <col customWidth="1" min="2" max="2" width="12.78"/>
    <col customWidth="1" min="3" max="3" width="12.44"/>
    <col customWidth="1" min="4" max="4" width="12.78"/>
    <col customWidth="1" min="5" max="5" width="11.78"/>
    <col customWidth="1" min="6" max="6" width="43.0"/>
    <col customWidth="1" min="7" max="7" width="16.44"/>
    <col customWidth="1" min="8" max="8" width="12.44"/>
    <col customWidth="1" min="9" max="9" width="14.44"/>
    <col customWidth="1" min="10" max="10" width="10.56"/>
    <col customWidth="1" min="11" max="11" width="15.0"/>
    <col customWidth="1" min="12" max="13" width="10.56"/>
    <col customWidth="1" min="14" max="14" width="13.11"/>
    <col customWidth="1" min="15" max="26" width="10.56"/>
  </cols>
  <sheetData>
    <row r="1" ht="15.75" customHeight="1">
      <c r="A1" s="2" t="s">
        <v>11</v>
      </c>
      <c r="B1" s="2" t="s">
        <v>12</v>
      </c>
      <c r="C1" s="2" t="s">
        <v>13</v>
      </c>
      <c r="D1" s="2" t="s">
        <v>14</v>
      </c>
      <c r="E1" s="3" t="s">
        <v>15</v>
      </c>
      <c r="F1" s="4" t="s">
        <v>16</v>
      </c>
      <c r="G1" s="2" t="s">
        <v>17</v>
      </c>
      <c r="H1" s="2" t="s">
        <v>18</v>
      </c>
      <c r="I1" s="2" t="s">
        <v>19</v>
      </c>
      <c r="J1" s="2" t="s">
        <v>20</v>
      </c>
      <c r="K1" s="2" t="s">
        <v>21</v>
      </c>
      <c r="L1" s="2" t="s">
        <v>22</v>
      </c>
      <c r="M1" s="2" t="s">
        <v>23</v>
      </c>
      <c r="N1" s="2" t="s">
        <v>24</v>
      </c>
      <c r="O1" s="2" t="s">
        <v>25</v>
      </c>
      <c r="P1" s="2" t="s">
        <v>26</v>
      </c>
      <c r="Q1" s="2" t="s">
        <v>27</v>
      </c>
    </row>
    <row r="2" ht="43.5" customHeight="1">
      <c r="A2" s="2" t="s">
        <v>28</v>
      </c>
      <c r="B2" s="2" t="s">
        <v>29</v>
      </c>
      <c r="C2" s="2" t="s">
        <v>30</v>
      </c>
      <c r="D2" s="4" t="s">
        <v>31</v>
      </c>
      <c r="E2" s="3" t="s">
        <v>32</v>
      </c>
      <c r="F2" s="4" t="str">
        <f>CONCATENATE('Incident Data'!$B2,'Incident Data'!$C2,'Incident Data'!$D2,'Incident Data'!$E2)</f>
        <v>very slow AD log on session from 0.0.0.0/24 network in park building, USS department.there are several users have reported this slowness, I have also verified it by testing three workstations and got following results: the fastest is 4'45" and the slowest one is 5'27" after user typed in their credential to fully opened desktop. As a comparison, one of the laptop was taken to VL 997 and there is no delay at all (about 15"). This situation is getting worse and worse recently.The issue was not apparent when I went onsite, though the user says he is still experiencing it daily.
I did a trace route to ring.ad.utah.edu and it got there just fine in  few hops, how ever the traceroute to ad.utah.edu didn't ever reach the server from my laptop which was connected to the wifi or the desktop that had issues. unfortunatly, I didn't save the results.
 is going to go onsite and see if he can replicate the issue
FROM THE WIRE
Please preform a traceroute to ad.utah.edu
Please do some pings to Google (the entire time that you are there)
Please do a speedtest 
If all of this checks out, letknow so that he can determine where this ticket should go next. 
got back to me yesterday and I'm checking the routing  before this changes queues.
 will get back to me with some addresses.
Called and left a VM for . This is probably going to move to AD's queue because everything else looks good but I wanted to talk with him first.
 says that the issue is still going on and it takes between 2-4 minutes to sign into AD.
Here is his email:
The slowness of log on session is still going on. Please look at the issue closely. It is from 0.0.0.0 to campus AD subnet. It takes anywhere from 2 to 4 min.  nothing has been changed recently from our side.
Thank you,
With the move from ServiceDesk to ServiceNow, this ticket went under the radar a little. As it is 30 days old, we will not be able to troubleshoot a slowness issue from that far back. I will close it out and notify the user to place a ticket with the NOC if the issue persists in the future. 
 has been emailed:
,
You have a ticket open with the NOC currently about slow AD sessions. We wanted to check in with you about this issue and see if you are still encountering issues. If you see issues in the future, please feel free to contact the help desk or submit a ticket about the incident with as much information as you can provide during the issue.
With the move from ServiceDesk to ServiceNow, this ticket went under the radar a little. As it is 30 days old, we will not be able to troubleshoot a slowness issue from that far back. I will close it out and notify the user to place a ticket with the NOC if the issue persists in the future. 
 has been emailed:
,
You have a ticket open with the NOC currently about slow AD sessions. We wanted to check in with you about this issue and see if you are still encountering issues. If you see issues in the future, please feel free to contact the help desk or submit a ticket about the incident with as much information as you can provide during the issue.</v>
      </c>
      <c r="G2" s="2" t="str">
        <f>INDIRECT(ADDRESS(1,COLUMN()+(MATCH(Q2, 'Incident Data'!$H2:$P2,0))))</f>
        <v>Firewall/VPN</v>
      </c>
      <c r="H2" s="2">
        <f t="array" ref="H2">IF(ISNUMBER(SEARCH("System Monitor", 'Incident Data'!$A2)), 100, IF(ISNUMBER(SEARCH("solarwinds alert", 'Incident Data'!$A2)), 100, SUMPRODUCT((LEN('Incident Data'!$F2)-LEN(SUBSTITUTE('Incident Data'!$F2,autogenerateid,"")))/LEN(autogenerateid))))</f>
        <v>0</v>
      </c>
      <c r="I2" s="2">
        <f t="array" ref="I2">SUMPRODUCT((LEN('Incident Data'!$F2)-LEN(SUBSTITUTE('Incident Data'!$F2,wirelessid,"")))/LEN(wirelessid))</f>
        <v>2</v>
      </c>
      <c r="J2" s="2">
        <f t="array" ref="J2">SUMPRODUCT((LEN('Incident Data'!$F2)-LEN(SUBSTITUTE('Incident Data'!$F2,fwvpnid,"")))/LEN(fwvpnid))</f>
        <v>4</v>
      </c>
      <c r="K2" s="2">
        <f t="array" ref="K2">SUMPRODUCT((LEN('Incident Data'!$F2)-LEN(SUBSTITUTE('Incident Data'!$F2,edgeid,"")))/LEN(edgeid))</f>
        <v>1</v>
      </c>
      <c r="L2" s="2">
        <f t="array" ref="L2">SUMPRODUCT((LEN('Incident Data'!$F2)-LEN(SUBSTITUTE('Incident Data'!$F2,loadbid,"")))/LEN(loadbid))</f>
        <v>1</v>
      </c>
      <c r="M2" s="2">
        <f t="array" ref="M2">SUMPRODUCT((LEN('Incident Data'!$F2)-LEN(SUBSTITUTE('Incident Data'!$F2,ddiid,"")))/LEN(ddiid))</f>
        <v>1</v>
      </c>
      <c r="N2" s="2">
        <f t="array" ref="N2">SUMPRODUCT((LEN('Incident Data'!$F2)-LEN(SUBSTITUTE('Incident Data'!$F2,coreddcid,"")))/LEN(coreddcid))</f>
        <v>1</v>
      </c>
      <c r="O2" s="2">
        <f t="array" ref="O2">SUMPRODUCT((LEN('Incident Data'!$F2)-LEN(SUBSTITUTE('Incident Data'!$F2,autoid,"")))/LEN(autoid))</f>
        <v>0</v>
      </c>
      <c r="P2" s="2">
        <f t="array" ref="P2">IF(MAX(COUNTIF('Incident Data'!$H2:$O2, 'Incident Data'!$H2:$O2)*--('Incident Data'!$H2:$O2&lt;&gt;0)*--('Incident Data'!$H2:$O2=MAX('Incident Data'!$H2:$O2))) &gt; 1, 100, IF(MAX('Incident Data'!$H2:$O2)=0, 100, 0))</f>
        <v>0</v>
      </c>
      <c r="Q2" s="2">
        <f>MAX('Incident Data'!$H2:$P2)</f>
        <v>4</v>
      </c>
    </row>
    <row r="3" ht="43.5" customHeight="1">
      <c r="A3" s="2" t="s">
        <v>28</v>
      </c>
      <c r="B3" s="2" t="s">
        <v>33</v>
      </c>
      <c r="C3" s="4" t="s">
        <v>34</v>
      </c>
      <c r="D3" s="4" t="s">
        <v>35</v>
      </c>
      <c r="E3" s="3" t="s">
        <v>36</v>
      </c>
      <c r="F3" s="4" t="str">
        <f>CONCATENATE('Incident Data'!$B3,'Incident Data'!$C3,'Incident Data'!$D3,'Incident Data'!$E3)</f>
        <v>USA Internet slownessUser is experiencing slowness on their Internet connection in their apartment. User has power cycled modem, rebooted all connected devices, and still receives slowed connection. User states issue has been persisting for about two weeks. Some things (like clearing browser cache and changing browser) had appeared to help, but now the issue is persistent to all devices connected. User's DSL and Power lights are lit solid, and LAN1 is blinking with activity.
Suggested the user run a speedtest to check the actual speed they were receiving. When the user attempted to connect to www.speedtest.net, the page would not load. However, it did not time out, nor did the browser tell the user they had no Internet connection.
Location: East
Contact is Port sx1-sa-east.edu 1/5/30.  Is now trained at 5.8M Down, 10.6 Up.  No errors.
Host on port 0.0.0.0
Connectivity checks OK</v>
      </c>
      <c r="G3" s="2" t="str">
        <f>INDIRECT(ADDRESS(1,COLUMN()+(MATCH(Q3, 'Incident Data'!$H3:$P3,0))))</f>
        <v>Edge</v>
      </c>
      <c r="H3" s="2">
        <f t="array" ref="H3">IF(ISNUMBER(SEARCH("System Monitor", 'Incident Data'!$A3)), 100, IF(ISNUMBER(SEARCH("solarwinds alert", 'Incident Data'!$A3)), 100, SUMPRODUCT((LEN('Incident Data'!$F3)-LEN(SUBSTITUTE('Incident Data'!$F3,autogenerateid,"")))/LEN(autogenerateid))))</f>
        <v>0</v>
      </c>
      <c r="I3" s="2">
        <f t="array" ref="I3">SUMPRODUCT((LEN('Incident Data'!$F3)-LEN(SUBSTITUTE('Incident Data'!$F3,wirelessid,"")))/LEN(wirelessid))</f>
        <v>0</v>
      </c>
      <c r="J3" s="2">
        <f t="array" ref="J3">SUMPRODUCT((LEN('Incident Data'!$F3)-LEN(SUBSTITUTE('Incident Data'!$F3,fwvpnid,"")))/LEN(fwvpnid))</f>
        <v>2</v>
      </c>
      <c r="K3" s="2">
        <f t="array" ref="K3">SUMPRODUCT((LEN('Incident Data'!$F3)-LEN(SUBSTITUTE('Incident Data'!$F3,edgeid,"")))/LEN(edgeid))</f>
        <v>6</v>
      </c>
      <c r="L3" s="2">
        <f t="array" ref="L3">SUMPRODUCT((LEN('Incident Data'!$F3)-LEN(SUBSTITUTE('Incident Data'!$F3,loadbid,"")))/LEN(loadbid))</f>
        <v>0</v>
      </c>
      <c r="M3" s="2">
        <f t="array" ref="M3">SUMPRODUCT((LEN('Incident Data'!$F3)-LEN(SUBSTITUTE('Incident Data'!$F3,ddiid,"")))/LEN(ddiid))</f>
        <v>1</v>
      </c>
      <c r="N3" s="2">
        <f t="array" ref="N3">SUMPRODUCT((LEN('Incident Data'!$F3)-LEN(SUBSTITUTE('Incident Data'!$F3,coreddcid,"")))/LEN(coreddcid))</f>
        <v>0</v>
      </c>
      <c r="O3" s="2">
        <f t="array" ref="O3">SUMPRODUCT((LEN('Incident Data'!$F3)-LEN(SUBSTITUTE('Incident Data'!$F3,autoid,"")))/LEN(autoid))</f>
        <v>0</v>
      </c>
      <c r="P3" s="2">
        <f t="array" ref="P3">IF(MAX(COUNTIF('Incident Data'!$H3:$O3, 'Incident Data'!$H3:$O3)*--('Incident Data'!$H3:$O3&lt;&gt;0)*--('Incident Data'!$H3:$O3=MAX('Incident Data'!$H3:$O3))) &gt; 1, 100, IF(MAX('Incident Data'!$H3:$O3)=0, 100, 0))</f>
        <v>0</v>
      </c>
      <c r="Q3" s="2">
        <f>MAX('Incident Data'!$H3:$P3)</f>
        <v>6</v>
      </c>
    </row>
    <row r="4" ht="43.5" customHeight="1">
      <c r="A4" s="2" t="s">
        <v>28</v>
      </c>
      <c r="B4" s="2" t="s">
        <v>37</v>
      </c>
      <c r="C4" s="4" t="s">
        <v>38</v>
      </c>
      <c r="D4" s="4" t="s">
        <v>39</v>
      </c>
      <c r="E4" s="3" t="s">
        <v>40</v>
      </c>
      <c r="F4" s="4" t="str">
        <f>CONCATENATE('Incident Data'!$B4,'Incident Data'!$C4,'Incident Data'!$D4,'Incident Data'!$E4)</f>
        <v>Network- Slow Connectivity
Notes: Network really slow. affecting everyone. ip addy: 0.0.0.0
Mac addy: 
Location: SJ 
Barcode: 132
Resolution:Called and spoke with in the Pharmacy, traffic is normal now.  closing ticket.
No changes to report.  </v>
      </c>
      <c r="G4" s="2" t="str">
        <f>INDIRECT(ADDRESS(1,COLUMN()+(MATCH(Q4, 'Incident Data'!$H4:$P4,0))))</f>
        <v>Firewall/VPN</v>
      </c>
      <c r="H4" s="2">
        <f t="array" ref="H4">IF(ISNUMBER(SEARCH("System Monitor", 'Incident Data'!$A4)), 100, IF(ISNUMBER(SEARCH("solarwinds alert", 'Incident Data'!$A4)), 100, SUMPRODUCT((LEN('Incident Data'!$F4)-LEN(SUBSTITUTE('Incident Data'!$F4,autogenerateid,"")))/LEN(autogenerateid))))</f>
        <v>0</v>
      </c>
      <c r="I4" s="2">
        <f t="array" ref="I4">SUMPRODUCT((LEN('Incident Data'!$F4)-LEN(SUBSTITUTE('Incident Data'!$F4,wirelessid,"")))/LEN(wirelessid))</f>
        <v>0</v>
      </c>
      <c r="J4" s="2">
        <f t="array" ref="J4">SUMPRODUCT((LEN('Incident Data'!$F4)-LEN(SUBSTITUTE('Incident Data'!$F4,fwvpnid,"")))/LEN(fwvpnid))</f>
        <v>2</v>
      </c>
      <c r="K4" s="2">
        <f t="array" ref="K4">SUMPRODUCT((LEN('Incident Data'!$F4)-LEN(SUBSTITUTE('Incident Data'!$F4,edgeid,"")))/LEN(edgeid))</f>
        <v>1</v>
      </c>
      <c r="L4" s="2">
        <f t="array" ref="L4">SUMPRODUCT((LEN('Incident Data'!$F4)-LEN(SUBSTITUTE('Incident Data'!$F4,loadbid,"")))/LEN(loadbid))</f>
        <v>0</v>
      </c>
      <c r="M4" s="2">
        <f t="array" ref="M4">SUMPRODUCT((LEN('Incident Data'!$F4)-LEN(SUBSTITUTE('Incident Data'!$F4,ddiid,"")))/LEN(ddiid))</f>
        <v>0</v>
      </c>
      <c r="N4" s="2">
        <f t="array" ref="N4">SUMPRODUCT((LEN('Incident Data'!$F4)-LEN(SUBSTITUTE('Incident Data'!$F4,coreddcid,"")))/LEN(coreddcid))</f>
        <v>0</v>
      </c>
      <c r="O4" s="2">
        <f t="array" ref="O4">SUMPRODUCT((LEN('Incident Data'!$F4)-LEN(SUBSTITUTE('Incident Data'!$F4,autoid,"")))/LEN(autoid))</f>
        <v>0</v>
      </c>
      <c r="P4" s="2">
        <f t="array" ref="P4">IF(MAX(COUNTIF('Incident Data'!$H4:$O4, 'Incident Data'!$H4:$O4)*--('Incident Data'!$H4:$O4&lt;&gt;0)*--('Incident Data'!$H4:$O4=MAX('Incident Data'!$H4:$O4))) &gt; 1, 100, IF(MAX('Incident Data'!$H4:$O4)=0, 100, 0))</f>
        <v>0</v>
      </c>
      <c r="Q4" s="2">
        <f>MAX('Incident Data'!$H4:$P4)</f>
        <v>2</v>
      </c>
    </row>
    <row r="5" ht="43.5" customHeight="1">
      <c r="A5" s="2" t="s">
        <v>28</v>
      </c>
      <c r="B5" s="2" t="s">
        <v>41</v>
      </c>
      <c r="C5" s="4" t="s">
        <v>42</v>
      </c>
      <c r="D5" s="4" t="s">
        <v>43</v>
      </c>
      <c r="E5" s="3" t="s">
        <v>44</v>
      </c>
      <c r="F5" s="4" t="str">
        <f>CONCATENATE('Incident Data'!$B5,'Incident Data'!$C5,'Incident Data'!$D5,'Incident Data'!$E5)</f>
        <v>Sudden issue with uploading/ transferring imaging data to outside study sponsorI am on pc=IM-C,, ip=0.0.0.0, E0-3F-22-AF-F5-07. I am working on a imaging study and previously have uploaded images to our sponsor. Recently the transfer of fileswould stop midway through upload. I contactred the sponsor and they gave me some settings to check. One echo file sent correctly. When I attempted to upload the CT images (from an inserted disc) it repeatedly kept giving an error and automatically attempted to retry. I cleared the cache. I am using IE, I have admin rights. Could you check the firewall settings. They suggested
Depending on your organization's security policies, you may need to modify your firewall. Most sites are not required to adjust firewalls for the Director to function properly.
The  client software securely communicates with the  servers via TCP Port  and TCP/UPD Ports . In the event that your systems are configured to block outbound connections, add the IP addresses below to your "whitelist":
0.0.0.0
0.0.0.0
0.0.0.0
0.0.0.0
We have whitelisted those IP's can you please try it again to see if it works now?
We have whitelisted those IP's that were asked about if you have any issues let us know.</v>
      </c>
      <c r="G5" s="2" t="str">
        <f>INDIRECT(ADDRESS(1,COLUMN()+(MATCH(Q5, 'Incident Data'!$H5:$P5,0))))</f>
        <v>Firewall/VPN</v>
      </c>
      <c r="H5" s="2">
        <f t="array" ref="H5">IF(ISNUMBER(SEARCH("System Monitor", 'Incident Data'!$A5)), 100, IF(ISNUMBER(SEARCH("solarwinds alert", 'Incident Data'!$A5)), 100, SUMPRODUCT((LEN('Incident Data'!$F5)-LEN(SUBSTITUTE('Incident Data'!$F5,autogenerateid,"")))/LEN(autogenerateid))))</f>
        <v>0</v>
      </c>
      <c r="I5" s="2">
        <f t="array" ref="I5">SUMPRODUCT((LEN('Incident Data'!$F5)-LEN(SUBSTITUTE('Incident Data'!$F5,wirelessid,"")))/LEN(wirelessid))</f>
        <v>5</v>
      </c>
      <c r="J5" s="2">
        <f t="array" ref="J5">SUMPRODUCT((LEN('Incident Data'!$F5)-LEN(SUBSTITUTE('Incident Data'!$F5,fwvpnid,"")))/LEN(fwvpnid))</f>
        <v>10</v>
      </c>
      <c r="K5" s="2">
        <f t="array" ref="K5">SUMPRODUCT((LEN('Incident Data'!$F5)-LEN(SUBSTITUTE('Incident Data'!$F5,edgeid,"")))/LEN(edgeid))</f>
        <v>5</v>
      </c>
      <c r="L5" s="2">
        <f t="array" ref="L5">SUMPRODUCT((LEN('Incident Data'!$F5)-LEN(SUBSTITUTE('Incident Data'!$F5,loadbid,"")))/LEN(loadbid))</f>
        <v>2</v>
      </c>
      <c r="M5" s="2">
        <f t="array" ref="M5">SUMPRODUCT((LEN('Incident Data'!$F5)-LEN(SUBSTITUTE('Incident Data'!$F5,ddiid,"")))/LEN(ddiid))</f>
        <v>0</v>
      </c>
      <c r="N5" s="2">
        <f t="array" ref="N5">SUMPRODUCT((LEN('Incident Data'!$F5)-LEN(SUBSTITUTE('Incident Data'!$F5,coreddcid,"")))/LEN(coreddcid))</f>
        <v>1</v>
      </c>
      <c r="O5" s="2">
        <f t="array" ref="O5">SUMPRODUCT((LEN('Incident Data'!$F5)-LEN(SUBSTITUTE('Incident Data'!$F5,autoid,"")))/LEN(autoid))</f>
        <v>1</v>
      </c>
      <c r="P5" s="2">
        <f t="array" ref="P5">IF(MAX(COUNTIF('Incident Data'!$H5:$O5, 'Incident Data'!$H5:$O5)*--('Incident Data'!$H5:$O5&lt;&gt;0)*--('Incident Data'!$H5:$O5=MAX('Incident Data'!$H5:$O5))) &gt; 1, 100, IF(MAX('Incident Data'!$H5:$O5)=0, 100, 0))</f>
        <v>0</v>
      </c>
      <c r="Q5" s="2">
        <f>MAX('Incident Data'!$H5:$P5)</f>
        <v>10</v>
      </c>
    </row>
    <row r="6" ht="43.5" customHeight="1">
      <c r="A6" s="2" t="s">
        <v>28</v>
      </c>
      <c r="B6" s="2" t="s">
        <v>45</v>
      </c>
      <c r="C6" s="4" t="s">
        <v>46</v>
      </c>
      <c r="D6" s="4" t="s">
        <v>47</v>
      </c>
      <c r="E6" s="3" t="s">
        <v>48</v>
      </c>
      <c r="F6" s="4" t="str">
        <f>CONCATENATE('Incident Data'!$B6,'Incident Data'!$C6,'Incident Data'!$D6,'Incident Data'!$E6)</f>
        <v>firewall issueUser is unable to connect to study website. The site uses the following. https://*.ert.com, https://0.0.0.0, https://services.ert.com They use port  and as alternatives . Our user's IP address is 0.0.0.0
Let me know if you need more information.
Thanks,
Kyle
Called and left vm for Kyle.  His contact number is actually 
Called and left VM for Kyle to call me back.   Need to know more info.  The site seems to work.
Site is now working for end user.  Closing ticket.</v>
      </c>
      <c r="G6" s="2" t="str">
        <f>INDIRECT(ADDRESS(1,COLUMN()+(MATCH(Q6, 'Incident Data'!$H6:$P6,0))))</f>
        <v>Firewall/VPN</v>
      </c>
      <c r="H6" s="2">
        <f t="array" ref="H6">IF(ISNUMBER(SEARCH("System Monitor", 'Incident Data'!$A6)), 100, IF(ISNUMBER(SEARCH("solarwinds alert", 'Incident Data'!$A6)), 100, SUMPRODUCT((LEN('Incident Data'!$F6)-LEN(SUBSTITUTE('Incident Data'!$F6,autogenerateid,"")))/LEN(autogenerateid))))</f>
        <v>0</v>
      </c>
      <c r="I6" s="2">
        <f t="array" ref="I6">SUMPRODUCT((LEN('Incident Data'!$F6)-LEN(SUBSTITUTE('Incident Data'!$F6,wirelessid,"")))/LEN(wirelessid))</f>
        <v>0</v>
      </c>
      <c r="J6" s="2">
        <f t="array" ref="J6">SUMPRODUCT((LEN('Incident Data'!$F6)-LEN(SUBSTITUTE('Incident Data'!$F6,fwvpnid,"")))/LEN(fwvpnid))</f>
        <v>2</v>
      </c>
      <c r="K6" s="2">
        <f t="array" ref="K6">SUMPRODUCT((LEN('Incident Data'!$F6)-LEN(SUBSTITUTE('Incident Data'!$F6,edgeid,"")))/LEN(edgeid))</f>
        <v>1</v>
      </c>
      <c r="L6" s="2">
        <f t="array" ref="L6">SUMPRODUCT((LEN('Incident Data'!$F6)-LEN(SUBSTITUTE('Incident Data'!$F6,loadbid,"")))/LEN(loadbid))</f>
        <v>0</v>
      </c>
      <c r="M6" s="2">
        <f t="array" ref="M6">SUMPRODUCT((LEN('Incident Data'!$F6)-LEN(SUBSTITUTE('Incident Data'!$F6,ddiid,"")))/LEN(ddiid))</f>
        <v>0</v>
      </c>
      <c r="N6" s="2">
        <f t="array" ref="N6">SUMPRODUCT((LEN('Incident Data'!$F6)-LEN(SUBSTITUTE('Incident Data'!$F6,coreddcid,"")))/LEN(coreddcid))</f>
        <v>0</v>
      </c>
      <c r="O6" s="2">
        <f t="array" ref="O6">SUMPRODUCT((LEN('Incident Data'!$F6)-LEN(SUBSTITUTE('Incident Data'!$F6,autoid,"")))/LEN(autoid))</f>
        <v>0</v>
      </c>
      <c r="P6" s="2">
        <f t="array" ref="P6">IF(MAX(COUNTIF('Incident Data'!$H6:$O6, 'Incident Data'!$H6:$O6)*--('Incident Data'!$H6:$O6&lt;&gt;0)*--('Incident Data'!$H6:$O6=MAX('Incident Data'!$H6:$O6))) &gt; 1, 100, IF(MAX('Incident Data'!$H6:$O6)=0, 100, 0))</f>
        <v>0</v>
      </c>
      <c r="Q6" s="2">
        <f>MAX('Incident Data'!$H6:$P6)</f>
        <v>2</v>
      </c>
    </row>
    <row r="7" ht="43.5" customHeight="1">
      <c r="A7" s="2" t="s">
        <v>28</v>
      </c>
      <c r="B7" s="2" t="s">
        <v>49</v>
      </c>
      <c r="C7" s="2" t="s">
        <v>50</v>
      </c>
      <c r="D7" s="4" t="s">
        <v>51</v>
      </c>
      <c r="E7" s="3" t="s">
        <v>52</v>
      </c>
      <c r="F7" s="4" t="str">
        <f>CONCATENATE('Incident Data'!$B7,'Incident Data'!$C7,'Incident Data'!$D7,'Incident Data'!$E7)</f>
        <v>Need ports activated, newly installedRM 3519
Ports: 3271, 3272, 3273, 3274, 3275, 3276
Comments did not copy over from the original ticket (IM-5366).
Most recent comment: Switch in closet (sx1-52, Cisco ) rebooted 3 days ago, and there are no free blades available. Does this closet need a new switch?
This was assigned to in the edge queue.
Was able to identify ports not in use on the switch after it had been up and running for 15 days, made new ports live in the office by OR front desk and test each outlet in the office to verify connectivity and functionality, emailed  to let him know it is complete and to contact me directly with questions or problems.</v>
      </c>
      <c r="G7" s="2" t="str">
        <f>INDIRECT(ADDRESS(1,COLUMN()+(MATCH(Q7, 'Incident Data'!$H7:$P7,0))))</f>
        <v>Edge</v>
      </c>
      <c r="H7" s="2">
        <f t="array" ref="H7">IF(ISNUMBER(SEARCH("System Monitor", 'Incident Data'!$A7)), 100, IF(ISNUMBER(SEARCH("solarwinds alert", 'Incident Data'!$A7)), 100, SUMPRODUCT((LEN('Incident Data'!$F7)-LEN(SUBSTITUTE('Incident Data'!$F7,autogenerateid,"")))/LEN(autogenerateid))))</f>
        <v>0</v>
      </c>
      <c r="I7" s="2">
        <f t="array" ref="I7">SUMPRODUCT((LEN('Incident Data'!$F7)-LEN(SUBSTITUTE('Incident Data'!$F7,wirelessid,"")))/LEN(wirelessid))</f>
        <v>0</v>
      </c>
      <c r="J7" s="2">
        <f t="array" ref="J7">SUMPRODUCT((LEN('Incident Data'!$F7)-LEN(SUBSTITUTE('Incident Data'!$F7,fwvpnid,"")))/LEN(fwvpnid))</f>
        <v>4</v>
      </c>
      <c r="K7" s="2">
        <f t="array" ref="K7">SUMPRODUCT((LEN('Incident Data'!$F7)-LEN(SUBSTITUTE('Incident Data'!$F7,edgeid,"")))/LEN(edgeid))</f>
        <v>11</v>
      </c>
      <c r="L7" s="2">
        <f t="array" ref="L7">SUMPRODUCT((LEN('Incident Data'!$F7)-LEN(SUBSTITUTE('Incident Data'!$F7,loadbid,"")))/LEN(loadbid))</f>
        <v>0</v>
      </c>
      <c r="M7" s="2">
        <f t="array" ref="M7">SUMPRODUCT((LEN('Incident Data'!$F7)-LEN(SUBSTITUTE('Incident Data'!$F7,ddiid,"")))/LEN(ddiid))</f>
        <v>0</v>
      </c>
      <c r="N7" s="2">
        <f t="array" ref="N7">SUMPRODUCT((LEN('Incident Data'!$F7)-LEN(SUBSTITUTE('Incident Data'!$F7,coreddcid,"")))/LEN(coreddcid))</f>
        <v>0</v>
      </c>
      <c r="O7" s="2">
        <f t="array" ref="O7">SUMPRODUCT((LEN('Incident Data'!$F7)-LEN(SUBSTITUTE('Incident Data'!$F7,autoid,"")))/LEN(autoid))</f>
        <v>0</v>
      </c>
      <c r="P7" s="2">
        <f t="array" ref="P7">IF(MAX(COUNTIF('Incident Data'!$H7:$O7, 'Incident Data'!$H7:$O7)*--('Incident Data'!$H7:$O7&lt;&gt;0)*--('Incident Data'!$H7:$O7=MAX('Incident Data'!$H7:$O7))) &gt; 1, 100, IF(MAX('Incident Data'!$H7:$O7)=0, 100, 0))</f>
        <v>0</v>
      </c>
      <c r="Q7" s="2">
        <f>MAX('Incident Data'!$H7:$P7)</f>
        <v>11</v>
      </c>
    </row>
    <row r="8" ht="43.5" customHeight="1">
      <c r="A8" s="2" t="s">
        <v>28</v>
      </c>
      <c r="B8" s="2" t="s">
        <v>53</v>
      </c>
      <c r="C8" s="4" t="s">
        <v>54</v>
      </c>
      <c r="D8" s="4" t="s">
        <v>55</v>
      </c>
      <c r="E8" s="3" t="s">
        <v>56</v>
      </c>
      <c r="F8" s="4" t="str">
        <f>CONCATENATE('Incident Data'!$B8,'Incident Data'!$C8,'Incident Data'!$D8,'Incident Data'!$E8)</f>
        <v>User wants ticket IM-5537 investigated furtherUser requesting further investigation into ticket IM-575537. They are still experiencing wireless problems with the older devices and he thinks there might be another solution, such as installing another router in the center of the building. 
Contact: 
Location: S.S. Bldg 
done some time ago.
done some time ago.</v>
      </c>
      <c r="G8" s="2" t="str">
        <f>INDIRECT(ADDRESS(1,COLUMN()+(MATCH(Q8, 'Incident Data'!$H8:$P8,0))))</f>
        <v>Wireless</v>
      </c>
      <c r="H8" s="2">
        <f t="array" ref="H8">IF(ISNUMBER(SEARCH("System Monitor", 'Incident Data'!$A8)), 100, IF(ISNUMBER(SEARCH("solarwinds alert", 'Incident Data'!$A8)), 100, SUMPRODUCT((LEN('Incident Data'!$F8)-LEN(SUBSTITUTE('Incident Data'!$F8,autogenerateid,"")))/LEN(autogenerateid))))</f>
        <v>0</v>
      </c>
      <c r="I8" s="2">
        <f t="array" ref="I8">SUMPRODUCT((LEN('Incident Data'!$F8)-LEN(SUBSTITUTE('Incident Data'!$F8,wirelessid,"")))/LEN(wirelessid))</f>
        <v>1</v>
      </c>
      <c r="J8" s="2">
        <f t="array" ref="J8">SUMPRODUCT((LEN('Incident Data'!$F8)-LEN(SUBSTITUTE('Incident Data'!$F8,fwvpnid,"")))/LEN(fwvpnid))</f>
        <v>0</v>
      </c>
      <c r="K8" s="2">
        <f t="array" ref="K8">SUMPRODUCT((LEN('Incident Data'!$F8)-LEN(SUBSTITUTE('Incident Data'!$F8,edgeid,"")))/LEN(edgeid))</f>
        <v>0</v>
      </c>
      <c r="L8" s="2">
        <f t="array" ref="L8">SUMPRODUCT((LEN('Incident Data'!$F8)-LEN(SUBSTITUTE('Incident Data'!$F8,loadbid,"")))/LEN(loadbid))</f>
        <v>0</v>
      </c>
      <c r="M8" s="2">
        <f t="array" ref="M8">SUMPRODUCT((LEN('Incident Data'!$F8)-LEN(SUBSTITUTE('Incident Data'!$F8,ddiid,"")))/LEN(ddiid))</f>
        <v>0</v>
      </c>
      <c r="N8" s="2">
        <f t="array" ref="N8">SUMPRODUCT((LEN('Incident Data'!$F8)-LEN(SUBSTITUTE('Incident Data'!$F8,coreddcid,"")))/LEN(coreddcid))</f>
        <v>0</v>
      </c>
      <c r="O8" s="2">
        <f t="array" ref="O8">SUMPRODUCT((LEN('Incident Data'!$F8)-LEN(SUBSTITUTE('Incident Data'!$F8,autoid,"")))/LEN(autoid))</f>
        <v>0</v>
      </c>
      <c r="P8" s="2">
        <f t="array" ref="P8">IF(MAX(COUNTIF('Incident Data'!$H8:$O8, 'Incident Data'!$H8:$O8)*--('Incident Data'!$H8:$O8&lt;&gt;0)*--('Incident Data'!$H8:$O8=MAX('Incident Data'!$H8:$O8))) &gt; 1, 100, IF(MAX('Incident Data'!$H8:$O8)=0, 100, 0))</f>
        <v>0</v>
      </c>
      <c r="Q8" s="2">
        <f>MAX('Incident Data'!$H8:$P8)</f>
        <v>1</v>
      </c>
    </row>
    <row r="9" ht="43.5" customHeight="1">
      <c r="A9" s="2" t="s">
        <v>28</v>
      </c>
      <c r="B9" s="2" t="s">
        <v>57</v>
      </c>
      <c r="C9" s="2" t="s">
        <v>58</v>
      </c>
      <c r="D9" s="4" t="s">
        <v>59</v>
      </c>
      <c r="E9" s="3" t="s">
        <v>60</v>
      </c>
      <c r="F9" s="4" t="str">
        <f>CONCATENATE('Incident Data'!$B9,'Incident Data'!$C9,'Incident Data'!$D9,'Incident Data'!$E9)</f>
        <v>need to create wireless certificatesEquipment Affected: All
Please add me to the Clinical-IOT-Sponsors group in AD so I can create wireless uconnect certificates for our clinical printers and devices.
This has been done
Jason has been added to this group</v>
      </c>
      <c r="G9" s="2" t="str">
        <f>INDIRECT(ADDRESS(1,COLUMN()+(MATCH(Q9, 'Incident Data'!$H9:$P9,0))))</f>
        <v>Wireless</v>
      </c>
      <c r="H9" s="2">
        <f t="array" ref="H9">IF(ISNUMBER(SEARCH("System Monitor", 'Incident Data'!$A9)), 100, IF(ISNUMBER(SEARCH("solarwinds alert", 'Incident Data'!$A9)), 100, SUMPRODUCT((LEN('Incident Data'!$F9)-LEN(SUBSTITUTE('Incident Data'!$F9,autogenerateid,"")))/LEN(autogenerateid))))</f>
        <v>0</v>
      </c>
      <c r="I9" s="2">
        <f t="array" ref="I9">SUMPRODUCT((LEN('Incident Data'!$F9)-LEN(SUBSTITUTE('Incident Data'!$F9,wirelessid,"")))/LEN(wirelessid))</f>
        <v>3</v>
      </c>
      <c r="J9" s="2">
        <f t="array" ref="J9">SUMPRODUCT((LEN('Incident Data'!$F9)-LEN(SUBSTITUTE('Incident Data'!$F9,fwvpnid,"")))/LEN(fwvpnid))</f>
        <v>0</v>
      </c>
      <c r="K9" s="2">
        <f t="array" ref="K9">SUMPRODUCT((LEN('Incident Data'!$F9)-LEN(SUBSTITUTE('Incident Data'!$F9,edgeid,"")))/LEN(edgeid))</f>
        <v>0</v>
      </c>
      <c r="L9" s="2">
        <f t="array" ref="L9">SUMPRODUCT((LEN('Incident Data'!$F9)-LEN(SUBSTITUTE('Incident Data'!$F9,loadbid,"")))/LEN(loadbid))</f>
        <v>0</v>
      </c>
      <c r="M9" s="2">
        <f t="array" ref="M9">SUMPRODUCT((LEN('Incident Data'!$F9)-LEN(SUBSTITUTE('Incident Data'!$F9,ddiid,"")))/LEN(ddiid))</f>
        <v>0</v>
      </c>
      <c r="N9" s="2">
        <f t="array" ref="N9">SUMPRODUCT((LEN('Incident Data'!$F9)-LEN(SUBSTITUTE('Incident Data'!$F9,coreddcid,"")))/LEN(coreddcid))</f>
        <v>0</v>
      </c>
      <c r="O9" s="2">
        <f t="array" ref="O9">SUMPRODUCT((LEN('Incident Data'!$F9)-LEN(SUBSTITUTE('Incident Data'!$F9,autoid,"")))/LEN(autoid))</f>
        <v>0</v>
      </c>
      <c r="P9" s="2">
        <f t="array" ref="P9">IF(MAX(COUNTIF('Incident Data'!$H9:$O9, 'Incident Data'!$H9:$O9)*--('Incident Data'!$H9:$O9&lt;&gt;0)*--('Incident Data'!$H9:$O9=MAX('Incident Data'!$H9:$O9))) &gt; 1, 100, IF(MAX('Incident Data'!$H9:$O9)=0, 100, 0))</f>
        <v>0</v>
      </c>
      <c r="Q9" s="2">
        <f>MAX('Incident Data'!$H9:$P9)</f>
        <v>3</v>
      </c>
    </row>
    <row r="10" ht="43.5" customHeight="1">
      <c r="A10" s="2" t="s">
        <v>61</v>
      </c>
      <c r="B10" s="2" t="s">
        <v>62</v>
      </c>
      <c r="C10" s="2" t="s">
        <v>63</v>
      </c>
      <c r="D10" s="4" t="s">
        <v>64</v>
      </c>
      <c r="E10" s="3" t="s">
        <v>64</v>
      </c>
      <c r="F10" s="4" t="str">
        <f>CONCATENATE('Incident Data'!$B10,'Incident Data'!$C10,'Incident Data'!$D10,'Incident Data'!$E10)</f>
        <v>Testing new ServiceNow High paging.Testing new ServiceNow High paging. If you are on call, Please log into uofu.service-now.com and assign yourself to the ticket or call 801-581-2475 and acknowledge you have received this testing page. Thank you!</v>
      </c>
      <c r="G10" s="2" t="str">
        <f>INDIRECT(ADDRESS(1,COLUMN()+(MATCH(Q10, 'Incident Data'!$H10:$P10,0))))</f>
        <v>Edge</v>
      </c>
      <c r="H10" s="2">
        <f t="array" ref="H10">IF(ISNUMBER(SEARCH("System Monitor", 'Incident Data'!$A10)), 100, IF(ISNUMBER(SEARCH("solarwinds alert", 'Incident Data'!$A10)), 100, SUMPRODUCT((LEN('Incident Data'!$F10)-LEN(SUBSTITUTE('Incident Data'!$F10,autogenerateid,"")))/LEN(autogenerateid))))</f>
        <v>0</v>
      </c>
      <c r="I10" s="2">
        <f t="array" ref="I10">SUMPRODUCT((LEN('Incident Data'!$F10)-LEN(SUBSTITUTE('Incident Data'!$F10,wirelessid,"")))/LEN(wirelessid))</f>
        <v>0</v>
      </c>
      <c r="J10" s="2">
        <f t="array" ref="J10">SUMPRODUCT((LEN('Incident Data'!$F10)-LEN(SUBSTITUTE('Incident Data'!$F10,fwvpnid,"")))/LEN(fwvpnid))</f>
        <v>0</v>
      </c>
      <c r="K10" s="2">
        <f t="array" ref="K10">SUMPRODUCT((LEN('Incident Data'!$F10)-LEN(SUBSTITUTE('Incident Data'!$F10,edgeid,"")))/LEN(edgeid))</f>
        <v>3</v>
      </c>
      <c r="L10" s="2">
        <f t="array" ref="L10">SUMPRODUCT((LEN('Incident Data'!$F10)-LEN(SUBSTITUTE('Incident Data'!$F10,loadbid,"")))/LEN(loadbid))</f>
        <v>0</v>
      </c>
      <c r="M10" s="2">
        <f t="array" ref="M10">SUMPRODUCT((LEN('Incident Data'!$F10)-LEN(SUBSTITUTE('Incident Data'!$F10,ddiid,"")))/LEN(ddiid))</f>
        <v>0</v>
      </c>
      <c r="N10" s="2">
        <f t="array" ref="N10">SUMPRODUCT((LEN('Incident Data'!$F10)-LEN(SUBSTITUTE('Incident Data'!$F10,coreddcid,"")))/LEN(coreddcid))</f>
        <v>0</v>
      </c>
      <c r="O10" s="2">
        <f t="array" ref="O10">SUMPRODUCT((LEN('Incident Data'!$F10)-LEN(SUBSTITUTE('Incident Data'!$F10,autoid,"")))/LEN(autoid))</f>
        <v>0</v>
      </c>
      <c r="P10" s="2">
        <f t="array" ref="P10">IF(MAX(COUNTIF('Incident Data'!$H10:$O10, 'Incident Data'!$H10:$O10)*--('Incident Data'!$H10:$O10&lt;&gt;0)*--('Incident Data'!$H10:$O10=MAX('Incident Data'!$H10:$O10))) &gt; 1, 100, IF(MAX('Incident Data'!$H10:$O10)=0, 100, 0))</f>
        <v>0</v>
      </c>
      <c r="Q10" s="2">
        <f>MAX('Incident Data'!$H10:$P10)</f>
        <v>3</v>
      </c>
    </row>
    <row r="11" ht="43.5" customHeight="1">
      <c r="A11" s="2" t="s">
        <v>61</v>
      </c>
      <c r="B11" s="2" t="s">
        <v>62</v>
      </c>
      <c r="C11" s="2" t="s">
        <v>65</v>
      </c>
      <c r="D11" s="4" t="s">
        <v>64</v>
      </c>
      <c r="E11" s="3" t="s">
        <v>64</v>
      </c>
      <c r="F11" s="4" t="str">
        <f>CONCATENATE('Incident Data'!$B11,'Incident Data'!$C11,'Incident Data'!$D11,'Incident Data'!$E11)</f>
        <v>Testing new ServiceNow High paging.Testing new ServiceNow High paging. If you are on call, Please log into  and assign yourself to the ticket or call  and acknowledge you have received this testing page. Thank you!</v>
      </c>
      <c r="G11" s="2" t="str">
        <f>INDIRECT(ADDRESS(1,COLUMN()+(MATCH(Q11, 'Incident Data'!$H11:$P11,0))))</f>
        <v>Edge</v>
      </c>
      <c r="H11" s="2">
        <f t="array" ref="H11">IF(ISNUMBER(SEARCH("System Monitor", 'Incident Data'!$A11)), 100, IF(ISNUMBER(SEARCH("solarwinds alert", 'Incident Data'!$A11)), 100, SUMPRODUCT((LEN('Incident Data'!$F11)-LEN(SUBSTITUTE('Incident Data'!$F11,autogenerateid,"")))/LEN(autogenerateid))))</f>
        <v>0</v>
      </c>
      <c r="I11" s="2">
        <f t="array" ref="I11">SUMPRODUCT((LEN('Incident Data'!$F11)-LEN(SUBSTITUTE('Incident Data'!$F11,wirelessid,"")))/LEN(wirelessid))</f>
        <v>0</v>
      </c>
      <c r="J11" s="2">
        <f t="array" ref="J11">SUMPRODUCT((LEN('Incident Data'!$F11)-LEN(SUBSTITUTE('Incident Data'!$F11,fwvpnid,"")))/LEN(fwvpnid))</f>
        <v>0</v>
      </c>
      <c r="K11" s="2">
        <f t="array" ref="K11">SUMPRODUCT((LEN('Incident Data'!$F11)-LEN(SUBSTITUTE('Incident Data'!$F11,edgeid,"")))/LEN(edgeid))</f>
        <v>3</v>
      </c>
      <c r="L11" s="2">
        <f t="array" ref="L11">SUMPRODUCT((LEN('Incident Data'!$F11)-LEN(SUBSTITUTE('Incident Data'!$F11,loadbid,"")))/LEN(loadbid))</f>
        <v>0</v>
      </c>
      <c r="M11" s="2">
        <f t="array" ref="M11">SUMPRODUCT((LEN('Incident Data'!$F11)-LEN(SUBSTITUTE('Incident Data'!$F11,ddiid,"")))/LEN(ddiid))</f>
        <v>0</v>
      </c>
      <c r="N11" s="2">
        <f t="array" ref="N11">SUMPRODUCT((LEN('Incident Data'!$F11)-LEN(SUBSTITUTE('Incident Data'!$F11,coreddcid,"")))/LEN(coreddcid))</f>
        <v>0</v>
      </c>
      <c r="O11" s="2">
        <f t="array" ref="O11">SUMPRODUCT((LEN('Incident Data'!$F11)-LEN(SUBSTITUTE('Incident Data'!$F11,autoid,"")))/LEN(autoid))</f>
        <v>0</v>
      </c>
      <c r="P11" s="2">
        <f t="array" ref="P11">IF(MAX(COUNTIF('Incident Data'!$H11:$O11, 'Incident Data'!$H11:$O11)*--('Incident Data'!$H11:$O11&lt;&gt;0)*--('Incident Data'!$H11:$O11=MAX('Incident Data'!$H11:$O11))) &gt; 1, 100, IF(MAX('Incident Data'!$H11:$O11)=0, 100, 0))</f>
        <v>0</v>
      </c>
      <c r="Q11" s="2">
        <f>MAX('Incident Data'!$H11:$P11)</f>
        <v>3</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2.33"/>
    <col customWidth="1" min="2" max="3" width="10.56"/>
    <col customWidth="1" min="4" max="4" width="13.44"/>
    <col customWidth="1" min="5" max="5" width="13.78"/>
    <col customWidth="1" min="6" max="6" width="10.56"/>
    <col customWidth="1" min="7" max="7" width="19.78"/>
    <col customWidth="1" min="8" max="26" width="10.56"/>
  </cols>
  <sheetData>
    <row r="1" ht="15.75" customHeight="1">
      <c r="A1" s="1" t="s">
        <v>66</v>
      </c>
      <c r="B1" s="1" t="s">
        <v>67</v>
      </c>
      <c r="C1" s="1" t="s">
        <v>68</v>
      </c>
      <c r="D1" s="1" t="s">
        <v>69</v>
      </c>
      <c r="E1" s="1" t="s">
        <v>70</v>
      </c>
      <c r="F1" s="1" t="s">
        <v>71</v>
      </c>
      <c r="G1" s="1" t="s">
        <v>72</v>
      </c>
      <c r="H1" s="1" t="s">
        <v>73</v>
      </c>
    </row>
    <row r="2" ht="15.75" customHeight="1">
      <c r="A2" s="1" t="s">
        <v>74</v>
      </c>
      <c r="B2" s="1" t="s">
        <v>75</v>
      </c>
      <c r="C2" s="1" t="s">
        <v>76</v>
      </c>
      <c r="D2" s="1" t="s">
        <v>77</v>
      </c>
      <c r="E2" s="1" t="s">
        <v>22</v>
      </c>
      <c r="F2" s="1" t="s">
        <v>78</v>
      </c>
      <c r="G2" s="1" t="s">
        <v>79</v>
      </c>
      <c r="H2" s="1" t="s">
        <v>80</v>
      </c>
    </row>
    <row r="3" ht="15.75" customHeight="1">
      <c r="A3" s="1" t="s">
        <v>81</v>
      </c>
      <c r="B3" s="1" t="s">
        <v>82</v>
      </c>
      <c r="C3" s="1" t="s">
        <v>83</v>
      </c>
      <c r="D3" s="1" t="s">
        <v>21</v>
      </c>
      <c r="E3" s="1" t="s">
        <v>84</v>
      </c>
      <c r="F3" s="1" t="s">
        <v>85</v>
      </c>
      <c r="G3" s="1" t="s">
        <v>86</v>
      </c>
      <c r="H3" s="1" t="s">
        <v>87</v>
      </c>
    </row>
    <row r="4" ht="15.75" customHeight="1">
      <c r="A4" s="1" t="s">
        <v>88</v>
      </c>
      <c r="B4" s="1" t="s">
        <v>19</v>
      </c>
      <c r="C4" s="1" t="s">
        <v>89</v>
      </c>
      <c r="D4" s="1" t="s">
        <v>90</v>
      </c>
      <c r="E4" s="1" t="s">
        <v>91</v>
      </c>
      <c r="F4" s="1" t="s">
        <v>92</v>
      </c>
      <c r="G4" s="1" t="s">
        <v>93</v>
      </c>
      <c r="H4" s="1" t="s">
        <v>94</v>
      </c>
    </row>
    <row r="5" ht="15.75" customHeight="1">
      <c r="A5" s="1" t="s">
        <v>95</v>
      </c>
      <c r="B5" s="1" t="s">
        <v>96</v>
      </c>
      <c r="C5" s="1" t="s">
        <v>97</v>
      </c>
      <c r="D5" s="1" t="s">
        <v>98</v>
      </c>
      <c r="E5" s="1" t="s">
        <v>99</v>
      </c>
      <c r="F5" s="1" t="s">
        <v>100</v>
      </c>
      <c r="G5" s="1" t="s">
        <v>101</v>
      </c>
      <c r="H5" s="1" t="s">
        <v>102</v>
      </c>
    </row>
    <row r="6" ht="15.75" customHeight="1">
      <c r="A6" s="1" t="s">
        <v>103</v>
      </c>
      <c r="B6" s="1" t="s">
        <v>104</v>
      </c>
      <c r="C6" s="1" t="s">
        <v>105</v>
      </c>
      <c r="D6" s="1" t="s">
        <v>106</v>
      </c>
      <c r="E6" s="1" t="s">
        <v>107</v>
      </c>
      <c r="F6" s="1" t="s">
        <v>108</v>
      </c>
      <c r="G6" s="1" t="s">
        <v>109</v>
      </c>
      <c r="H6" s="1" t="s">
        <v>110</v>
      </c>
    </row>
    <row r="7" ht="15.75" customHeight="1">
      <c r="A7" s="1" t="s">
        <v>111</v>
      </c>
      <c r="B7" s="1" t="s">
        <v>112</v>
      </c>
      <c r="C7" s="1" t="s">
        <v>113</v>
      </c>
      <c r="D7" s="1" t="s">
        <v>106</v>
      </c>
      <c r="E7" s="1" t="s">
        <v>114</v>
      </c>
      <c r="F7" s="1" t="s">
        <v>23</v>
      </c>
      <c r="G7" s="1" t="s">
        <v>115</v>
      </c>
      <c r="H7" s="1" t="s">
        <v>116</v>
      </c>
    </row>
    <row r="8" ht="15.75" customHeight="1">
      <c r="A8" s="1" t="s">
        <v>117</v>
      </c>
      <c r="B8" s="1" t="s">
        <v>118</v>
      </c>
      <c r="C8" s="1" t="s">
        <v>119</v>
      </c>
      <c r="D8" s="1" t="s">
        <v>120</v>
      </c>
      <c r="E8" s="1" t="s">
        <v>121</v>
      </c>
      <c r="F8" s="1" t="s">
        <v>122</v>
      </c>
      <c r="G8" s="1" t="s">
        <v>123</v>
      </c>
      <c r="H8" s="1" t="s">
        <v>124</v>
      </c>
    </row>
    <row r="9" ht="15.75" customHeight="1">
      <c r="A9" s="1" t="s">
        <v>125</v>
      </c>
      <c r="B9" s="1" t="s">
        <v>126</v>
      </c>
      <c r="C9" s="1" t="s">
        <v>127</v>
      </c>
      <c r="D9" s="1" t="s">
        <v>128</v>
      </c>
      <c r="E9" s="1" t="s">
        <v>129</v>
      </c>
      <c r="F9" s="1" t="s">
        <v>130</v>
      </c>
      <c r="G9" s="1" t="s">
        <v>131</v>
      </c>
      <c r="H9" s="1" t="s">
        <v>132</v>
      </c>
    </row>
    <row r="10" ht="15.75" customHeight="1">
      <c r="A10" s="1" t="s">
        <v>133</v>
      </c>
      <c r="B10" s="1" t="s">
        <v>134</v>
      </c>
      <c r="C10" s="1" t="s">
        <v>135</v>
      </c>
      <c r="D10" s="1" t="s">
        <v>136</v>
      </c>
      <c r="E10" s="1" t="s">
        <v>137</v>
      </c>
      <c r="F10" s="1" t="s">
        <v>138</v>
      </c>
      <c r="G10" s="1" t="s">
        <v>139</v>
      </c>
      <c r="H10" s="1" t="s">
        <v>140</v>
      </c>
    </row>
    <row r="11" ht="15.75" customHeight="1">
      <c r="A11" s="1" t="s">
        <v>141</v>
      </c>
      <c r="B11" s="1" t="s">
        <v>142</v>
      </c>
      <c r="C11" s="1" t="s">
        <v>143</v>
      </c>
      <c r="D11" s="1" t="s">
        <v>144</v>
      </c>
      <c r="E11" s="1" t="s">
        <v>145</v>
      </c>
      <c r="F11" s="1" t="s">
        <v>146</v>
      </c>
      <c r="G11" s="1" t="s">
        <v>147</v>
      </c>
      <c r="H11" s="1" t="s">
        <v>148</v>
      </c>
    </row>
    <row r="12" ht="15.75" customHeight="1">
      <c r="A12" s="1" t="s">
        <v>149</v>
      </c>
      <c r="B12" s="1" t="s">
        <v>150</v>
      </c>
      <c r="C12" s="1" t="s">
        <v>151</v>
      </c>
      <c r="D12" s="1" t="s">
        <v>152</v>
      </c>
      <c r="E12" s="1" t="s">
        <v>153</v>
      </c>
      <c r="F12" s="1" t="s">
        <v>154</v>
      </c>
      <c r="G12" s="1" t="s">
        <v>155</v>
      </c>
      <c r="H12" s="1" t="s">
        <v>156</v>
      </c>
    </row>
    <row r="13" ht="15.75" customHeight="1">
      <c r="A13" s="1" t="s">
        <v>157</v>
      </c>
      <c r="B13" s="1" t="s">
        <v>158</v>
      </c>
      <c r="C13" s="1" t="s">
        <v>159</v>
      </c>
      <c r="D13" s="1" t="s">
        <v>160</v>
      </c>
      <c r="F13" s="1" t="s">
        <v>161</v>
      </c>
      <c r="G13" s="1" t="s">
        <v>162</v>
      </c>
      <c r="H13" s="1" t="s">
        <v>163</v>
      </c>
    </row>
    <row r="14" ht="15.75" customHeight="1">
      <c r="A14" s="1" t="s">
        <v>164</v>
      </c>
      <c r="B14" s="1" t="s">
        <v>165</v>
      </c>
      <c r="C14" s="1" t="s">
        <v>166</v>
      </c>
      <c r="D14" s="1" t="s">
        <v>167</v>
      </c>
      <c r="F14" s="1" t="s">
        <v>168</v>
      </c>
      <c r="G14" s="1" t="s">
        <v>169</v>
      </c>
      <c r="H14" s="1" t="s">
        <v>170</v>
      </c>
    </row>
    <row r="15" ht="15.75" customHeight="1">
      <c r="A15" s="1" t="s">
        <v>171</v>
      </c>
      <c r="B15" s="1" t="s">
        <v>172</v>
      </c>
      <c r="C15" s="1" t="s">
        <v>173</v>
      </c>
      <c r="D15" s="1" t="s">
        <v>174</v>
      </c>
      <c r="F15" s="1" t="s">
        <v>175</v>
      </c>
      <c r="G15" s="1" t="s">
        <v>176</v>
      </c>
      <c r="H15" s="1" t="s">
        <v>177</v>
      </c>
    </row>
    <row r="16" ht="15.75" customHeight="1">
      <c r="A16" s="1" t="s">
        <v>178</v>
      </c>
      <c r="B16" s="1" t="s">
        <v>179</v>
      </c>
      <c r="C16" s="1" t="s">
        <v>180</v>
      </c>
      <c r="D16" s="1" t="s">
        <v>181</v>
      </c>
      <c r="F16" s="1" t="s">
        <v>182</v>
      </c>
      <c r="G16" s="1" t="s">
        <v>183</v>
      </c>
      <c r="H16" s="1" t="s">
        <v>184</v>
      </c>
    </row>
    <row r="17" ht="15.75" customHeight="1">
      <c r="B17" s="1" t="s">
        <v>185</v>
      </c>
      <c r="C17" s="1" t="s">
        <v>113</v>
      </c>
      <c r="D17" s="1" t="s">
        <v>186</v>
      </c>
      <c r="F17" s="1" t="s">
        <v>187</v>
      </c>
      <c r="G17" s="1" t="s">
        <v>188</v>
      </c>
      <c r="H17" s="1" t="s">
        <v>189</v>
      </c>
    </row>
    <row r="18" ht="15.75" customHeight="1">
      <c r="B18" s="1" t="s">
        <v>190</v>
      </c>
      <c r="C18" s="1" t="s">
        <v>105</v>
      </c>
      <c r="D18" s="1" t="s">
        <v>191</v>
      </c>
      <c r="F18" s="1" t="s">
        <v>192</v>
      </c>
      <c r="G18" s="1" t="s">
        <v>193</v>
      </c>
      <c r="H18" s="1" t="s">
        <v>194</v>
      </c>
    </row>
    <row r="19" ht="15.75" customHeight="1">
      <c r="B19" s="1" t="s">
        <v>195</v>
      </c>
      <c r="C19" s="1" t="s">
        <v>196</v>
      </c>
      <c r="D19" s="1" t="s">
        <v>197</v>
      </c>
      <c r="F19" s="1" t="s">
        <v>198</v>
      </c>
      <c r="G19" s="1" t="s">
        <v>199</v>
      </c>
      <c r="H19" s="1" t="s">
        <v>188</v>
      </c>
    </row>
    <row r="20" ht="15.75" customHeight="1">
      <c r="B20" s="1" t="s">
        <v>200</v>
      </c>
      <c r="C20" s="1" t="s">
        <v>201</v>
      </c>
      <c r="D20" s="1" t="s">
        <v>202</v>
      </c>
      <c r="F20" s="1" t="s">
        <v>203</v>
      </c>
      <c r="G20" s="1" t="s">
        <v>204</v>
      </c>
      <c r="H20" s="1" t="s">
        <v>205</v>
      </c>
    </row>
    <row r="21" ht="15.75" customHeight="1">
      <c r="B21" s="1" t="s">
        <v>206</v>
      </c>
      <c r="C21" s="1" t="s">
        <v>207</v>
      </c>
      <c r="D21" s="1" t="s">
        <v>208</v>
      </c>
      <c r="F21" s="1" t="s">
        <v>182</v>
      </c>
      <c r="G21" s="1" t="s">
        <v>209</v>
      </c>
      <c r="H21" s="1" t="s">
        <v>210</v>
      </c>
    </row>
    <row r="22" ht="15.75" customHeight="1">
      <c r="B22" s="1" t="s">
        <v>211</v>
      </c>
      <c r="C22" s="1" t="s">
        <v>212</v>
      </c>
      <c r="D22" s="1" t="s">
        <v>213</v>
      </c>
      <c r="F22" s="1" t="s">
        <v>214</v>
      </c>
      <c r="G22" s="1" t="s">
        <v>24</v>
      </c>
      <c r="H22" s="1" t="s">
        <v>215</v>
      </c>
    </row>
    <row r="23" ht="15.75" customHeight="1">
      <c r="B23" s="1" t="s">
        <v>216</v>
      </c>
      <c r="C23" s="1" t="s">
        <v>217</v>
      </c>
      <c r="D23" s="1" t="s">
        <v>218</v>
      </c>
      <c r="F23" s="1" t="s">
        <v>219</v>
      </c>
      <c r="G23" s="1" t="s">
        <v>220</v>
      </c>
      <c r="H23" s="1" t="s">
        <v>221</v>
      </c>
    </row>
    <row r="24" ht="15.75" customHeight="1">
      <c r="B24" s="1" t="s">
        <v>222</v>
      </c>
      <c r="C24" s="1" t="s">
        <v>223</v>
      </c>
      <c r="D24" s="1" t="s">
        <v>224</v>
      </c>
      <c r="F24" s="1" t="s">
        <v>225</v>
      </c>
      <c r="G24" s="1" t="s">
        <v>226</v>
      </c>
      <c r="H24" s="1" t="s">
        <v>227</v>
      </c>
    </row>
    <row r="25" ht="15.75" customHeight="1">
      <c r="B25" s="1" t="s">
        <v>228</v>
      </c>
      <c r="C25" s="1" t="s">
        <v>229</v>
      </c>
      <c r="D25" s="1" t="s">
        <v>230</v>
      </c>
      <c r="F25" s="1" t="s">
        <v>231</v>
      </c>
      <c r="G25" s="1" t="s">
        <v>232</v>
      </c>
      <c r="H25" s="1" t="s">
        <v>233</v>
      </c>
    </row>
    <row r="26" ht="15.75" customHeight="1">
      <c r="B26" s="1" t="s">
        <v>234</v>
      </c>
      <c r="C26" s="1" t="s">
        <v>235</v>
      </c>
      <c r="D26" s="1" t="s">
        <v>236</v>
      </c>
      <c r="F26" s="1" t="s">
        <v>237</v>
      </c>
      <c r="G26" s="1" t="s">
        <v>238</v>
      </c>
      <c r="H26" s="1" t="s">
        <v>239</v>
      </c>
    </row>
    <row r="27" ht="15.75" customHeight="1">
      <c r="B27" s="1" t="s">
        <v>240</v>
      </c>
      <c r="C27" s="1" t="s">
        <v>241</v>
      </c>
      <c r="D27" s="1" t="s">
        <v>242</v>
      </c>
      <c r="F27" s="1" t="s">
        <v>243</v>
      </c>
      <c r="G27" s="1" t="s">
        <v>244</v>
      </c>
      <c r="H27" s="1" t="s">
        <v>245</v>
      </c>
    </row>
    <row r="28" ht="15.75" customHeight="1">
      <c r="B28" s="1" t="s">
        <v>246</v>
      </c>
      <c r="C28" s="1" t="s">
        <v>247</v>
      </c>
      <c r="D28" s="1" t="s">
        <v>248</v>
      </c>
      <c r="F28" s="1" t="s">
        <v>249</v>
      </c>
      <c r="G28" s="1" t="s">
        <v>250</v>
      </c>
      <c r="H28" s="1" t="s">
        <v>251</v>
      </c>
    </row>
    <row r="29" ht="15.75" customHeight="1">
      <c r="B29" s="1" t="s">
        <v>252</v>
      </c>
      <c r="C29" s="1" t="s">
        <v>253</v>
      </c>
      <c r="D29" s="1" t="s">
        <v>254</v>
      </c>
      <c r="F29" s="1" t="s">
        <v>255</v>
      </c>
      <c r="G29" s="1" t="s">
        <v>145</v>
      </c>
      <c r="H29" s="1" t="s">
        <v>256</v>
      </c>
    </row>
    <row r="30" ht="15.75" customHeight="1">
      <c r="B30" s="1" t="s">
        <v>257</v>
      </c>
      <c r="C30" s="1" t="s">
        <v>258</v>
      </c>
      <c r="D30" s="1" t="s">
        <v>259</v>
      </c>
      <c r="F30" s="1" t="s">
        <v>260</v>
      </c>
      <c r="G30" s="1" t="s">
        <v>153</v>
      </c>
      <c r="H30" s="1" t="s">
        <v>261</v>
      </c>
    </row>
    <row r="31" ht="15.75" customHeight="1">
      <c r="B31" s="1" t="s">
        <v>262</v>
      </c>
      <c r="C31" s="1" t="s">
        <v>263</v>
      </c>
      <c r="D31" s="1" t="s">
        <v>264</v>
      </c>
      <c r="F31" s="1" t="s">
        <v>265</v>
      </c>
      <c r="H31" s="1" t="s">
        <v>266</v>
      </c>
    </row>
    <row r="32" ht="15.75" customHeight="1">
      <c r="B32" s="1" t="s">
        <v>267</v>
      </c>
      <c r="C32" s="1" t="s">
        <v>268</v>
      </c>
      <c r="D32" s="1" t="s">
        <v>269</v>
      </c>
      <c r="F32" s="1" t="s">
        <v>270</v>
      </c>
      <c r="H32" s="1" t="s">
        <v>271</v>
      </c>
    </row>
    <row r="33" ht="15.75" customHeight="1">
      <c r="B33" s="1" t="s">
        <v>272</v>
      </c>
      <c r="C33" s="1" t="s">
        <v>273</v>
      </c>
      <c r="D33" s="1" t="s">
        <v>274</v>
      </c>
      <c r="F33" s="1" t="s">
        <v>275</v>
      </c>
      <c r="H33" s="1" t="s">
        <v>276</v>
      </c>
    </row>
    <row r="34" ht="15.75" customHeight="1">
      <c r="B34" s="1" t="s">
        <v>277</v>
      </c>
      <c r="C34" s="1" t="s">
        <v>278</v>
      </c>
      <c r="D34" s="1" t="s">
        <v>279</v>
      </c>
      <c r="F34" s="1" t="s">
        <v>280</v>
      </c>
      <c r="H34" s="1" t="s">
        <v>281</v>
      </c>
    </row>
    <row r="35" ht="15.75" customHeight="1">
      <c r="B35" s="1" t="s">
        <v>282</v>
      </c>
      <c r="C35" s="1" t="s">
        <v>283</v>
      </c>
      <c r="D35" s="1" t="s">
        <v>284</v>
      </c>
      <c r="F35" s="1" t="s">
        <v>285</v>
      </c>
      <c r="H35" s="1" t="s">
        <v>286</v>
      </c>
    </row>
    <row r="36" ht="15.75" customHeight="1">
      <c r="B36" s="1" t="s">
        <v>287</v>
      </c>
      <c r="C36" s="1" t="s">
        <v>288</v>
      </c>
      <c r="D36" s="1" t="s">
        <v>289</v>
      </c>
      <c r="F36" s="1" t="s">
        <v>290</v>
      </c>
    </row>
    <row r="37" ht="15.75" customHeight="1">
      <c r="B37" s="1" t="s">
        <v>291</v>
      </c>
      <c r="C37" s="1" t="s">
        <v>292</v>
      </c>
      <c r="D37" s="1" t="s">
        <v>293</v>
      </c>
      <c r="F37" s="1" t="s">
        <v>294</v>
      </c>
    </row>
    <row r="38" ht="15.75" customHeight="1">
      <c r="B38" s="1" t="s">
        <v>295</v>
      </c>
      <c r="C38" s="1" t="s">
        <v>296</v>
      </c>
      <c r="D38" s="1" t="s">
        <v>297</v>
      </c>
      <c r="F38" s="1" t="s">
        <v>298</v>
      </c>
    </row>
    <row r="39" ht="15.75" customHeight="1">
      <c r="B39" s="1" t="s">
        <v>299</v>
      </c>
      <c r="C39" s="1" t="s">
        <v>300</v>
      </c>
      <c r="D39" s="1" t="s">
        <v>301</v>
      </c>
      <c r="F39" s="1" t="s">
        <v>302</v>
      </c>
    </row>
    <row r="40" ht="15.75" customHeight="1">
      <c r="B40" s="1" t="s">
        <v>303</v>
      </c>
      <c r="C40" s="1" t="s">
        <v>152</v>
      </c>
      <c r="D40" s="1" t="s">
        <v>304</v>
      </c>
      <c r="F40" s="1" t="s">
        <v>305</v>
      </c>
    </row>
    <row r="41" ht="15.75" customHeight="1">
      <c r="B41" s="1" t="s">
        <v>263</v>
      </c>
      <c r="C41" s="1" t="s">
        <v>160</v>
      </c>
      <c r="D41" s="1" t="s">
        <v>306</v>
      </c>
      <c r="F41" s="1" t="s">
        <v>307</v>
      </c>
    </row>
    <row r="42" ht="15.75" customHeight="1">
      <c r="B42" s="1" t="s">
        <v>268</v>
      </c>
      <c r="C42" s="1" t="s">
        <v>308</v>
      </c>
      <c r="F42" s="1" t="s">
        <v>309</v>
      </c>
    </row>
    <row r="43" ht="15.75" customHeight="1">
      <c r="B43" s="1">
        <v>1810.0</v>
      </c>
      <c r="C43" s="1" t="s">
        <v>310</v>
      </c>
      <c r="F43" s="1" t="s">
        <v>311</v>
      </c>
    </row>
    <row r="44" ht="15.75" customHeight="1">
      <c r="B44" s="1">
        <v>1815.0</v>
      </c>
      <c r="C44" s="1" t="s">
        <v>312</v>
      </c>
      <c r="F44" s="1" t="s">
        <v>313</v>
      </c>
    </row>
    <row r="45" ht="15.75" customHeight="1">
      <c r="B45" s="1" t="s">
        <v>314</v>
      </c>
      <c r="C45" s="1" t="s">
        <v>315</v>
      </c>
      <c r="F45" s="1" t="s">
        <v>316</v>
      </c>
    </row>
    <row r="46" ht="15.75" customHeight="1">
      <c r="B46" s="1" t="s">
        <v>317</v>
      </c>
      <c r="C46" s="1" t="s">
        <v>318</v>
      </c>
      <c r="F46" s="1" t="s">
        <v>319</v>
      </c>
    </row>
    <row r="47" ht="15.75" customHeight="1">
      <c r="B47" s="1" t="s">
        <v>320</v>
      </c>
      <c r="C47" s="1" t="s">
        <v>321</v>
      </c>
      <c r="F47" s="1" t="s">
        <v>322</v>
      </c>
    </row>
    <row r="48" ht="15.75" customHeight="1">
      <c r="B48" s="1" t="s">
        <v>323</v>
      </c>
      <c r="C48" s="1" t="s">
        <v>153</v>
      </c>
      <c r="F48" s="1" t="s">
        <v>324</v>
      </c>
    </row>
    <row r="49" ht="15.75" customHeight="1">
      <c r="B49" s="1" t="s">
        <v>325</v>
      </c>
      <c r="C49" s="1" t="s">
        <v>145</v>
      </c>
      <c r="F49" s="1" t="s">
        <v>326</v>
      </c>
    </row>
    <row r="50" ht="15.75" customHeight="1">
      <c r="B50" s="1" t="s">
        <v>327</v>
      </c>
      <c r="C50" s="1" t="s">
        <v>328</v>
      </c>
      <c r="F50" s="1" t="s">
        <v>329</v>
      </c>
    </row>
    <row r="51" ht="15.75" customHeight="1">
      <c r="B51" s="1" t="s">
        <v>328</v>
      </c>
      <c r="C51" s="1" t="s">
        <v>330</v>
      </c>
      <c r="F51" s="1" t="s">
        <v>331</v>
      </c>
    </row>
    <row r="52" ht="15.75" customHeight="1">
      <c r="B52" s="1" t="s">
        <v>330</v>
      </c>
      <c r="C52" s="1" t="s">
        <v>332</v>
      </c>
      <c r="F52" s="1" t="s">
        <v>333</v>
      </c>
    </row>
    <row r="53" ht="15.75" customHeight="1">
      <c r="B53" s="1" t="s">
        <v>334</v>
      </c>
      <c r="C53" s="1" t="s">
        <v>335</v>
      </c>
      <c r="F53" s="1" t="s">
        <v>336</v>
      </c>
    </row>
    <row r="54" ht="15.75" customHeight="1">
      <c r="B54" s="1" t="s">
        <v>337</v>
      </c>
      <c r="C54" s="1" t="s">
        <v>338</v>
      </c>
      <c r="F54" s="1" t="s">
        <v>339</v>
      </c>
    </row>
    <row r="55" ht="15.75" customHeight="1">
      <c r="B55" s="1" t="s">
        <v>340</v>
      </c>
      <c r="C55" s="1" t="s">
        <v>341</v>
      </c>
      <c r="F55" s="1" t="s">
        <v>342</v>
      </c>
    </row>
    <row r="56" ht="15.75" customHeight="1">
      <c r="B56" s="1" t="s">
        <v>343</v>
      </c>
      <c r="C56" s="1" t="s">
        <v>344</v>
      </c>
      <c r="F56" s="1" t="s">
        <v>345</v>
      </c>
    </row>
    <row r="57" ht="15.75" customHeight="1">
      <c r="B57" s="1" t="s">
        <v>346</v>
      </c>
      <c r="C57" s="1" t="s">
        <v>347</v>
      </c>
      <c r="F57" s="1" t="s">
        <v>348</v>
      </c>
    </row>
    <row r="58" ht="15.75" customHeight="1">
      <c r="B58" s="1" t="s">
        <v>349</v>
      </c>
      <c r="C58" s="1" t="s">
        <v>350</v>
      </c>
      <c r="F58" s="1" t="s">
        <v>351</v>
      </c>
    </row>
    <row r="59" ht="15.75" customHeight="1">
      <c r="B59" s="1" t="s">
        <v>352</v>
      </c>
      <c r="C59" s="1" t="s">
        <v>353</v>
      </c>
      <c r="F59" s="1" t="s">
        <v>344</v>
      </c>
    </row>
    <row r="60" ht="15.75" customHeight="1">
      <c r="B60" s="1" t="s">
        <v>354</v>
      </c>
      <c r="F60" s="1" t="s">
        <v>347</v>
      </c>
    </row>
    <row r="61" ht="15.75" customHeight="1">
      <c r="F61" s="1" t="s">
        <v>355</v>
      </c>
    </row>
    <row r="62" ht="15.75" customHeight="1">
      <c r="F62" s="1" t="s">
        <v>356</v>
      </c>
    </row>
    <row r="63" ht="15.75" customHeight="1">
      <c r="F63" s="1" t="s">
        <v>357</v>
      </c>
    </row>
    <row r="64" ht="15.75" customHeight="1">
      <c r="F64" s="1" t="s">
        <v>358</v>
      </c>
    </row>
    <row r="65" ht="15.75" customHeight="1">
      <c r="F65" s="1" t="s">
        <v>359</v>
      </c>
    </row>
    <row r="66" ht="15.75" customHeight="1">
      <c r="F66" s="1" t="s">
        <v>360</v>
      </c>
    </row>
    <row r="67" ht="15.75" customHeight="1">
      <c r="F67" s="1" t="s">
        <v>361</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2022-01-27T19:42:46Z</dcterms:created>
  <dc:creator>Microsoft Office User</dc:creator>
</cp:coreProperties>
</file>