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Income Statement" sheetId="1" r:id="rId1"/>
    <sheet name="Balance Sheet" sheetId="2" r:id="rId2"/>
    <sheet name="Calculations for EP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G24" i="2"/>
  <c r="G15" i="2"/>
  <c r="D24" i="2"/>
  <c r="D15" i="2"/>
  <c r="F26" i="1"/>
  <c r="F27" i="1"/>
  <c r="F6" i="1"/>
  <c r="F7" i="1"/>
  <c r="F8" i="1"/>
  <c r="F11" i="1"/>
  <c r="F13" i="1"/>
  <c r="F14" i="1"/>
  <c r="F17" i="1"/>
  <c r="F19" i="1"/>
  <c r="F20" i="1"/>
  <c r="F21" i="1"/>
  <c r="F22" i="1"/>
  <c r="F29" i="1"/>
  <c r="F33" i="1"/>
  <c r="F34" i="1"/>
  <c r="F36" i="1"/>
  <c r="F28" i="3"/>
  <c r="F24" i="3"/>
  <c r="F20" i="3"/>
  <c r="F16" i="3"/>
  <c r="F12" i="3"/>
  <c r="C7" i="3"/>
  <c r="E29" i="3"/>
  <c r="E25" i="3"/>
  <c r="E21" i="3"/>
  <c r="E17" i="3"/>
  <c r="E13" i="3"/>
  <c r="D1" i="3"/>
  <c r="D2" i="3"/>
  <c r="D3" i="3"/>
  <c r="D4" i="3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<sst xmlns="http://schemas.openxmlformats.org/spreadsheetml/2006/main" count="80" uniqueCount="73">
  <si>
    <t>Income tax benefit</t>
  </si>
  <si>
    <t>Loss from operations of discontinued operations, net of tax</t>
  </si>
  <si>
    <t>Income before extraordinary items</t>
  </si>
  <si>
    <t>Extraordinary Item</t>
  </si>
  <si>
    <t>Loss from flood</t>
  </si>
  <si>
    <t>Loss from extraordinary items, net of tax</t>
  </si>
  <si>
    <t>Income tax benefit generated by loss from discontinued operations</t>
  </si>
  <si>
    <t>Loss from expropriation, net of tax</t>
  </si>
  <si>
    <t>Income tax benefit generated by extraordinary loss</t>
  </si>
  <si>
    <t xml:space="preserve">Net income tax expense </t>
  </si>
  <si>
    <t>Income From Continued Operations - Pref. Div. Declared</t>
  </si>
  <si>
    <t>Income from discontinued operations</t>
  </si>
  <si>
    <t>Loss from Discontinued Operations</t>
  </si>
  <si>
    <t>$57,000,000-$6,000,000</t>
  </si>
  <si>
    <t>$51,000,000-$6,000,000</t>
  </si>
  <si>
    <t>$36,000,000-$6,000,000</t>
  </si>
  <si>
    <t>Total other</t>
  </si>
  <si>
    <t>Discontinued operations</t>
  </si>
  <si>
    <t>Change to correct amnt -&gt;</t>
  </si>
  <si>
    <t>Loss from operations of discontinued operations including gain on discontinued operations of $10 million</t>
    <phoneticPr fontId="4" type="noConversion"/>
  </si>
  <si>
    <t>Sales revenue</t>
    <phoneticPr fontId="4" type="noConversion"/>
  </si>
  <si>
    <t>Operating expenses</t>
    <phoneticPr fontId="4" type="noConversion"/>
  </si>
  <si>
    <t>Other income</t>
    <phoneticPr fontId="4" type="noConversion"/>
  </si>
  <si>
    <t>Wtg Avg. Shares Outstanding Calculation</t>
    <phoneticPr fontId="4" type="noConversion"/>
  </si>
  <si>
    <t>(26,000,000 x 12/12) + (8,000,000 x 3/12)</t>
    <phoneticPr fontId="4" type="noConversion"/>
  </si>
  <si>
    <t>Interest expense on long term debt</t>
    <phoneticPr fontId="4" type="noConversion"/>
  </si>
  <si>
    <t>Cost of goods sold</t>
    <phoneticPr fontId="4" type="noConversion"/>
  </si>
  <si>
    <t>3000+37000</t>
    <phoneticPr fontId="4" type="noConversion"/>
  </si>
  <si>
    <t>Harvard Distribution Company</t>
  </si>
  <si>
    <t>As of December 31, 2012</t>
  </si>
  <si>
    <t>Gross profit</t>
    <phoneticPr fontId="4" type="noConversion"/>
  </si>
  <si>
    <t>Gain / (Loss) on disposal of store computer equipment</t>
  </si>
  <si>
    <t>Income Before Extraordinary Item:</t>
  </si>
  <si>
    <t>Extraordinary Loss:</t>
  </si>
  <si>
    <t>Extraordinary Loss, Next of Tax</t>
  </si>
  <si>
    <t>Selling, general, and administrative expenses</t>
    <phoneticPr fontId="4" type="noConversion"/>
  </si>
  <si>
    <t>Total operating expenses</t>
    <phoneticPr fontId="4" type="noConversion"/>
  </si>
  <si>
    <t xml:space="preserve">Income from operations </t>
    <phoneticPr fontId="4" type="noConversion"/>
  </si>
  <si>
    <t>Wtd. Avg. Shares Outstanding</t>
    <phoneticPr fontId="4" type="noConversion"/>
  </si>
  <si>
    <t>Net Income-Preferred Dividends Declared</t>
    <phoneticPr fontId="4" type="noConversion"/>
  </si>
  <si>
    <t>Net Income:</t>
    <phoneticPr fontId="4" type="noConversion"/>
  </si>
  <si>
    <t>Balance Sheet</t>
  </si>
  <si>
    <t>Assets:</t>
  </si>
  <si>
    <t xml:space="preserve">Cash </t>
  </si>
  <si>
    <t>Short-term investments</t>
  </si>
  <si>
    <t>Trade accounts receivable</t>
  </si>
  <si>
    <t xml:space="preserve">Land </t>
  </si>
  <si>
    <t>Building, net of accumulated depreciation of $200,000</t>
  </si>
  <si>
    <t>Equipment, net of accumulated depreciation of $64,000</t>
  </si>
  <si>
    <t>Merchandise inventory</t>
  </si>
  <si>
    <t>Liabilities &amp; Stockholders' Equity:</t>
  </si>
  <si>
    <t>Allowance for doubtful accounts</t>
  </si>
  <si>
    <t>Accounts payable</t>
  </si>
  <si>
    <t>Income taxes payable, due March 2013</t>
  </si>
  <si>
    <t>Note payable to Park Cities Bank ($50,000 principal due each Aug. 31 through Aug. 31, 2020;</t>
  </si>
  <si>
    <t xml:space="preserve">  and interest payable of $6,000 as of Dec. 31, 2012, due Aug. 31, 2013 )</t>
  </si>
  <si>
    <t>Dividends payable, due 2/14/2013</t>
  </si>
  <si>
    <t>Total stockholders' equity</t>
  </si>
  <si>
    <t>Frazee Corporation</t>
  </si>
  <si>
    <t>Income Statement</t>
  </si>
  <si>
    <t>For the Year Ended December 31, 2012</t>
  </si>
  <si>
    <t>In thousands of dollars</t>
  </si>
  <si>
    <t>Earnings Per Share</t>
  </si>
  <si>
    <t>Income before extraordinary item</t>
  </si>
  <si>
    <t>Net income</t>
  </si>
  <si>
    <t>Income Before Extra. Item - Pref. Div. Declared</t>
    <phoneticPr fontId="4" type="noConversion"/>
  </si>
  <si>
    <t>Wtd. Avg. Shares Outstanding</t>
    <phoneticPr fontId="4" type="noConversion"/>
  </si>
  <si>
    <t>Impairment loss on property, plant, and equipment</t>
  </si>
  <si>
    <t>Loss from operations of discontinued business, net of tax</t>
  </si>
  <si>
    <t>Income from continuing operations before income taxes</t>
  </si>
  <si>
    <t>Income tax expense</t>
  </si>
  <si>
    <t>Income tax expense (40%)</t>
  </si>
  <si>
    <t>Income from continuing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</si>
</sst>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</font>
    <font>
      <u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u/>
      <sz val="10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39" fontId="1" fillId="0" borderId="1" applyFon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37" fontId="3" fillId="0" borderId="0" applyBorder="0"/>
  </cellStyleXfs>
  <cellXfs count="51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5" fontId="3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0" fontId="7" fillId="0" borderId="0" xfId="0" applyFont="1"/>
    <xf numFmtId="165" fontId="7" fillId="0" borderId="1" xfId="2" applyNumberFormat="1" applyFont="1"/>
    <xf numFmtId="0" fontId="7" fillId="2" borderId="0" xfId="0" applyFont="1" applyFill="1"/>
    <xf numFmtId="164" fontId="7" fillId="0" borderId="0" xfId="1" applyNumberFormat="1" applyFont="1" applyBorder="1"/>
    <xf numFmtId="164" fontId="7" fillId="0" borderId="0" xfId="1" applyNumberFormat="1" applyFont="1"/>
    <xf numFmtId="164" fontId="7" fillId="0" borderId="1" xfId="1" applyNumberFormat="1" applyFont="1" applyBorder="1"/>
    <xf numFmtId="165" fontId="8" fillId="0" borderId="3" xfId="2" applyNumberFormat="1" applyFont="1" applyBorder="1"/>
    <xf numFmtId="165" fontId="8" fillId="0" borderId="4" xfId="2" applyNumberFormat="1" applyFont="1" applyBorder="1"/>
    <xf numFmtId="0" fontId="9" fillId="0" borderId="0" xfId="0" applyFont="1"/>
    <xf numFmtId="164" fontId="7" fillId="0" borderId="0" xfId="1" applyNumberFormat="1" applyFont="1" applyFill="1"/>
    <xf numFmtId="37" fontId="3" fillId="0" borderId="0" xfId="0" applyNumberFormat="1" applyFont="1"/>
    <xf numFmtId="0" fontId="3" fillId="0" borderId="0" xfId="0" applyFont="1" applyBorder="1"/>
    <xf numFmtId="7" fontId="3" fillId="0" borderId="0" xfId="0" applyNumberFormat="1" applyFont="1" applyBorder="1"/>
    <xf numFmtId="0" fontId="12" fillId="0" borderId="0" xfId="0" applyFont="1" applyBorder="1"/>
    <xf numFmtId="6" fontId="3" fillId="0" borderId="0" xfId="0" applyNumberFormat="1" applyFont="1" applyBorder="1"/>
    <xf numFmtId="37" fontId="3" fillId="0" borderId="0" xfId="0" applyNumberFormat="1" applyFont="1" applyBorder="1"/>
    <xf numFmtId="166" fontId="3" fillId="0" borderId="0" xfId="0" applyNumberFormat="1" applyFont="1" applyBorder="1"/>
    <xf numFmtId="5" fontId="3" fillId="0" borderId="0" xfId="0" applyNumberFormat="1" applyFont="1" applyBorder="1"/>
    <xf numFmtId="0" fontId="5" fillId="0" borderId="0" xfId="0" applyFont="1" applyBorder="1"/>
    <xf numFmtId="39" fontId="3" fillId="0" borderId="1" xfId="2" applyFont="1"/>
    <xf numFmtId="3" fontId="3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5" fontId="3" fillId="0" borderId="1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0" xfId="5" applyBorder="1"/>
    <xf numFmtId="37" fontId="3" fillId="0" borderId="0" xfId="5"/>
    <xf numFmtId="37" fontId="3" fillId="0" borderId="1" xfId="5" applyBorder="1"/>
    <xf numFmtId="37" fontId="3" fillId="0" borderId="5" xfId="5" applyBorder="1"/>
    <xf numFmtId="165" fontId="3" fillId="0" borderId="3" xfId="2" applyNumberFormat="1" applyFont="1" applyBorder="1"/>
    <xf numFmtId="39" fontId="3" fillId="0" borderId="0" xfId="2" applyFont="1" applyBorder="1"/>
    <xf numFmtId="39" fontId="3" fillId="0" borderId="1" xfId="2" applyFont="1" applyBorder="1"/>
    <xf numFmtId="165" fontId="3" fillId="0" borderId="4" xfId="2" applyNumberFormat="1" applyFont="1" applyBorder="1"/>
    <xf numFmtId="0" fontId="3" fillId="0" borderId="1" xfId="0" applyFont="1" applyBorder="1" applyAlignment="1">
      <alignment horizontal="center"/>
    </xf>
    <xf numFmtId="166" fontId="3" fillId="0" borderId="0" xfId="5" applyNumberFormat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5" applyNumberFormat="1"/>
    <xf numFmtId="44" fontId="3" fillId="0" borderId="3" xfId="2" applyNumberFormat="1" applyFont="1" applyBorder="1"/>
    <xf numFmtId="44" fontId="3" fillId="0" borderId="0" xfId="2" applyNumberFormat="1" applyFont="1" applyBorder="1"/>
    <xf numFmtId="2" fontId="3" fillId="0" borderId="0" xfId="5" applyNumberFormat="1"/>
    <xf numFmtId="165" fontId="3" fillId="0" borderId="0" xfId="2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/>
  </cellXfs>
  <cellStyles count="6">
    <cellStyle name="Blah" xfId="5"/>
    <cellStyle name="Comma" xfId="1" builtinId="3"/>
    <cellStyle name="Currency" xfId="2" builtinId="4" customBuiltin="1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4"/>
  <sheetViews>
    <sheetView tabSelected="1" workbookViewId="0">
      <selection activeCell="I16" sqref="I16"/>
    </sheetView>
  </sheetViews>
  <sheetFormatPr baseColWidth="10" defaultRowHeight="15" x14ac:dyDescent="0"/>
  <cols>
    <col min="1" max="3" width="9" style="2" customWidth="1"/>
    <col min="4" max="4" width="10.1640625" style="2" customWidth="1"/>
    <col min="5" max="5" width="57.6640625" style="2" customWidth="1"/>
    <col min="6" max="6" width="14.6640625" style="2" bestFit="1" customWidth="1"/>
    <col min="7" max="7" width="12" style="6" bestFit="1" customWidth="1"/>
    <col min="8" max="16384" width="10.83203125" style="2"/>
  </cols>
  <sheetData>
    <row r="2" spans="1:6">
      <c r="A2" s="48" t="s">
        <v>58</v>
      </c>
      <c r="B2" s="49"/>
      <c r="C2" s="49"/>
      <c r="D2" s="49"/>
      <c r="E2" s="49"/>
      <c r="F2" s="49"/>
    </row>
    <row r="3" spans="1:6">
      <c r="A3" s="48" t="s">
        <v>59</v>
      </c>
      <c r="B3" s="50"/>
      <c r="C3" s="50"/>
      <c r="D3" s="50"/>
      <c r="E3" s="50"/>
      <c r="F3" s="50"/>
    </row>
    <row r="4" spans="1:6">
      <c r="A4" s="48" t="s">
        <v>60</v>
      </c>
      <c r="B4" s="49"/>
      <c r="C4" s="49"/>
      <c r="D4" s="49"/>
      <c r="E4" s="49"/>
      <c r="F4" s="49"/>
    </row>
    <row r="5" spans="1:6">
      <c r="A5" s="48" t="s">
        <v>61</v>
      </c>
      <c r="B5" s="49"/>
      <c r="C5" s="49"/>
      <c r="D5" s="49"/>
      <c r="E5" s="49"/>
      <c r="F5" s="49"/>
    </row>
    <row r="6" spans="1:6">
      <c r="A6" s="5" t="s">
        <v>20</v>
      </c>
      <c r="F6" s="47">
        <f>925000</f>
        <v>925000</v>
      </c>
    </row>
    <row r="7" spans="1:6">
      <c r="A7" s="2" t="s">
        <v>26</v>
      </c>
      <c r="F7" s="34">
        <f>375000</f>
        <v>375000</v>
      </c>
    </row>
    <row r="8" spans="1:6">
      <c r="B8" s="2" t="s">
        <v>30</v>
      </c>
      <c r="F8" s="35">
        <f>F6-F7</f>
        <v>550000</v>
      </c>
    </row>
    <row r="9" spans="1:6">
      <c r="F9" s="32"/>
    </row>
    <row r="10" spans="1:6">
      <c r="A10" s="5" t="s">
        <v>21</v>
      </c>
      <c r="F10" s="32"/>
    </row>
    <row r="11" spans="1:6">
      <c r="B11" s="2" t="s">
        <v>35</v>
      </c>
      <c r="F11" s="32">
        <f>405000</f>
        <v>405000</v>
      </c>
    </row>
    <row r="12" spans="1:6">
      <c r="B12" s="2" t="s">
        <v>67</v>
      </c>
      <c r="F12" s="32">
        <v>30000</v>
      </c>
    </row>
    <row r="13" spans="1:6">
      <c r="C13" s="2" t="s">
        <v>36</v>
      </c>
      <c r="F13" s="35">
        <f>SUM(F11:F12)</f>
        <v>435000</v>
      </c>
    </row>
    <row r="14" spans="1:6">
      <c r="D14" s="2" t="s">
        <v>37</v>
      </c>
      <c r="F14" s="35">
        <f>F8-F13</f>
        <v>115000</v>
      </c>
    </row>
    <row r="15" spans="1:6">
      <c r="F15" s="32"/>
    </row>
    <row r="16" spans="1:6">
      <c r="A16" s="5" t="s">
        <v>22</v>
      </c>
      <c r="F16" s="32"/>
    </row>
    <row r="17" spans="1:6">
      <c r="B17" s="2" t="s">
        <v>31</v>
      </c>
      <c r="F17" s="32">
        <f>-5000</f>
        <v>-5000</v>
      </c>
    </row>
    <row r="18" spans="1:6">
      <c r="B18" s="2" t="s">
        <v>25</v>
      </c>
      <c r="F18" s="34">
        <v>-15000</v>
      </c>
    </row>
    <row r="19" spans="1:6">
      <c r="C19" s="2" t="s">
        <v>16</v>
      </c>
      <c r="F19" s="35">
        <f>SUM(F17:F18)</f>
        <v>-20000</v>
      </c>
    </row>
    <row r="20" spans="1:6">
      <c r="A20" s="5" t="s">
        <v>69</v>
      </c>
      <c r="F20" s="32">
        <f>F14+F19</f>
        <v>95000</v>
      </c>
    </row>
    <row r="21" spans="1:6">
      <c r="A21" s="2" t="s">
        <v>71</v>
      </c>
      <c r="F21" s="34">
        <f>F20*(0.4)</f>
        <v>38000</v>
      </c>
    </row>
    <row r="22" spans="1:6">
      <c r="B22" s="2" t="s">
        <v>72</v>
      </c>
      <c r="F22" s="34">
        <f>F20-F21</f>
        <v>57000</v>
      </c>
    </row>
    <row r="23" spans="1:6">
      <c r="F23" s="32"/>
    </row>
    <row r="24" spans="1:6">
      <c r="A24" s="5" t="s">
        <v>17</v>
      </c>
      <c r="F24" s="32"/>
    </row>
    <row r="25" spans="1:6">
      <c r="B25" s="2" t="s">
        <v>19</v>
      </c>
      <c r="F25" s="32">
        <v>-50000</v>
      </c>
    </row>
    <row r="26" spans="1:6">
      <c r="B26" s="2" t="s">
        <v>0</v>
      </c>
      <c r="F26" s="34">
        <f>F25*(-0.4)</f>
        <v>20000</v>
      </c>
    </row>
    <row r="27" spans="1:6">
      <c r="B27" s="2" t="s">
        <v>1</v>
      </c>
      <c r="F27" s="34">
        <f>F25+F26</f>
        <v>-30000</v>
      </c>
    </row>
    <row r="28" spans="1:6">
      <c r="F28" s="32"/>
    </row>
    <row r="29" spans="1:6">
      <c r="A29" s="5" t="s">
        <v>2</v>
      </c>
      <c r="F29" s="34">
        <f>F27+F22</f>
        <v>27000</v>
      </c>
    </row>
    <row r="30" spans="1:6">
      <c r="F30" s="32"/>
    </row>
    <row r="31" spans="1:6">
      <c r="A31" s="5" t="s">
        <v>3</v>
      </c>
      <c r="F31" s="32"/>
    </row>
    <row r="32" spans="1:6">
      <c r="B32" s="2" t="s">
        <v>4</v>
      </c>
      <c r="F32" s="32">
        <v>-25000</v>
      </c>
    </row>
    <row r="33" spans="1:6">
      <c r="B33" s="2" t="s">
        <v>0</v>
      </c>
      <c r="F33" s="34">
        <f>F32*(-0.4)</f>
        <v>10000</v>
      </c>
    </row>
    <row r="34" spans="1:6">
      <c r="B34" s="2" t="s">
        <v>5</v>
      </c>
      <c r="F34" s="34">
        <f>F32+F33</f>
        <v>-15000</v>
      </c>
    </row>
    <row r="35" spans="1:6">
      <c r="F35" s="32"/>
    </row>
    <row r="36" spans="1:6" ht="16" thickBot="1">
      <c r="A36" s="5" t="s">
        <v>64</v>
      </c>
      <c r="F36" s="36">
        <f>F29+F34</f>
        <v>12000</v>
      </c>
    </row>
    <row r="37" spans="1:6" ht="16" thickTop="1">
      <c r="F37" s="33"/>
    </row>
    <row r="38" spans="1:6">
      <c r="A38" s="5" t="s">
        <v>62</v>
      </c>
      <c r="F38" s="33"/>
    </row>
    <row r="39" spans="1:6">
      <c r="B39" s="2" t="s">
        <v>72</v>
      </c>
      <c r="F39" s="45">
        <f>'Calculations for EPS'!F12</f>
        <v>1.8214285714285714</v>
      </c>
    </row>
    <row r="40" spans="1:6">
      <c r="B40" s="2" t="s">
        <v>68</v>
      </c>
      <c r="F40" s="27">
        <f>'Calculations for EPS'!F16</f>
        <v>-1.0714285714285714</v>
      </c>
    </row>
    <row r="41" spans="1:6">
      <c r="C41" s="2" t="s">
        <v>63</v>
      </c>
      <c r="F41" s="37">
        <f>'Calculations for EPS'!F20</f>
        <v>0.75</v>
      </c>
    </row>
    <row r="42" spans="1:6">
      <c r="B42" s="2" t="s">
        <v>7</v>
      </c>
      <c r="F42" s="38">
        <f>'Calculations for EPS'!F24</f>
        <v>-0.5357142857142857</v>
      </c>
    </row>
    <row r="43" spans="1:6" ht="16" thickBot="1">
      <c r="C43" s="2" t="s">
        <v>64</v>
      </c>
      <c r="F43" s="44">
        <f>'Calculations for EPS'!F28</f>
        <v>0.21428571428571427</v>
      </c>
    </row>
    <row r="44" spans="1:6" ht="16" thickTop="1">
      <c r="F44" s="33"/>
    </row>
    <row r="49" spans="6:8">
      <c r="F49" s="33"/>
    </row>
    <row r="53" spans="6:8">
      <c r="H53" s="4"/>
    </row>
    <row r="69" spans="6:6">
      <c r="F69" s="33"/>
    </row>
    <row r="72" spans="6:6">
      <c r="F72" s="18"/>
    </row>
    <row r="73" spans="6:6">
      <c r="F73" s="21"/>
    </row>
    <row r="74" spans="6:6">
      <c r="F74" s="21"/>
    </row>
    <row r="75" spans="6:6">
      <c r="F75" s="19"/>
    </row>
    <row r="76" spans="6:6">
      <c r="F76" s="19"/>
    </row>
    <row r="77" spans="6:6">
      <c r="F77" s="19"/>
    </row>
    <row r="78" spans="6:6">
      <c r="F78" s="22"/>
    </row>
    <row r="79" spans="6:6">
      <c r="F79" s="19"/>
    </row>
    <row r="80" spans="6:6">
      <c r="F80" s="19"/>
    </row>
    <row r="81" spans="1:7">
      <c r="F81" s="19"/>
    </row>
    <row r="82" spans="1:7">
      <c r="F82" s="19"/>
    </row>
    <row r="88" spans="1:7">
      <c r="A88" s="19"/>
      <c r="B88" s="19"/>
      <c r="C88" s="19"/>
      <c r="D88" s="19"/>
      <c r="E88" s="19"/>
      <c r="F88" s="23"/>
      <c r="G88" s="24"/>
    </row>
    <row r="89" spans="1:7">
      <c r="A89" s="19"/>
      <c r="B89" s="19"/>
      <c r="C89" s="19"/>
      <c r="D89" s="19"/>
      <c r="E89" s="19"/>
      <c r="F89" s="23"/>
      <c r="G89" s="24"/>
    </row>
    <row r="90" spans="1:7">
      <c r="A90" s="19"/>
      <c r="B90" s="19"/>
      <c r="C90" s="19"/>
      <c r="D90" s="19"/>
      <c r="E90" s="19"/>
      <c r="F90" s="23"/>
      <c r="G90" s="24"/>
    </row>
    <row r="91" spans="1:7">
      <c r="A91" s="19"/>
      <c r="B91" s="19"/>
      <c r="C91" s="19"/>
      <c r="D91" s="19"/>
      <c r="E91" s="19"/>
      <c r="F91" s="23"/>
      <c r="G91" s="24"/>
    </row>
    <row r="92" spans="1:7">
      <c r="A92" s="19"/>
      <c r="B92" s="19"/>
      <c r="C92" s="19"/>
      <c r="D92" s="19"/>
      <c r="E92" s="19"/>
      <c r="F92" s="23"/>
      <c r="G92" s="24"/>
    </row>
    <row r="93" spans="1:7">
      <c r="A93" s="19"/>
      <c r="B93" s="19"/>
      <c r="C93" s="19"/>
      <c r="D93" s="19"/>
      <c r="E93" s="19"/>
      <c r="F93" s="23"/>
      <c r="G93" s="24"/>
    </row>
    <row r="94" spans="1:7">
      <c r="A94" s="19"/>
      <c r="B94" s="19"/>
      <c r="C94" s="19"/>
      <c r="D94" s="19"/>
      <c r="E94" s="19"/>
      <c r="F94" s="23"/>
      <c r="G94" s="24"/>
    </row>
    <row r="95" spans="1:7">
      <c r="A95" s="19"/>
      <c r="B95" s="19"/>
      <c r="C95" s="19"/>
      <c r="D95" s="19"/>
      <c r="E95" s="19"/>
      <c r="F95" s="25"/>
      <c r="G95" s="24"/>
    </row>
    <row r="96" spans="1:7">
      <c r="A96" s="19"/>
      <c r="B96" s="19"/>
      <c r="C96" s="19"/>
      <c r="D96" s="19"/>
      <c r="E96" s="19"/>
      <c r="F96" s="25"/>
      <c r="G96" s="24"/>
    </row>
    <row r="97" spans="1:7">
      <c r="A97" s="19"/>
      <c r="B97" s="19"/>
      <c r="C97" s="19"/>
      <c r="D97" s="19"/>
      <c r="E97" s="19"/>
      <c r="F97" s="25"/>
      <c r="G97" s="24"/>
    </row>
    <row r="98" spans="1:7">
      <c r="A98" s="19"/>
      <c r="B98" s="19"/>
      <c r="C98" s="19"/>
      <c r="D98" s="19"/>
      <c r="E98" s="19"/>
      <c r="F98" s="24"/>
      <c r="G98" s="24"/>
    </row>
    <row r="99" spans="1:7">
      <c r="A99" s="19"/>
      <c r="B99" s="19"/>
      <c r="C99" s="19"/>
      <c r="D99" s="19"/>
      <c r="E99" s="19"/>
      <c r="F99" s="24"/>
      <c r="G99" s="24"/>
    </row>
    <row r="100" spans="1:7">
      <c r="A100" s="19"/>
      <c r="B100" s="19"/>
      <c r="C100" s="19"/>
      <c r="D100" s="19"/>
      <c r="E100" s="19"/>
      <c r="F100" s="20"/>
      <c r="G100" s="24"/>
    </row>
    <row r="101" spans="1:7">
      <c r="A101" s="19"/>
      <c r="B101" s="19"/>
      <c r="C101" s="19"/>
      <c r="D101" s="19"/>
      <c r="E101" s="19"/>
      <c r="F101" s="20"/>
      <c r="G101" s="24"/>
    </row>
    <row r="102" spans="1:7">
      <c r="A102" s="26"/>
      <c r="B102" s="19"/>
      <c r="C102" s="19"/>
      <c r="D102" s="19"/>
      <c r="E102" s="19"/>
      <c r="F102" s="24"/>
      <c r="G102" s="24"/>
    </row>
    <row r="103" spans="1:7">
      <c r="A103" s="19"/>
      <c r="B103" s="19"/>
      <c r="C103" s="19"/>
      <c r="D103" s="19"/>
      <c r="E103" s="19"/>
      <c r="F103" s="25"/>
      <c r="G103" s="24"/>
    </row>
    <row r="104" spans="1:7">
      <c r="A104" s="19"/>
      <c r="B104" s="19"/>
      <c r="C104" s="19"/>
      <c r="D104" s="19"/>
      <c r="E104" s="19"/>
      <c r="F104" s="23"/>
      <c r="G104" s="24"/>
    </row>
    <row r="105" spans="1:7">
      <c r="A105" s="19"/>
      <c r="B105" s="19"/>
      <c r="C105" s="19"/>
      <c r="D105" s="19"/>
      <c r="E105" s="19"/>
      <c r="F105" s="25"/>
      <c r="G105" s="24"/>
    </row>
    <row r="106" spans="1:7">
      <c r="A106" s="26"/>
      <c r="B106" s="19"/>
      <c r="C106" s="19"/>
      <c r="D106" s="19"/>
      <c r="E106" s="19"/>
      <c r="F106" s="25"/>
      <c r="G106" s="24"/>
    </row>
    <row r="107" spans="1:7">
      <c r="A107" s="19"/>
      <c r="B107" s="19"/>
      <c r="C107" s="19"/>
      <c r="D107" s="19"/>
      <c r="E107" s="19"/>
      <c r="F107" s="25"/>
      <c r="G107" s="24"/>
    </row>
    <row r="108" spans="1:7">
      <c r="A108" s="19"/>
      <c r="B108" s="19"/>
      <c r="C108" s="19"/>
      <c r="D108" s="19"/>
      <c r="E108" s="19"/>
      <c r="F108" s="23"/>
      <c r="G108" s="24"/>
    </row>
    <row r="109" spans="1:7">
      <c r="A109" s="19"/>
      <c r="B109" s="19"/>
      <c r="C109" s="19"/>
      <c r="D109" s="19"/>
      <c r="E109" s="19"/>
      <c r="F109" s="25"/>
      <c r="G109" s="24"/>
    </row>
    <row r="110" spans="1:7">
      <c r="A110" s="26"/>
      <c r="B110" s="19"/>
      <c r="C110" s="19"/>
      <c r="D110" s="19"/>
      <c r="E110" s="19"/>
      <c r="F110" s="25"/>
      <c r="G110" s="24"/>
    </row>
    <row r="111" spans="1:7">
      <c r="A111" s="19"/>
      <c r="B111" s="19"/>
      <c r="C111" s="19"/>
      <c r="D111" s="19"/>
      <c r="E111" s="19"/>
      <c r="F111" s="25"/>
      <c r="G111" s="24"/>
    </row>
    <row r="112" spans="1:7">
      <c r="A112" s="19"/>
      <c r="B112" s="19"/>
      <c r="C112" s="19"/>
      <c r="D112" s="19"/>
      <c r="E112" s="19"/>
      <c r="F112" s="23"/>
      <c r="G112" s="24"/>
    </row>
    <row r="113" spans="1:7">
      <c r="A113" s="19"/>
      <c r="B113" s="19"/>
      <c r="C113" s="19"/>
      <c r="D113" s="19"/>
      <c r="E113" s="19"/>
      <c r="F113" s="25"/>
      <c r="G113" s="24"/>
    </row>
    <row r="114" spans="1:7">
      <c r="F114" s="4"/>
    </row>
  </sheetData>
  <mergeCells count="4">
    <mergeCell ref="A2:F2"/>
    <mergeCell ref="A3:F3"/>
    <mergeCell ref="A4:F4"/>
    <mergeCell ref="A5:F5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7" workbookViewId="0">
      <selection activeCell="A21" sqref="A21"/>
    </sheetView>
  </sheetViews>
  <sheetFormatPr baseColWidth="10" defaultRowHeight="15" x14ac:dyDescent="0"/>
  <cols>
    <col min="1" max="1" width="58.1640625" bestFit="1" customWidth="1"/>
    <col min="2" max="2" width="2.33203125" customWidth="1"/>
    <col min="3" max="4" width="25.83203125" bestFit="1" customWidth="1"/>
    <col min="6" max="6" width="27.83203125" customWidth="1"/>
  </cols>
  <sheetData>
    <row r="1" spans="1:7">
      <c r="D1" s="2"/>
    </row>
    <row r="2" spans="1:7">
      <c r="C2" s="3" t="s">
        <v>28</v>
      </c>
      <c r="D2" s="3"/>
    </row>
    <row r="3" spans="1:7">
      <c r="C3" s="3" t="s">
        <v>41</v>
      </c>
      <c r="D3" s="3"/>
    </row>
    <row r="4" spans="1:7">
      <c r="C4" s="3" t="s">
        <v>29</v>
      </c>
      <c r="D4" s="3"/>
    </row>
    <row r="5" spans="1:7">
      <c r="D5" s="3"/>
    </row>
    <row r="7" spans="1:7">
      <c r="A7" s="7" t="s">
        <v>42</v>
      </c>
      <c r="B7" s="7"/>
    </row>
    <row r="8" spans="1:7">
      <c r="A8" s="8" t="s">
        <v>43</v>
      </c>
      <c r="B8" s="8"/>
      <c r="D8" s="9">
        <f>275000+37000+3000</f>
        <v>315000</v>
      </c>
      <c r="F8" t="s">
        <v>27</v>
      </c>
      <c r="G8" s="9">
        <v>275000</v>
      </c>
    </row>
    <row r="9" spans="1:7">
      <c r="A9" s="10" t="s">
        <v>44</v>
      </c>
      <c r="B9" s="10"/>
      <c r="D9" s="11">
        <v>74000</v>
      </c>
      <c r="G9" s="11">
        <v>74000</v>
      </c>
    </row>
    <row r="10" spans="1:7">
      <c r="A10" s="8" t="s">
        <v>45</v>
      </c>
      <c r="B10" s="8"/>
      <c r="D10" s="12">
        <v>142500</v>
      </c>
      <c r="G10" s="12">
        <v>142500</v>
      </c>
    </row>
    <row r="11" spans="1:7">
      <c r="A11" s="8" t="s">
        <v>46</v>
      </c>
      <c r="B11" s="8"/>
      <c r="D11" s="12">
        <v>350000</v>
      </c>
      <c r="G11" s="12">
        <v>350000</v>
      </c>
    </row>
    <row r="12" spans="1:7">
      <c r="A12" s="8" t="s">
        <v>47</v>
      </c>
      <c r="B12" s="8"/>
      <c r="D12" s="12">
        <v>400000</v>
      </c>
      <c r="G12" s="12">
        <v>400000</v>
      </c>
    </row>
    <row r="13" spans="1:7">
      <c r="A13" s="8" t="s">
        <v>48</v>
      </c>
      <c r="B13" s="8"/>
      <c r="D13" s="11">
        <v>163300</v>
      </c>
      <c r="G13" s="11">
        <v>163300</v>
      </c>
    </row>
    <row r="14" spans="1:7">
      <c r="A14" s="8" t="s">
        <v>49</v>
      </c>
      <c r="B14" s="8"/>
      <c r="D14" s="13">
        <v>260000</v>
      </c>
      <c r="G14" s="13">
        <v>260000</v>
      </c>
    </row>
    <row r="15" spans="1:7" ht="16" thickBot="1">
      <c r="A15" s="8"/>
      <c r="B15" s="8"/>
      <c r="D15" s="14">
        <f>SUM(D8:D14)</f>
        <v>1704800</v>
      </c>
      <c r="G15" s="14">
        <f>SUM(G8:G14)</f>
        <v>1664800</v>
      </c>
    </row>
    <row r="16" spans="1:7">
      <c r="A16" s="7" t="s">
        <v>50</v>
      </c>
      <c r="B16" s="7"/>
      <c r="D16" s="8"/>
      <c r="G16" s="8"/>
    </row>
    <row r="17" spans="1:7">
      <c r="A17" s="8" t="s">
        <v>51</v>
      </c>
      <c r="B17" s="8"/>
      <c r="D17" s="9">
        <v>10500</v>
      </c>
      <c r="G17" s="9">
        <v>10500</v>
      </c>
    </row>
    <row r="18" spans="1:7">
      <c r="A18" s="8" t="s">
        <v>52</v>
      </c>
      <c r="B18" s="8"/>
      <c r="D18" s="12">
        <v>86200</v>
      </c>
      <c r="G18" s="12">
        <v>86200</v>
      </c>
    </row>
    <row r="19" spans="1:7">
      <c r="A19" s="8" t="s">
        <v>53</v>
      </c>
      <c r="B19" s="8"/>
      <c r="D19" s="12">
        <v>18000</v>
      </c>
      <c r="G19" s="12">
        <v>18000</v>
      </c>
    </row>
    <row r="20" spans="1:7">
      <c r="A20" s="8" t="s">
        <v>54</v>
      </c>
      <c r="B20" s="8"/>
      <c r="D20" s="8"/>
      <c r="G20" s="8"/>
    </row>
    <row r="21" spans="1:7">
      <c r="A21" s="8" t="s">
        <v>55</v>
      </c>
      <c r="B21" s="8"/>
      <c r="D21" s="12">
        <v>406000</v>
      </c>
      <c r="G21" s="12">
        <v>406000</v>
      </c>
    </row>
    <row r="22" spans="1:7">
      <c r="A22" s="8" t="s">
        <v>56</v>
      </c>
      <c r="B22" s="8"/>
      <c r="D22" s="12">
        <v>50000</v>
      </c>
      <c r="G22" s="12">
        <v>50000</v>
      </c>
    </row>
    <row r="23" spans="1:7">
      <c r="A23" s="8" t="s">
        <v>57</v>
      </c>
      <c r="B23" s="8"/>
      <c r="D23" s="12">
        <v>1094100</v>
      </c>
      <c r="G23" s="12">
        <v>1094100</v>
      </c>
    </row>
    <row r="24" spans="1:7" ht="16" thickBot="1">
      <c r="A24" s="8"/>
      <c r="B24" s="8"/>
      <c r="D24" s="15">
        <f>SUM(D17:D23)</f>
        <v>1664800</v>
      </c>
      <c r="G24" s="15">
        <f>SUM(G17:G23)</f>
        <v>1664800</v>
      </c>
    </row>
    <row r="25" spans="1:7" ht="16" thickTop="1">
      <c r="A25" s="16"/>
      <c r="B25" s="16"/>
      <c r="D25" s="8"/>
    </row>
    <row r="26" spans="1:7">
      <c r="A26" s="8"/>
      <c r="B26" s="8"/>
      <c r="D26" s="8"/>
    </row>
    <row r="27" spans="1:7">
      <c r="A27" s="17"/>
      <c r="B27" s="17"/>
      <c r="C27" s="17"/>
      <c r="D27" s="17"/>
      <c r="E27" s="17"/>
    </row>
    <row r="28" spans="1:7">
      <c r="A28" s="17"/>
      <c r="B28" s="17"/>
      <c r="C28" s="17"/>
      <c r="D28" s="17"/>
      <c r="E28" s="17"/>
    </row>
    <row r="29" spans="1:7">
      <c r="A29" s="17"/>
      <c r="B29" s="17"/>
      <c r="C29" s="17"/>
      <c r="D29" s="17"/>
      <c r="E29" s="17"/>
    </row>
    <row r="30" spans="1:7">
      <c r="A30" s="17"/>
      <c r="B30" s="17"/>
      <c r="C30" s="17"/>
      <c r="D30" s="17"/>
      <c r="E30" s="17"/>
    </row>
    <row r="31" spans="1:7">
      <c r="A31" s="17"/>
      <c r="B31" s="17"/>
      <c r="C31" s="17"/>
      <c r="D31" s="17"/>
      <c r="E31" s="17"/>
    </row>
    <row r="32" spans="1:7">
      <c r="A32" s="17"/>
      <c r="B32" s="17"/>
      <c r="C32" s="17"/>
      <c r="D32" s="17"/>
      <c r="E32" s="17"/>
    </row>
    <row r="33" spans="1:5">
      <c r="A33" s="17"/>
      <c r="B33" s="17"/>
      <c r="C33" s="17"/>
      <c r="D33" s="17"/>
      <c r="E33" s="17"/>
    </row>
    <row r="34" spans="1:5">
      <c r="A34" s="17"/>
      <c r="B34" s="17"/>
      <c r="C34" s="17"/>
      <c r="D34" s="17"/>
      <c r="E34" s="17"/>
    </row>
    <row r="35" spans="1:5">
      <c r="A35" s="17"/>
      <c r="B35" s="17"/>
      <c r="C35" s="17"/>
      <c r="D35" s="17"/>
      <c r="E35" s="17"/>
    </row>
    <row r="36" spans="1:5">
      <c r="A36" s="17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7"/>
      <c r="B38" s="17"/>
      <c r="C38" s="17"/>
      <c r="D38" s="17"/>
      <c r="E38" s="17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17"/>
      <c r="B42" s="17"/>
      <c r="C42" s="17"/>
      <c r="D42" s="17"/>
      <c r="E42" s="17"/>
    </row>
    <row r="43" spans="1:5">
      <c r="A43" s="17"/>
      <c r="B43" s="17"/>
      <c r="C43" s="17"/>
      <c r="D43" s="17"/>
      <c r="E43" s="17"/>
    </row>
    <row r="44" spans="1:5">
      <c r="A44" s="17"/>
      <c r="B44" s="17"/>
      <c r="C44" s="17"/>
      <c r="D44" s="17"/>
      <c r="E44" s="17"/>
    </row>
    <row r="45" spans="1:5">
      <c r="A45" s="17"/>
      <c r="B45" s="17"/>
      <c r="C45" s="17"/>
      <c r="D45" s="17"/>
      <c r="E45" s="17"/>
    </row>
    <row r="46" spans="1:5">
      <c r="A46" s="17"/>
      <c r="B46" s="17"/>
      <c r="C46" s="17"/>
      <c r="D46" s="17"/>
      <c r="E46" s="17"/>
    </row>
    <row r="47" spans="1:5">
      <c r="A47" s="17"/>
      <c r="B47" s="17"/>
      <c r="C47" s="17"/>
      <c r="D47" s="17"/>
      <c r="E47" s="17"/>
    </row>
    <row r="48" spans="1:5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  <row r="60" spans="1:5">
      <c r="A60" s="17"/>
      <c r="B60" s="17"/>
      <c r="C60" s="17"/>
      <c r="D60" s="17"/>
      <c r="E60" s="17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9" sqref="F29"/>
    </sheetView>
  </sheetViews>
  <sheetFormatPr baseColWidth="10" defaultRowHeight="15" x14ac:dyDescent="0"/>
  <cols>
    <col min="1" max="1" width="32.5" bestFit="1" customWidth="1"/>
    <col min="2" max="2" width="36" bestFit="1" customWidth="1"/>
    <col min="3" max="3" width="10.6640625" customWidth="1"/>
    <col min="5" max="5" width="21.1640625" bestFit="1" customWidth="1"/>
    <col min="6" max="6" width="10.33203125" customWidth="1"/>
  </cols>
  <sheetData>
    <row r="1" spans="1:6">
      <c r="A1" s="2" t="s">
        <v>70</v>
      </c>
      <c r="B1" s="2"/>
      <c r="C1" s="2"/>
      <c r="D1" s="34">
        <f>'Income Statement'!F21</f>
        <v>38000</v>
      </c>
    </row>
    <row r="2" spans="1:6">
      <c r="A2" s="2" t="s">
        <v>6</v>
      </c>
      <c r="B2" s="2"/>
      <c r="C2" s="2"/>
      <c r="D2" s="35">
        <f>'Income Statement'!F26</f>
        <v>20000</v>
      </c>
    </row>
    <row r="3" spans="1:6">
      <c r="A3" s="2" t="s">
        <v>8</v>
      </c>
      <c r="B3" s="2"/>
      <c r="C3" s="2"/>
      <c r="D3" s="35">
        <f>'Income Statement'!F33</f>
        <v>10000</v>
      </c>
    </row>
    <row r="4" spans="1:6" ht="16" thickBot="1">
      <c r="A4" s="2"/>
      <c r="B4" s="2" t="s">
        <v>9</v>
      </c>
      <c r="C4" s="2"/>
      <c r="D4" s="39">
        <f>D1-D2-D3</f>
        <v>8000</v>
      </c>
    </row>
    <row r="5" spans="1:6" ht="16" thickTop="1">
      <c r="A5" s="2"/>
      <c r="B5" s="2"/>
      <c r="C5" s="2"/>
      <c r="D5" s="47"/>
    </row>
    <row r="6" spans="1:6" ht="16" thickTop="1">
      <c r="A6" s="5" t="s">
        <v>23</v>
      </c>
      <c r="B6" s="2"/>
      <c r="C6" s="2"/>
      <c r="D6" s="47"/>
    </row>
    <row r="7" spans="1:6" ht="16" thickTop="1">
      <c r="A7" s="2"/>
      <c r="B7" s="2" t="s">
        <v>24</v>
      </c>
      <c r="C7" s="1">
        <f>((26000000*12)/12)+((8000000*3)/12)</f>
        <v>28000000</v>
      </c>
      <c r="D7" s="47"/>
    </row>
    <row r="8" spans="1:6" ht="16" thickTop="1">
      <c r="A8" s="2"/>
      <c r="B8" s="2"/>
      <c r="C8" s="2"/>
      <c r="D8" s="47"/>
    </row>
    <row r="11" spans="1:6">
      <c r="A11" s="5" t="s">
        <v>72</v>
      </c>
      <c r="B11" s="2"/>
      <c r="C11" s="2"/>
      <c r="D11" s="2"/>
      <c r="E11" s="2"/>
      <c r="F11" s="33"/>
    </row>
    <row r="12" spans="1:6">
      <c r="A12" s="2"/>
      <c r="B12" s="40" t="s">
        <v>10</v>
      </c>
      <c r="C12" s="2"/>
      <c r="D12" s="42"/>
      <c r="E12" s="28" t="s">
        <v>13</v>
      </c>
      <c r="F12" s="45">
        <f>(('Income Statement'!F22*1000)-6000000)/28000000</f>
        <v>1.8214285714285714</v>
      </c>
    </row>
    <row r="13" spans="1:6">
      <c r="A13" s="2"/>
      <c r="B13" s="3" t="s">
        <v>66</v>
      </c>
      <c r="C13" s="2"/>
      <c r="D13" s="3"/>
      <c r="E13" s="29">
        <f>C7</f>
        <v>28000000</v>
      </c>
      <c r="F13" s="43"/>
    </row>
    <row r="14" spans="1:6">
      <c r="A14" s="2"/>
      <c r="B14" s="2"/>
      <c r="C14" s="3"/>
      <c r="D14" s="3"/>
      <c r="E14" s="2"/>
      <c r="F14" s="43"/>
    </row>
    <row r="15" spans="1:6">
      <c r="A15" s="5" t="s">
        <v>11</v>
      </c>
      <c r="B15" s="2"/>
      <c r="C15" s="3"/>
      <c r="D15" s="3"/>
      <c r="E15" s="2"/>
      <c r="F15" s="43"/>
    </row>
    <row r="16" spans="1:6">
      <c r="A16" s="2"/>
      <c r="B16" s="40" t="s">
        <v>12</v>
      </c>
      <c r="C16" s="2"/>
      <c r="D16" s="42" t="s">
        <v>18</v>
      </c>
      <c r="E16" s="41">
        <v>6000000</v>
      </c>
      <c r="F16" s="27">
        <f>('Income Statement'!F27*1000)/28000000</f>
        <v>-1.0714285714285714</v>
      </c>
    </row>
    <row r="17" spans="1:6">
      <c r="A17" s="2"/>
      <c r="B17" s="3" t="s">
        <v>66</v>
      </c>
      <c r="C17" s="2"/>
      <c r="D17" s="3"/>
      <c r="E17" s="29">
        <f>C7</f>
        <v>28000000</v>
      </c>
      <c r="F17" s="46"/>
    </row>
    <row r="18" spans="1:6">
      <c r="A18" s="2"/>
      <c r="B18" s="2"/>
      <c r="C18" s="3"/>
      <c r="D18" s="3"/>
      <c r="E18" s="2"/>
      <c r="F18" s="46"/>
    </row>
    <row r="19" spans="1:6">
      <c r="A19" s="5" t="s">
        <v>32</v>
      </c>
      <c r="B19" s="2"/>
      <c r="C19" s="3"/>
      <c r="D19" s="3"/>
      <c r="E19" s="2"/>
      <c r="F19" s="46"/>
    </row>
    <row r="20" spans="1:6">
      <c r="A20" s="2"/>
      <c r="B20" s="40" t="s">
        <v>65</v>
      </c>
      <c r="C20" s="2"/>
      <c r="D20" s="42"/>
      <c r="E20" s="30" t="s">
        <v>14</v>
      </c>
      <c r="F20" s="27">
        <f>(('Income Statement'!F29*1000)-6000000)/28000000</f>
        <v>0.75</v>
      </c>
    </row>
    <row r="21" spans="1:6">
      <c r="A21" s="2"/>
      <c r="B21" s="3" t="s">
        <v>66</v>
      </c>
      <c r="C21" s="2"/>
      <c r="D21" s="3"/>
      <c r="E21" s="31">
        <f>C7</f>
        <v>28000000</v>
      </c>
      <c r="F21" s="46"/>
    </row>
    <row r="22" spans="1:6">
      <c r="A22" s="2"/>
      <c r="B22" s="2"/>
      <c r="C22" s="3"/>
      <c r="D22" s="3"/>
      <c r="E22" s="2"/>
      <c r="F22" s="46"/>
    </row>
    <row r="23" spans="1:6">
      <c r="A23" s="5" t="s">
        <v>33</v>
      </c>
      <c r="B23" s="2"/>
      <c r="C23" s="3"/>
      <c r="D23" s="3"/>
      <c r="E23" s="2"/>
      <c r="F23" s="46"/>
    </row>
    <row r="24" spans="1:6">
      <c r="A24" s="2"/>
      <c r="B24" s="40" t="s">
        <v>34</v>
      </c>
      <c r="C24" s="2"/>
      <c r="D24" s="42"/>
      <c r="E24" s="30">
        <v>15000000</v>
      </c>
      <c r="F24" s="27">
        <f>('Income Statement'!F34*1000)/28000000</f>
        <v>-0.5357142857142857</v>
      </c>
    </row>
    <row r="25" spans="1:6">
      <c r="A25" s="2"/>
      <c r="B25" s="3" t="s">
        <v>38</v>
      </c>
      <c r="C25" s="2"/>
      <c r="D25" s="3"/>
      <c r="E25" s="31">
        <f>C7</f>
        <v>28000000</v>
      </c>
      <c r="F25" s="43"/>
    </row>
    <row r="26" spans="1:6">
      <c r="A26" s="2"/>
      <c r="B26" s="2"/>
      <c r="C26" s="3"/>
      <c r="D26" s="3"/>
      <c r="E26" s="2"/>
      <c r="F26" s="43"/>
    </row>
    <row r="27" spans="1:6">
      <c r="A27" s="5" t="s">
        <v>40</v>
      </c>
      <c r="B27" s="2"/>
      <c r="C27" s="3"/>
      <c r="D27" s="3"/>
      <c r="E27" s="2"/>
      <c r="F27" s="43"/>
    </row>
    <row r="28" spans="1:6" ht="16" thickBot="1">
      <c r="A28" s="2"/>
      <c r="B28" s="40" t="s">
        <v>39</v>
      </c>
      <c r="C28" s="2"/>
      <c r="D28" s="42"/>
      <c r="E28" s="30" t="s">
        <v>15</v>
      </c>
      <c r="F28" s="44">
        <f>(('Income Statement'!F36*1000)-6000000)/28000000</f>
        <v>0.21428571428571427</v>
      </c>
    </row>
    <row r="29" spans="1:6" ht="16" thickTop="1">
      <c r="A29" s="2"/>
      <c r="B29" s="3" t="s">
        <v>38</v>
      </c>
      <c r="C29" s="2"/>
      <c r="D29" s="3"/>
      <c r="E29" s="31">
        <f>C7</f>
        <v>28000000</v>
      </c>
      <c r="F29" s="33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Calculations for EPS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2013-02-05T21:54:22Z</dcterms:created>
  <dcterms:modified xsi:type="dcterms:W3CDTF">2013-02-11T03:29:28Z</dcterms:modified>
</cp:coreProperties>
</file>