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cal\Documents\8vo_Semestre\Simulacion\Actividades\03-actividad\"/>
    </mc:Choice>
  </mc:AlternateContent>
  <bookViews>
    <workbookView xWindow="0" yWindow="0" windowWidth="23040" windowHeight="90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4" i="2"/>
  <c r="E5" i="2" l="1"/>
  <c r="E4" i="2"/>
  <c r="H4" i="2" s="1"/>
  <c r="J4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4" i="2"/>
  <c r="C26" i="1"/>
  <c r="C27" i="1" s="1"/>
  <c r="C28" i="1" s="1"/>
  <c r="C29" i="1" s="1"/>
  <c r="C30" i="1" s="1"/>
  <c r="C31" i="1" s="1"/>
  <c r="C32" i="1" s="1"/>
  <c r="C25" i="1"/>
  <c r="C24" i="1"/>
  <c r="K13" i="1"/>
  <c r="K14" i="1" s="1"/>
  <c r="K15" i="1" s="1"/>
  <c r="K16" i="1" s="1"/>
  <c r="K17" i="1" s="1"/>
  <c r="K18" i="1" s="1"/>
  <c r="K19" i="1" s="1"/>
  <c r="K20" i="1" s="1"/>
  <c r="K21" i="1" s="1"/>
  <c r="G13" i="1"/>
  <c r="G14" i="1" s="1"/>
  <c r="G15" i="1" s="1"/>
  <c r="G16" i="1" s="1"/>
  <c r="G17" i="1" s="1"/>
  <c r="G18" i="1" s="1"/>
  <c r="G19" i="1" s="1"/>
  <c r="G20" i="1" s="1"/>
  <c r="G21" i="1" s="1"/>
  <c r="C13" i="1"/>
  <c r="C14" i="1" s="1"/>
  <c r="C15" i="1" s="1"/>
  <c r="C16" i="1" s="1"/>
  <c r="C17" i="1" s="1"/>
  <c r="C18" i="1" s="1"/>
  <c r="C19" i="1" s="1"/>
  <c r="C20" i="1" s="1"/>
  <c r="C21" i="1" s="1"/>
  <c r="C2" i="1"/>
  <c r="I5" i="2" l="1"/>
  <c r="J5" i="2"/>
  <c r="C3" i="1"/>
  <c r="H5" i="2" l="1"/>
  <c r="E6" i="2" s="1"/>
  <c r="C4" i="1"/>
  <c r="C6" i="2"/>
  <c r="J6" i="2" l="1"/>
  <c r="H6" i="2" s="1"/>
  <c r="E7" i="2" s="1"/>
  <c r="I6" i="2"/>
  <c r="C10" i="2"/>
  <c r="C8" i="2"/>
  <c r="C5" i="1"/>
  <c r="C9" i="2"/>
  <c r="J7" i="2" l="1"/>
  <c r="I7" i="2"/>
  <c r="C4" i="2"/>
  <c r="C13" i="2"/>
  <c r="C6" i="1"/>
  <c r="C7" i="2"/>
  <c r="C16" i="2"/>
  <c r="C18" i="2"/>
  <c r="H7" i="2" l="1"/>
  <c r="E8" i="2" s="1"/>
  <c r="C7" i="1"/>
  <c r="C14" i="2"/>
  <c r="I8" i="2" l="1"/>
  <c r="J8" i="2"/>
  <c r="H8" i="2" s="1"/>
  <c r="C8" i="1"/>
  <c r="C12" i="2"/>
  <c r="C11" i="2"/>
  <c r="C15" i="2"/>
  <c r="J9" i="2" l="1"/>
  <c r="E9" i="2"/>
  <c r="I9" i="2"/>
  <c r="H9" i="2"/>
  <c r="C9" i="1"/>
  <c r="C17" i="2"/>
  <c r="E10" i="2" l="1"/>
  <c r="H10" i="2" s="1"/>
  <c r="I10" i="2"/>
  <c r="J10" i="2"/>
  <c r="C10" i="1"/>
  <c r="C5" i="2"/>
  <c r="E11" i="2" l="1"/>
  <c r="H11" i="2" s="1"/>
  <c r="I11" i="2"/>
  <c r="J11" i="2"/>
  <c r="E12" i="2" l="1"/>
  <c r="J12" i="2"/>
  <c r="I12" i="2"/>
  <c r="H12" i="2" l="1"/>
  <c r="E13" i="2" l="1"/>
  <c r="J13" i="2"/>
  <c r="I13" i="2"/>
  <c r="H13" i="2" l="1"/>
  <c r="E14" i="2" l="1"/>
  <c r="H14" i="2" s="1"/>
  <c r="J14" i="2"/>
  <c r="I14" i="2"/>
  <c r="E15" i="2" l="1"/>
  <c r="H15" i="2" s="1"/>
  <c r="J15" i="2"/>
  <c r="I15" i="2"/>
  <c r="E16" i="2" l="1"/>
  <c r="J16" i="2"/>
  <c r="I16" i="2"/>
  <c r="H16" i="2" l="1"/>
</calcChain>
</file>

<file path=xl/sharedStrings.xml><?xml version="1.0" encoding="utf-8"?>
<sst xmlns="http://schemas.openxmlformats.org/spreadsheetml/2006/main" count="27" uniqueCount="19">
  <si>
    <t>Tiempo entre llegadas (minutos)</t>
  </si>
  <si>
    <t>Probabilidad</t>
  </si>
  <si>
    <t>Tiempo de Servicio (minutos) de 3 personas</t>
  </si>
  <si>
    <t>Tiempo de Servicio (minutos) de 4 personas</t>
  </si>
  <si>
    <t>Tiempo de Servicio (minutos) de 5 personas</t>
  </si>
  <si>
    <t>Tiempo de Servicio (minutos) de 6 personas</t>
  </si>
  <si>
    <t>No.</t>
  </si>
  <si>
    <t xml:space="preserve">Número </t>
  </si>
  <si>
    <t>aleatorio de llegada</t>
  </si>
  <si>
    <t>Tiempo entre llegada</t>
  </si>
  <si>
    <t>Tiempo  de llegadas</t>
  </si>
  <si>
    <t>Iniciación del servicio</t>
  </si>
  <si>
    <t>Número aleatorio</t>
  </si>
  <si>
    <t>Tiempo de servicio</t>
  </si>
  <si>
    <t>Terminación del servicio</t>
  </si>
  <si>
    <t>Ocio del personal</t>
  </si>
  <si>
    <t>Tiempo de espera del camión</t>
  </si>
  <si>
    <t>Longitud de la cola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</si>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</sst>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  <font>
      <sz val="7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justify" vertical="center" wrapText="1"/>
    </xf>
    <xf numFmtId="0" fontId="5" fillId="0" borderId="7" xfId="0" applyFont="1" applyBorder="1" applyAlignment="1">
      <alignment horizontal="left" vertical="center" wrapText="1" indent="2"/>
    </xf>
    <xf numFmtId="0" fontId="5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000000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000000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2:C21" totalsRowShown="0" headerRowBorderDxfId="42" tableBorderDxfId="41">
  <autoFilter ref="A12:C21"/>
  <tableColumns count="3">
    <tableColumn id="1" name="Tiempo de Servicio (minutos) de 3 personas" dataDxfId="40"/>
    <tableColumn id="2" name="Probabilidad" dataDxfId="39"/>
    <tableColumn id="3" name="Acumulado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12:G21" totalsRowShown="0" headerRowDxfId="37" dataDxfId="35" headerRowBorderDxfId="36" tableBorderDxfId="34">
  <autoFilter ref="E12:G21"/>
  <tableColumns count="3">
    <tableColumn id="1" name="Tiempo de Servicio (minutos) de 4 personas" dataDxfId="33"/>
    <tableColumn id="2" name="Probabilidad" dataDxfId="32"/>
    <tableColumn id="3" name="Acumulado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I12:K21" totalsRowShown="0" headerRowDxfId="30" dataDxfId="28" headerRowBorderDxfId="29" tableBorderDxfId="27">
  <autoFilter ref="I12:K21"/>
  <tableColumns count="3">
    <tableColumn id="1" name="Tiempo de Servicio (minutos) de 5 personas" dataDxfId="26"/>
    <tableColumn id="2" name="Probabilidad" dataDxfId="25"/>
    <tableColumn id="3" name="Acumulado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3:C32" totalsRowShown="0" headerRowBorderDxfId="23" tableBorderDxfId="22">
  <autoFilter ref="A23:C32"/>
  <tableColumns count="3">
    <tableColumn id="1" name="Tiempo de Servicio (minutos) de 6 personas" dataDxfId="21"/>
    <tableColumn id="2" name="Probabilidad" dataDxfId="20"/>
    <tableColumn id="3" name="Acumulado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C10" totalsRowShown="0" headerRowDxfId="18" dataDxfId="17" tableBorderDxfId="16">
  <autoFilter ref="A1:C10"/>
  <tableColumns count="3">
    <tableColumn id="1" name="Tiempo entre llegadas (minutos)" dataDxfId="15"/>
    <tableColumn id="2" name="Probabilidad" dataDxfId="14"/>
    <tableColumn id="3" name="Acumulado" dataDxfId="13">
      <calculatedColumnFormula>C1+Sheet1!$B2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K18" totalsRowShown="0" dataDxfId="12" tableBorderDxfId="11">
  <autoFilter ref="A1:K18"/>
  <tableColumns count="11">
    <tableColumn id="1" name="No." dataDxfId="10"/>
    <tableColumn id="2" name="Número " dataDxfId="9"/>
    <tableColumn id="3" name="Tiempo entre llegada" dataDxfId="8"/>
    <tableColumn id="4" name="Tiempo  de llegadas" dataDxfId="7"/>
    <tableColumn id="5" name="Iniciación del servicio" dataDxfId="6"/>
    <tableColumn id="6" name="Número aleatorio" dataDxfId="5"/>
    <tableColumn id="7" name="Tiempo de servicio" dataDxfId="4"/>
    <tableColumn id="8" name="Terminación del servicio" dataDxfId="3"/>
    <tableColumn id="9" name="Ocio del personal" dataDxfId="2"/>
    <tableColumn id="10" name="Tiempo de espera del camión" dataDxfId="1"/>
    <tableColumn id="11" name="Longitud de la co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24" sqref="B24"/>
    </sheetView>
  </sheetViews>
  <sheetFormatPr defaultRowHeight="14.4" x14ac:dyDescent="0.3"/>
  <cols>
    <col min="1" max="1" width="20.77734375" customWidth="1"/>
    <col min="2" max="2" width="9.6640625" customWidth="1"/>
    <col min="3" max="3" width="12.5546875" customWidth="1"/>
    <col min="4" max="4" width="26.88671875" customWidth="1"/>
    <col min="5" max="6" width="13.21875" bestFit="1" customWidth="1"/>
    <col min="7" max="7" width="15.109375" bestFit="1" customWidth="1"/>
    <col min="8" max="8" width="9.6640625" customWidth="1"/>
    <col min="9" max="9" width="11" bestFit="1" customWidth="1"/>
    <col min="10" max="10" width="13.21875" bestFit="1" customWidth="1"/>
    <col min="11" max="11" width="9.6640625" customWidth="1"/>
    <col min="12" max="12" width="15.109375" bestFit="1" customWidth="1"/>
    <col min="13" max="13" width="26.88671875" customWidth="1"/>
    <col min="14" max="14" width="9.6640625" customWidth="1"/>
  </cols>
  <sheetData>
    <row r="1" spans="1:11" ht="15" thickBot="1" x14ac:dyDescent="0.35">
      <c r="A1" s="22" t="s">
        <v>0</v>
      </c>
      <c r="B1" s="23" t="s">
        <v>1</v>
      </c>
      <c r="C1" s="24" t="s">
        <v>18</v>
      </c>
    </row>
    <row r="2" spans="1:11" ht="15" thickBot="1" x14ac:dyDescent="0.35">
      <c r="A2" s="21">
        <v>20</v>
      </c>
      <c r="B2" s="19">
        <v>0.02</v>
      </c>
      <c r="C2" s="25">
        <f>Sheet1!$B2</f>
        <v>0.02</v>
      </c>
    </row>
    <row r="3" spans="1:11" ht="15" thickBot="1" x14ac:dyDescent="0.35">
      <c r="A3" s="8">
        <v>25</v>
      </c>
      <c r="B3" s="20">
        <v>0.08</v>
      </c>
      <c r="C3" s="26">
        <f>C2+Sheet1!$B3</f>
        <v>0.1</v>
      </c>
    </row>
    <row r="4" spans="1:11" ht="15" thickBot="1" x14ac:dyDescent="0.35">
      <c r="A4" s="21">
        <v>30</v>
      </c>
      <c r="B4" s="19">
        <v>0.12</v>
      </c>
      <c r="C4" s="27">
        <f>C3+Sheet1!$B4</f>
        <v>0.22</v>
      </c>
    </row>
    <row r="5" spans="1:11" ht="15" thickBot="1" x14ac:dyDescent="0.35">
      <c r="A5" s="8">
        <v>35</v>
      </c>
      <c r="B5" s="20">
        <v>0.25</v>
      </c>
      <c r="C5" s="26">
        <f>C4+Sheet1!$B5</f>
        <v>0.47</v>
      </c>
    </row>
    <row r="6" spans="1:11" ht="15" thickBot="1" x14ac:dyDescent="0.35">
      <c r="A6" s="21">
        <v>40</v>
      </c>
      <c r="B6" s="19">
        <v>0.2</v>
      </c>
      <c r="C6" s="27">
        <f>C5+Sheet1!$B6</f>
        <v>0.66999999999999993</v>
      </c>
    </row>
    <row r="7" spans="1:11" ht="15" thickBot="1" x14ac:dyDescent="0.35">
      <c r="A7" s="8">
        <v>45</v>
      </c>
      <c r="B7" s="20">
        <v>0.15</v>
      </c>
      <c r="C7" s="26">
        <f>C6+Sheet1!$B7</f>
        <v>0.82</v>
      </c>
    </row>
    <row r="8" spans="1:11" ht="15" thickBot="1" x14ac:dyDescent="0.35">
      <c r="A8" s="21">
        <v>50</v>
      </c>
      <c r="B8" s="19">
        <v>0.1</v>
      </c>
      <c r="C8" s="27">
        <f>C7+Sheet1!$B8</f>
        <v>0.91999999999999993</v>
      </c>
    </row>
    <row r="9" spans="1:11" ht="15" thickBot="1" x14ac:dyDescent="0.35">
      <c r="A9" s="8">
        <v>55</v>
      </c>
      <c r="B9" s="20">
        <v>0.05</v>
      </c>
      <c r="C9" s="26">
        <f>C8+Sheet1!$B9</f>
        <v>0.97</v>
      </c>
    </row>
    <row r="10" spans="1:11" x14ac:dyDescent="0.3">
      <c r="A10" s="21">
        <v>60</v>
      </c>
      <c r="B10" s="19">
        <v>0.03</v>
      </c>
      <c r="C10" s="27">
        <f>C9+Sheet1!$B10</f>
        <v>1</v>
      </c>
    </row>
    <row r="12" spans="1:11" ht="29.4" thickBot="1" x14ac:dyDescent="0.35">
      <c r="A12" s="3" t="s">
        <v>2</v>
      </c>
      <c r="B12" s="4" t="s">
        <v>1</v>
      </c>
      <c r="C12" s="28" t="s">
        <v>18</v>
      </c>
      <c r="E12" s="1" t="s">
        <v>3</v>
      </c>
      <c r="F12" s="2" t="s">
        <v>1</v>
      </c>
      <c r="G12" s="28" t="s">
        <v>18</v>
      </c>
      <c r="I12" s="1" t="s">
        <v>4</v>
      </c>
      <c r="J12" s="2" t="s">
        <v>1</v>
      </c>
      <c r="K12" s="28" t="s">
        <v>18</v>
      </c>
    </row>
    <row r="13" spans="1:11" ht="15" thickBot="1" x14ac:dyDescent="0.35">
      <c r="A13" s="1">
        <v>20</v>
      </c>
      <c r="B13" s="2">
        <v>0.05</v>
      </c>
      <c r="C13" s="29">
        <f>Table2[[#This Row],[Probabilidad]]</f>
        <v>0.05</v>
      </c>
      <c r="E13" s="1">
        <v>15</v>
      </c>
      <c r="F13" s="2">
        <v>0.05</v>
      </c>
      <c r="G13" s="29">
        <f>Table3[[#This Row],[Probabilidad]]</f>
        <v>0.05</v>
      </c>
      <c r="I13" s="1">
        <v>10</v>
      </c>
      <c r="J13" s="2">
        <v>0.1</v>
      </c>
      <c r="K13" s="29">
        <f>Table4[[#This Row],[Probabilidad]]</f>
        <v>0.1</v>
      </c>
    </row>
    <row r="14" spans="1:11" ht="15" thickBot="1" x14ac:dyDescent="0.35">
      <c r="A14" s="1">
        <v>25</v>
      </c>
      <c r="B14" s="2">
        <v>0.1</v>
      </c>
      <c r="C14" s="29">
        <f>C13+Table2[[#This Row],[Probabilidad]]</f>
        <v>0.15000000000000002</v>
      </c>
      <c r="E14" s="1">
        <v>20</v>
      </c>
      <c r="F14" s="2">
        <v>0.15</v>
      </c>
      <c r="G14" s="29">
        <f>G13+Table3[[#This Row],[Probabilidad]]</f>
        <v>0.2</v>
      </c>
      <c r="I14" s="1">
        <v>15</v>
      </c>
      <c r="J14" s="2">
        <v>0.18</v>
      </c>
      <c r="K14" s="29">
        <f>K13+Table4[[#This Row],[Probabilidad]]</f>
        <v>0.28000000000000003</v>
      </c>
    </row>
    <row r="15" spans="1:11" ht="15" thickBot="1" x14ac:dyDescent="0.35">
      <c r="A15" s="1">
        <v>30</v>
      </c>
      <c r="B15" s="2">
        <v>0.2</v>
      </c>
      <c r="C15" s="29">
        <f>C14+Table2[[#This Row],[Probabilidad]]</f>
        <v>0.35000000000000003</v>
      </c>
      <c r="E15" s="1">
        <v>25</v>
      </c>
      <c r="F15" s="2">
        <v>0.2</v>
      </c>
      <c r="G15" s="29">
        <f>G14+Table3[[#This Row],[Probabilidad]]</f>
        <v>0.4</v>
      </c>
      <c r="I15" s="1">
        <v>20</v>
      </c>
      <c r="J15" s="2">
        <v>0.22</v>
      </c>
      <c r="K15" s="29">
        <f>K14+Table4[[#This Row],[Probabilidad]]</f>
        <v>0.5</v>
      </c>
    </row>
    <row r="16" spans="1:11" ht="15" thickBot="1" x14ac:dyDescent="0.35">
      <c r="A16" s="1">
        <v>35</v>
      </c>
      <c r="B16" s="2">
        <v>0.25</v>
      </c>
      <c r="C16" s="29">
        <f>C15+Table2[[#This Row],[Probabilidad]]</f>
        <v>0.60000000000000009</v>
      </c>
      <c r="E16" s="1">
        <v>30</v>
      </c>
      <c r="F16" s="2">
        <v>0.2</v>
      </c>
      <c r="G16" s="29">
        <f>G15+Table3[[#This Row],[Probabilidad]]</f>
        <v>0.60000000000000009</v>
      </c>
      <c r="I16" s="1">
        <v>25</v>
      </c>
      <c r="J16" s="2">
        <v>0.18</v>
      </c>
      <c r="K16" s="29">
        <f>K15+Table4[[#This Row],[Probabilidad]]</f>
        <v>0.67999999999999994</v>
      </c>
    </row>
    <row r="17" spans="1:11" ht="15" thickBot="1" x14ac:dyDescent="0.35">
      <c r="A17" s="1">
        <v>40</v>
      </c>
      <c r="B17" s="2">
        <v>0.12</v>
      </c>
      <c r="C17" s="29">
        <f>C16+Table2[[#This Row],[Probabilidad]]</f>
        <v>0.72000000000000008</v>
      </c>
      <c r="E17" s="1">
        <v>35</v>
      </c>
      <c r="F17" s="2">
        <v>0.15</v>
      </c>
      <c r="G17" s="29">
        <f>G16+Table3[[#This Row],[Probabilidad]]</f>
        <v>0.75000000000000011</v>
      </c>
      <c r="I17" s="1">
        <v>30</v>
      </c>
      <c r="J17" s="2">
        <v>0.1</v>
      </c>
      <c r="K17" s="29">
        <f>K16+Table4[[#This Row],[Probabilidad]]</f>
        <v>0.77999999999999992</v>
      </c>
    </row>
    <row r="18" spans="1:11" ht="15" thickBot="1" x14ac:dyDescent="0.35">
      <c r="A18" s="1">
        <v>45</v>
      </c>
      <c r="B18" s="2">
        <v>0.1</v>
      </c>
      <c r="C18" s="29">
        <f>C17+Table2[[#This Row],[Probabilidad]]</f>
        <v>0.82000000000000006</v>
      </c>
      <c r="E18" s="1">
        <v>40</v>
      </c>
      <c r="F18" s="2">
        <v>0.12</v>
      </c>
      <c r="G18" s="29">
        <f>G17+Table3[[#This Row],[Probabilidad]]</f>
        <v>0.87000000000000011</v>
      </c>
      <c r="I18" s="1">
        <v>35</v>
      </c>
      <c r="J18" s="2">
        <v>0.08</v>
      </c>
      <c r="K18" s="29">
        <f>K17+Table4[[#This Row],[Probabilidad]]</f>
        <v>0.85999999999999988</v>
      </c>
    </row>
    <row r="19" spans="1:11" ht="15" thickBot="1" x14ac:dyDescent="0.35">
      <c r="A19" s="1">
        <v>50</v>
      </c>
      <c r="B19" s="2">
        <v>0.08</v>
      </c>
      <c r="C19" s="29">
        <f>C18+Table2[[#This Row],[Probabilidad]]</f>
        <v>0.9</v>
      </c>
      <c r="E19" s="1">
        <v>45</v>
      </c>
      <c r="F19" s="2">
        <v>0.08</v>
      </c>
      <c r="G19" s="29">
        <f>G18+Table3[[#This Row],[Probabilidad]]</f>
        <v>0.95000000000000007</v>
      </c>
      <c r="I19" s="1">
        <v>40</v>
      </c>
      <c r="J19" s="2">
        <v>0.06</v>
      </c>
      <c r="K19" s="29">
        <f>K18+Table4[[#This Row],[Probabilidad]]</f>
        <v>0.91999999999999993</v>
      </c>
    </row>
    <row r="20" spans="1:11" ht="15" thickBot="1" x14ac:dyDescent="0.35">
      <c r="A20" s="1">
        <v>55</v>
      </c>
      <c r="B20" s="2">
        <v>0.06</v>
      </c>
      <c r="C20" s="29">
        <f>C19+Table2[[#This Row],[Probabilidad]]</f>
        <v>0.96</v>
      </c>
      <c r="E20" s="1">
        <v>50</v>
      </c>
      <c r="F20" s="2">
        <v>0.04</v>
      </c>
      <c r="G20" s="29">
        <f>G19+Table3[[#This Row],[Probabilidad]]</f>
        <v>0.9900000000000001</v>
      </c>
      <c r="I20" s="1">
        <v>45</v>
      </c>
      <c r="J20" s="2">
        <v>0.05</v>
      </c>
      <c r="K20" s="29">
        <f>K19+Table4[[#This Row],[Probabilidad]]</f>
        <v>0.97</v>
      </c>
    </row>
    <row r="21" spans="1:11" x14ac:dyDescent="0.3">
      <c r="A21" s="7">
        <v>60</v>
      </c>
      <c r="B21" s="8">
        <v>0.04</v>
      </c>
      <c r="C21" s="29">
        <f>C20+Table2[[#This Row],[Probabilidad]]</f>
        <v>1</v>
      </c>
      <c r="E21" s="5">
        <v>55</v>
      </c>
      <c r="F21" s="6">
        <v>0.01</v>
      </c>
      <c r="G21" s="29">
        <f>G20+Table3[[#This Row],[Probabilidad]]</f>
        <v>1</v>
      </c>
      <c r="I21" s="5">
        <v>50</v>
      </c>
      <c r="J21" s="6">
        <v>0.03</v>
      </c>
      <c r="K21" s="29">
        <f>K20+Table4[[#This Row],[Probabilidad]]</f>
        <v>1</v>
      </c>
    </row>
    <row r="23" spans="1:11" ht="19.8" thickBot="1" x14ac:dyDescent="0.35">
      <c r="A23" s="3" t="s">
        <v>5</v>
      </c>
      <c r="B23" s="4" t="s">
        <v>1</v>
      </c>
      <c r="C23" s="28" t="s">
        <v>18</v>
      </c>
    </row>
    <row r="24" spans="1:11" ht="15" thickBot="1" x14ac:dyDescent="0.35">
      <c r="A24" s="1">
        <v>5</v>
      </c>
      <c r="B24" s="2">
        <v>0.12</v>
      </c>
      <c r="C24" s="29">
        <f>Table5[[#This Row],[Probabilidad]]</f>
        <v>0.12</v>
      </c>
    </row>
    <row r="25" spans="1:11" ht="15" thickBot="1" x14ac:dyDescent="0.35">
      <c r="A25" s="1">
        <v>10</v>
      </c>
      <c r="B25" s="2">
        <v>0.15</v>
      </c>
      <c r="C25" s="29">
        <f>C24+Table5[[#This Row],[Probabilidad]]</f>
        <v>0.27</v>
      </c>
    </row>
    <row r="26" spans="1:11" ht="15" thickBot="1" x14ac:dyDescent="0.35">
      <c r="A26" s="1">
        <v>15</v>
      </c>
      <c r="B26" s="2">
        <v>0.26</v>
      </c>
      <c r="C26" s="29">
        <f>C25+Table5[[#This Row],[Probabilidad]]</f>
        <v>0.53</v>
      </c>
    </row>
    <row r="27" spans="1:11" ht="15" thickBot="1" x14ac:dyDescent="0.35">
      <c r="A27" s="1">
        <v>20</v>
      </c>
      <c r="B27" s="2">
        <v>0.15</v>
      </c>
      <c r="C27" s="29">
        <f>C26+Table5[[#This Row],[Probabilidad]]</f>
        <v>0.68</v>
      </c>
    </row>
    <row r="28" spans="1:11" ht="15" thickBot="1" x14ac:dyDescent="0.35">
      <c r="A28" s="1">
        <v>25</v>
      </c>
      <c r="B28" s="2">
        <v>0.12</v>
      </c>
      <c r="C28" s="29">
        <f>C27+Table5[[#This Row],[Probabilidad]]</f>
        <v>0.8</v>
      </c>
    </row>
    <row r="29" spans="1:11" ht="15" thickBot="1" x14ac:dyDescent="0.35">
      <c r="A29" s="1">
        <v>30</v>
      </c>
      <c r="B29" s="2">
        <v>0.08</v>
      </c>
      <c r="C29" s="29">
        <f>C28+Table5[[#This Row],[Probabilidad]]</f>
        <v>0.88</v>
      </c>
    </row>
    <row r="30" spans="1:11" ht="15" thickBot="1" x14ac:dyDescent="0.35">
      <c r="A30" s="1">
        <v>35</v>
      </c>
      <c r="B30" s="2">
        <v>0.06</v>
      </c>
      <c r="C30" s="29">
        <f>C29+Table5[[#This Row],[Probabilidad]]</f>
        <v>0.94</v>
      </c>
    </row>
    <row r="31" spans="1:11" ht="15" thickBot="1" x14ac:dyDescent="0.35">
      <c r="A31" s="1">
        <v>40</v>
      </c>
      <c r="B31" s="2">
        <v>0.04</v>
      </c>
      <c r="C31" s="29">
        <f>C30+Table5[[#This Row],[Probabilidad]]</f>
        <v>0.98</v>
      </c>
    </row>
    <row r="32" spans="1:11" x14ac:dyDescent="0.3">
      <c r="A32" s="5">
        <v>45</v>
      </c>
      <c r="B32" s="6">
        <v>0.02</v>
      </c>
      <c r="C32" s="29">
        <f>C31+Table5[[#This Row],[Probabilidad]]</f>
        <v>1</v>
      </c>
    </row>
  </sheetData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18" sqref="K18"/>
    </sheetView>
  </sheetViews>
  <sheetFormatPr defaultRowHeight="14.4" x14ac:dyDescent="0.3"/>
  <cols>
    <col min="3" max="3" width="17.109375" customWidth="1"/>
    <col min="4" max="4" width="16.109375" customWidth="1"/>
    <col min="5" max="5" width="16.77734375" customWidth="1"/>
    <col min="6" max="6" width="15.109375" customWidth="1"/>
    <col min="7" max="7" width="15.5546875" customWidth="1"/>
    <col min="8" max="8" width="17.44140625" customWidth="1"/>
    <col min="9" max="9" width="14.6640625" customWidth="1"/>
    <col min="10" max="10" width="20.6640625" customWidth="1"/>
    <col min="11" max="11" width="16.77734375" customWidth="1"/>
  </cols>
  <sheetData>
    <row r="1" spans="1:11" x14ac:dyDescent="0.3">
      <c r="A1" s="11" t="s">
        <v>6</v>
      </c>
      <c r="B1" s="11" t="s">
        <v>7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2" t="s">
        <v>15</v>
      </c>
      <c r="J1" s="14" t="s">
        <v>16</v>
      </c>
      <c r="K1" s="15" t="s">
        <v>17</v>
      </c>
    </row>
    <row r="2" spans="1:11" ht="21" thickBot="1" x14ac:dyDescent="0.35">
      <c r="A2" s="10"/>
      <c r="B2" s="10" t="s">
        <v>8</v>
      </c>
      <c r="C2" s="9"/>
      <c r="D2" s="9"/>
      <c r="E2" s="9"/>
      <c r="F2" s="9"/>
      <c r="G2" s="9"/>
      <c r="H2" s="9"/>
      <c r="I2" s="9"/>
      <c r="J2" s="9"/>
      <c r="K2" s="16"/>
    </row>
    <row r="3" spans="1:11" ht="15" thickBot="1" x14ac:dyDescent="0.35">
      <c r="A3" s="10">
        <v>0</v>
      </c>
      <c r="B3" s="17"/>
      <c r="C3" s="17"/>
      <c r="D3" s="10">
        <v>660</v>
      </c>
      <c r="E3" s="10">
        <v>660</v>
      </c>
      <c r="F3" s="10">
        <v>0.83760999999999997</v>
      </c>
      <c r="G3" s="17">
        <v>0</v>
      </c>
      <c r="H3" s="10">
        <v>660</v>
      </c>
      <c r="I3" s="17">
        <v>0</v>
      </c>
      <c r="J3" s="17">
        <v>0</v>
      </c>
      <c r="K3" s="18">
        <v>0</v>
      </c>
    </row>
    <row r="4" spans="1:11" ht="15" thickBot="1" x14ac:dyDescent="0.35">
      <c r="A4" s="10">
        <v>1</v>
      </c>
      <c r="B4" s="10">
        <v>0.48354999999999998</v>
      </c>
      <c r="C4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40</v>
      </c>
      <c r="D4" s="10">
        <f>D3+Table6[[#This Row],[Tiempo entre llegada]]</f>
        <v>700</v>
      </c>
      <c r="E4" s="10">
        <f>IF(H3&lt;=Table6[[#This Row],[Tiempo  de llegadas]],Table6[[#This Row],[Tiempo  de llegadas]],H3)</f>
        <v>700</v>
      </c>
      <c r="F4" s="10">
        <v>0.14387</v>
      </c>
      <c r="G4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25</v>
      </c>
      <c r="H4" s="10">
        <f>Table6[[#This Row],[Iniciación del servicio]]+Table6[[#This Row],[Tiempo de servicio]]</f>
        <v>725</v>
      </c>
      <c r="I4" s="17">
        <f>IF(Table6[[#This Row],[Tiempo  de llegadas]]&gt;H3,Table6[[#This Row],[Tiempo  de llegadas]]-H3,0)</f>
        <v>40</v>
      </c>
      <c r="J4" s="17">
        <f>IF(Table6[[#This Row],[Tiempo  de llegadas]]&lt;H3,H3-Table6[[#This Row],[Tiempo  de llegadas]],0)</f>
        <v>0</v>
      </c>
      <c r="K4" s="18">
        <f>IF(Table6[[#This Row],[Tiempo  de llegadas]]&lt;Table6[[#This Row],[Iniciación del servicio]],1,0)</f>
        <v>0</v>
      </c>
    </row>
    <row r="5" spans="1:11" ht="15" thickBot="1" x14ac:dyDescent="0.35">
      <c r="A5" s="10">
        <v>2</v>
      </c>
      <c r="B5" s="10">
        <v>0.98977000000000004</v>
      </c>
      <c r="C5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60</v>
      </c>
      <c r="D5" s="10">
        <f>D4+Table6[[#This Row],[Tiempo entre llegada]]</f>
        <v>760</v>
      </c>
      <c r="E5" s="10">
        <f>IF(H4&lt;=Table6[[#This Row],[Tiempo  de llegadas]],Table6[[#This Row],[Tiempo  de llegadas]],H4)</f>
        <v>760</v>
      </c>
      <c r="F5" s="10">
        <v>0.51321000000000006</v>
      </c>
      <c r="G5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35</v>
      </c>
      <c r="H5" s="10">
        <f>Table6[[#This Row],[Iniciación del servicio]]+Table6[[#This Row],[Tiempo de servicio]]</f>
        <v>795</v>
      </c>
      <c r="I5" s="17">
        <f>IF(Table6[[#This Row],[Tiempo  de llegadas]]&gt;H4,Table6[[#This Row],[Tiempo  de llegadas]]-H4,0)</f>
        <v>35</v>
      </c>
      <c r="J5" s="17">
        <f>IF(Table6[[#This Row],[Tiempo  de llegadas]]&lt;H4,H4-Table6[[#This Row],[Tiempo  de llegadas]],0)</f>
        <v>0</v>
      </c>
      <c r="K5" s="18">
        <f>IF(Table6[[#This Row],[Tiempo  de llegadas]]&lt;Table6[[#This Row],[Iniciación del servicio]],1,0)</f>
        <v>0</v>
      </c>
    </row>
    <row r="6" spans="1:11" ht="15" thickBot="1" x14ac:dyDescent="0.35">
      <c r="A6" s="10">
        <v>3</v>
      </c>
      <c r="B6" s="10">
        <v>6.5329999999999999E-2</v>
      </c>
      <c r="C6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25</v>
      </c>
      <c r="D6" s="10">
        <f>D5+Table6[[#This Row],[Tiempo entre llegada]]</f>
        <v>785</v>
      </c>
      <c r="E6" s="10">
        <f>IF(H5&lt;=Table6[[#This Row],[Tiempo  de llegadas]],Table6[[#This Row],[Tiempo  de llegadas]],H5)</f>
        <v>795</v>
      </c>
      <c r="F6" s="10">
        <v>0.72472000000000003</v>
      </c>
      <c r="G6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45</v>
      </c>
      <c r="H6" s="10">
        <f>Table6[[#This Row],[Iniciación del servicio]]+Table6[[#This Row],[Tiempo de servicio]]</f>
        <v>840</v>
      </c>
      <c r="I6" s="17">
        <f>IF(Table6[[#This Row],[Tiempo  de llegadas]]&gt;H5,Table6[[#This Row],[Tiempo  de llegadas]]-H5,0)</f>
        <v>0</v>
      </c>
      <c r="J6" s="17">
        <f>IF(Table6[[#This Row],[Tiempo  de llegadas]]&lt;H5,H5-Table6[[#This Row],[Tiempo  de llegadas]],0)</f>
        <v>10</v>
      </c>
      <c r="K6" s="18">
        <f>IF(Table6[[#This Row],[Tiempo  de llegadas]]&lt;Table6[[#This Row],[Iniciación del servicio]],1,0)</f>
        <v>1</v>
      </c>
    </row>
    <row r="7" spans="1:11" ht="15" thickBot="1" x14ac:dyDescent="0.35">
      <c r="A7" s="10">
        <v>4</v>
      </c>
      <c r="B7" s="10">
        <v>0.45128000000000001</v>
      </c>
      <c r="C7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35</v>
      </c>
      <c r="D7" s="10">
        <f>D6+Table6[[#This Row],[Tiempo entre llegada]]</f>
        <v>820</v>
      </c>
      <c r="E7" s="10">
        <f>IF(H6&lt;=Table6[[#This Row],[Tiempo  de llegadas]],Table6[[#This Row],[Tiempo  de llegadas]],H6)</f>
        <v>840</v>
      </c>
      <c r="F7" s="10">
        <v>5.466E-2</v>
      </c>
      <c r="G7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25</v>
      </c>
      <c r="H7" s="10">
        <f>Table6[[#This Row],[Iniciación del servicio]]+Table6[[#This Row],[Tiempo de servicio]]</f>
        <v>865</v>
      </c>
      <c r="I7" s="17">
        <f>IF(Table6[[#This Row],[Tiempo  de llegadas]]&gt;H6,Table6[[#This Row],[Tiempo  de llegadas]]-H6,0)</f>
        <v>0</v>
      </c>
      <c r="J7" s="17">
        <f>IF(Table6[[#This Row],[Tiempo  de llegadas]]&lt;H6,H6-Table6[[#This Row],[Tiempo  de llegadas]],0)</f>
        <v>20</v>
      </c>
      <c r="K7" s="18">
        <f>IF(Table6[[#This Row],[Tiempo  de llegadas]]&lt;Table6[[#This Row],[Iniciación del servicio]],1,0)</f>
        <v>1</v>
      </c>
    </row>
    <row r="8" spans="1:11" ht="15" thickBot="1" x14ac:dyDescent="0.35">
      <c r="A8" s="10">
        <v>5</v>
      </c>
      <c r="B8" s="10">
        <v>0.15486</v>
      </c>
      <c r="C8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30</v>
      </c>
      <c r="D8" s="10">
        <f>D7+Table6[[#This Row],[Tiempo entre llegada]]</f>
        <v>850</v>
      </c>
      <c r="E8" s="10">
        <f>IF(H7&lt;=Table6[[#This Row],[Tiempo  de llegadas]],Table6[[#This Row],[Tiempo  de llegadas]],H7)</f>
        <v>865</v>
      </c>
      <c r="F8" s="10">
        <v>0.84609000000000001</v>
      </c>
      <c r="G8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50</v>
      </c>
      <c r="H8" s="10">
        <f>Table6[[#This Row],[Iniciación del servicio]]+Table6[[#This Row],[Tiempo de servicio]]</f>
        <v>915</v>
      </c>
      <c r="I8" s="17">
        <f>IF(Table6[[#This Row],[Tiempo  de llegadas]]&gt;H7,Table6[[#This Row],[Tiempo  de llegadas]]-H7,0)</f>
        <v>0</v>
      </c>
      <c r="J8" s="17">
        <f>IF(Table6[[#This Row],[Tiempo  de llegadas]]&lt;H7,H7-Table6[[#This Row],[Tiempo  de llegadas]],0)</f>
        <v>15</v>
      </c>
      <c r="K8" s="18">
        <f>IF(Table6[[#This Row],[Tiempo  de llegadas]]&lt;Table6[[#This Row],[Iniciación del servicio]],1,0)</f>
        <v>1</v>
      </c>
    </row>
    <row r="9" spans="1:11" ht="15" thickBot="1" x14ac:dyDescent="0.35">
      <c r="A9" s="10">
        <v>6</v>
      </c>
      <c r="B9" s="10">
        <v>0.19241</v>
      </c>
      <c r="C9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30</v>
      </c>
      <c r="D9" s="10">
        <f>D8+Table6[[#This Row],[Tiempo entre llegada]]</f>
        <v>880</v>
      </c>
      <c r="E9" s="10">
        <f>IF(H8&lt;=Table6[[#This Row],[Tiempo  de llegadas]],Table6[[#This Row],[Tiempo  de llegadas]],H8)</f>
        <v>915</v>
      </c>
      <c r="F9" s="10">
        <v>0.29735</v>
      </c>
      <c r="G9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30</v>
      </c>
      <c r="H9" s="10">
        <f>Table6[[#This Row],[Iniciación del servicio]]+Table6[[#This Row],[Tiempo de servicio]]</f>
        <v>945</v>
      </c>
      <c r="I9" s="17">
        <f>IF(Table6[[#This Row],[Tiempo  de llegadas]]&gt;H8,Table6[[#This Row],[Tiempo  de llegadas]]-H8,0)</f>
        <v>0</v>
      </c>
      <c r="J9" s="17">
        <f>IF(Table6[[#This Row],[Tiempo  de llegadas]]&lt;H8,H8-Table6[[#This Row],[Tiempo  de llegadas]],0)</f>
        <v>35</v>
      </c>
      <c r="K9" s="18">
        <f>IF(Table6[[#This Row],[Tiempo  de llegadas]]&lt;Table6[[#This Row],[Iniciación del servicio]],1,0)</f>
        <v>1</v>
      </c>
    </row>
    <row r="10" spans="1:11" ht="15" thickBot="1" x14ac:dyDescent="0.35">
      <c r="A10" s="10">
        <v>7</v>
      </c>
      <c r="B10" s="10">
        <v>0.15997</v>
      </c>
      <c r="C10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30</v>
      </c>
      <c r="D10" s="10">
        <f>D9+Table6[[#This Row],[Tiempo entre llegada]]</f>
        <v>910</v>
      </c>
      <c r="E10" s="10">
        <f>IF(H9&lt;=Table6[[#This Row],[Tiempo  de llegadas]],Table6[[#This Row],[Tiempo  de llegadas]],H9)</f>
        <v>945</v>
      </c>
      <c r="F10" s="10">
        <v>0.59075999999999995</v>
      </c>
      <c r="G10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35</v>
      </c>
      <c r="H10" s="10">
        <f>Table6[[#This Row],[Iniciación del servicio]]+Table6[[#This Row],[Tiempo de servicio]]</f>
        <v>980</v>
      </c>
      <c r="I10" s="17">
        <f>IF(Table6[[#This Row],[Tiempo  de llegadas]]&gt;H9,Table6[[#This Row],[Tiempo  de llegadas]]-H9,0)</f>
        <v>0</v>
      </c>
      <c r="J10" s="17">
        <f>IF(Table6[[#This Row],[Tiempo  de llegadas]]&lt;H9,H9-Table6[[#This Row],[Tiempo  de llegadas]],0)</f>
        <v>35</v>
      </c>
      <c r="K10" s="18">
        <f>IF(Table6[[#This Row],[Tiempo  de llegadas]]&lt;Table6[[#This Row],[Iniciación del servicio]],1,0)</f>
        <v>1</v>
      </c>
    </row>
    <row r="11" spans="1:11" ht="15" thickBot="1" x14ac:dyDescent="0.35">
      <c r="A11" s="10">
        <v>8</v>
      </c>
      <c r="B11" s="10">
        <v>0.6794</v>
      </c>
      <c r="C11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45</v>
      </c>
      <c r="D11" s="10">
        <f>D10+Table6[[#This Row],[Tiempo entre llegada]]</f>
        <v>955</v>
      </c>
      <c r="E11" s="10">
        <f>IF(H10&lt;=Table6[[#This Row],[Tiempo  de llegadas]],Table6[[#This Row],[Tiempo  de llegadas]],H10)</f>
        <v>980</v>
      </c>
      <c r="F11" s="10">
        <v>0.76354999999999995</v>
      </c>
      <c r="G11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45</v>
      </c>
      <c r="H11" s="10">
        <f>Table6[[#This Row],[Iniciación del servicio]]+Table6[[#This Row],[Tiempo de servicio]]</f>
        <v>1025</v>
      </c>
      <c r="I11" s="17">
        <f>IF(Table6[[#This Row],[Tiempo  de llegadas]]&gt;H10,Table6[[#This Row],[Tiempo  de llegadas]]-H10,0)</f>
        <v>0</v>
      </c>
      <c r="J11" s="17">
        <f>IF(Table6[[#This Row],[Tiempo  de llegadas]]&lt;H10,H10-Table6[[#This Row],[Tiempo  de llegadas]],0)</f>
        <v>25</v>
      </c>
      <c r="K11" s="18">
        <f>IF(Table6[[#This Row],[Tiempo  de llegadas]]&lt;Table6[[#This Row],[Iniciación del servicio]],1,0)</f>
        <v>1</v>
      </c>
    </row>
    <row r="12" spans="1:11" ht="15" thickBot="1" x14ac:dyDescent="0.35">
      <c r="A12" s="10">
        <v>9</v>
      </c>
      <c r="B12" s="10">
        <v>0.90871999999999997</v>
      </c>
      <c r="C12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50</v>
      </c>
      <c r="D12" s="10">
        <f>D11+Table6[[#This Row],[Tiempo entre llegada]]</f>
        <v>1005</v>
      </c>
      <c r="E12" s="10">
        <f>IF(H11&lt;=Table6[[#This Row],[Tiempo  de llegadas]],Table6[[#This Row],[Tiempo  de llegadas]],H11)</f>
        <v>1025</v>
      </c>
      <c r="F12" s="10">
        <v>0.29548999999999997</v>
      </c>
      <c r="G12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30</v>
      </c>
      <c r="H12" s="10">
        <f>Table6[[#This Row],[Iniciación del servicio]]+Table6[[#This Row],[Tiempo de servicio]]</f>
        <v>1055</v>
      </c>
      <c r="I12" s="17">
        <f>IF(Table6[[#This Row],[Tiempo  de llegadas]]&gt;H11,Table6[[#This Row],[Tiempo  de llegadas]]-H11,0)</f>
        <v>0</v>
      </c>
      <c r="J12" s="17">
        <f>IF(Table6[[#This Row],[Tiempo  de llegadas]]&lt;H11,H11-Table6[[#This Row],[Tiempo  de llegadas]],0)</f>
        <v>20</v>
      </c>
      <c r="K12" s="18">
        <f>IF(Table6[[#This Row],[Tiempo  de llegadas]]&lt;Table6[[#This Row],[Iniciación del servicio]],1,0)</f>
        <v>1</v>
      </c>
    </row>
    <row r="13" spans="1:11" ht="15" thickBot="1" x14ac:dyDescent="0.35">
      <c r="A13" s="10">
        <v>10</v>
      </c>
      <c r="B13" s="10">
        <v>0.58996999999999999</v>
      </c>
      <c r="C13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40</v>
      </c>
      <c r="D13" s="10">
        <f>D12+Table6[[#This Row],[Tiempo entre llegada]]</f>
        <v>1045</v>
      </c>
      <c r="E13" s="10">
        <f>IF(H12&lt;=Table6[[#This Row],[Tiempo  de llegadas]],Table6[[#This Row],[Tiempo  de llegadas]],H12)</f>
        <v>1055</v>
      </c>
      <c r="F13" s="10">
        <v>0.61958000000000002</v>
      </c>
      <c r="G13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40</v>
      </c>
      <c r="H13" s="10">
        <f>Table6[[#This Row],[Iniciación del servicio]]+Table6[[#This Row],[Tiempo de servicio]]</f>
        <v>1095</v>
      </c>
      <c r="I13" s="17">
        <f>IF(Table6[[#This Row],[Tiempo  de llegadas]]&gt;H12,Table6[[#This Row],[Tiempo  de llegadas]]-H12,0)</f>
        <v>0</v>
      </c>
      <c r="J13" s="17">
        <f>IF(Table6[[#This Row],[Tiempo  de llegadas]]&lt;H12,H12-Table6[[#This Row],[Tiempo  de llegadas]],0)</f>
        <v>10</v>
      </c>
      <c r="K13" s="18">
        <f>IF(Table6[[#This Row],[Tiempo  de llegadas]]&lt;Table6[[#This Row],[Iniciación del servicio]],1,0)</f>
        <v>1</v>
      </c>
    </row>
    <row r="14" spans="1:11" ht="15" thickBot="1" x14ac:dyDescent="0.35">
      <c r="A14" s="10">
        <v>11</v>
      </c>
      <c r="B14" s="10">
        <v>0.68691000000000002</v>
      </c>
      <c r="C14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45</v>
      </c>
      <c r="D14" s="10">
        <f>D13+Table6[[#This Row],[Tiempo entre llegada]]</f>
        <v>1090</v>
      </c>
      <c r="E14" s="10">
        <f>IF(H13&lt;=Table6[[#This Row],[Tiempo  de llegadas]],Table6[[#This Row],[Tiempo  de llegadas]],H13)</f>
        <v>1095</v>
      </c>
      <c r="F14" s="10">
        <v>0.17266999999999999</v>
      </c>
      <c r="G14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30</v>
      </c>
      <c r="H14" s="10">
        <f>Table6[[#This Row],[Iniciación del servicio]]+Table6[[#This Row],[Tiempo de servicio]]</f>
        <v>1125</v>
      </c>
      <c r="I14" s="17">
        <f>IF(Table6[[#This Row],[Tiempo  de llegadas]]&gt;H13,Table6[[#This Row],[Tiempo  de llegadas]]-H13,0)</f>
        <v>0</v>
      </c>
      <c r="J14" s="17">
        <f>IF(Table6[[#This Row],[Tiempo  de llegadas]]&lt;H13,H13-Table6[[#This Row],[Tiempo  de llegadas]],0)</f>
        <v>5</v>
      </c>
      <c r="K14" s="18">
        <f>IF(Table6[[#This Row],[Tiempo  de llegadas]]&lt;Table6[[#This Row],[Iniciación del servicio]],1,0)</f>
        <v>1</v>
      </c>
    </row>
    <row r="15" spans="1:11" ht="15" thickBot="1" x14ac:dyDescent="0.35">
      <c r="A15" s="10">
        <v>12</v>
      </c>
      <c r="B15" s="10">
        <v>0.73487999999999998</v>
      </c>
      <c r="C15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45</v>
      </c>
      <c r="D15" s="10">
        <f>D14+Table6[[#This Row],[Tiempo entre llegada]]</f>
        <v>1135</v>
      </c>
      <c r="E15" s="10">
        <f>IF(H14&lt;=Table6[[#This Row],[Tiempo  de llegadas]],Table6[[#This Row],[Tiempo  de llegadas]],H14)</f>
        <v>1135</v>
      </c>
      <c r="F15" s="10">
        <v>0.10061</v>
      </c>
      <c r="G15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25</v>
      </c>
      <c r="H15" s="10">
        <f>Table6[[#This Row],[Iniciación del servicio]]+Table6[[#This Row],[Tiempo de servicio]]</f>
        <v>1160</v>
      </c>
      <c r="I15" s="17">
        <f>IF(Table6[[#This Row],[Tiempo  de llegadas]]&gt;H14,Table6[[#This Row],[Tiempo  de llegadas]]-H14,0)</f>
        <v>10</v>
      </c>
      <c r="J15" s="17">
        <f>IF(Table6[[#This Row],[Tiempo  de llegadas]]&lt;H14,H14-Table6[[#This Row],[Tiempo  de llegadas]],0)</f>
        <v>0</v>
      </c>
      <c r="K15" s="18">
        <f>IF(Table6[[#This Row],[Tiempo  de llegadas]]&lt;Table6[[#This Row],[Iniciación del servicio]],1,0)</f>
        <v>0</v>
      </c>
    </row>
    <row r="16" spans="1:11" ht="15" thickBot="1" x14ac:dyDescent="0.35">
      <c r="A16" s="10">
        <v>13</v>
      </c>
      <c r="B16" s="10">
        <v>0.23422999999999999</v>
      </c>
      <c r="C16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35</v>
      </c>
      <c r="D16" s="10">
        <f>D15+Table6[[#This Row],[Tiempo entre llegada]]</f>
        <v>1170</v>
      </c>
      <c r="E16" s="10">
        <f>IF(H15&lt;=Table6[[#This Row],[Tiempo  de llegadas]],Table6[[#This Row],[Tiempo  de llegadas]],H15)</f>
        <v>1170</v>
      </c>
      <c r="F16" s="10">
        <v>0.45645000000000002</v>
      </c>
      <c r="G16" s="17">
        <f>IF(Table6[[#This Row],[Número aleatorio]]&lt;Sheet1!$C$13,Sheet1!$A$13,IF(Table6[[#This Row],[Número aleatorio]]&lt;Sheet1!$C$14,Sheet1!$A$14,IF(Table6[[#This Row],[Número aleatorio]]&lt;Sheet1!$C$15,Sheet1!$A$15,IF(Table6[[#This Row],[Número aleatorio]]&lt;Sheet1!$C$16,Sheet1!$A$16,IF(Table6[[#This Row],[Número aleatorio]]&lt;Sheet1!$C$17,Sheet1!$A$17,IF(Table6[[#This Row],[Número aleatorio]]&lt;Sheet1!$C$18,Sheet1!$A$18,IF(Table6[[#This Row],[Número aleatorio]]&lt;Sheet1!$C$19,Sheet1!$A$19,IF(Table6[[#This Row],[Número aleatorio]]&lt;Sheet1!$C$20,Sheet1!$A$20,IF(Table6[[#This Row],[Número aleatorio]]&lt;Sheet1!$C$21,Sheet1!$A$21,)))))))))</f>
        <v>35</v>
      </c>
      <c r="H16" s="10">
        <f>Table6[[#This Row],[Iniciación del servicio]]+Table6[[#This Row],[Tiempo de servicio]]</f>
        <v>1205</v>
      </c>
      <c r="I16" s="17">
        <f>IF(Table6[[#This Row],[Tiempo  de llegadas]]&gt;H15,Table6[[#This Row],[Tiempo  de llegadas]]-H15,0)</f>
        <v>10</v>
      </c>
      <c r="J16" s="17">
        <f>IF(Table6[[#This Row],[Tiempo  de llegadas]]&lt;H15,H15-Table6[[#This Row],[Tiempo  de llegadas]],0)</f>
        <v>0</v>
      </c>
      <c r="K16" s="18">
        <f>IF(Table6[[#This Row],[Tiempo  de llegadas]]&lt;Table6[[#This Row],[Iniciación del servicio]],1,0)</f>
        <v>0</v>
      </c>
    </row>
    <row r="17" spans="1:11" ht="15" thickBot="1" x14ac:dyDescent="0.35">
      <c r="A17" s="10">
        <v>14</v>
      </c>
      <c r="B17" s="10">
        <v>0.86675000000000002</v>
      </c>
      <c r="C17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50</v>
      </c>
      <c r="D17" s="10"/>
      <c r="E17" s="10"/>
      <c r="F17" s="10">
        <v>0.86753999999999998</v>
      </c>
      <c r="G17" s="17"/>
      <c r="H17" s="10"/>
      <c r="I17" s="17"/>
      <c r="J17" s="17"/>
      <c r="K17" s="18"/>
    </row>
    <row r="18" spans="1:11" ht="15" thickBot="1" x14ac:dyDescent="0.35">
      <c r="A18" s="11">
        <v>15</v>
      </c>
      <c r="B18" s="11">
        <v>0.56855999999999995</v>
      </c>
      <c r="C18" s="17">
        <f>IF(Table6[[#This Row],[Número ]]&lt;Sheet1!$C$2,Sheet1!$A$2,IF(Table6[[#This Row],[Número ]]&lt;Sheet1!$C$3,Sheet1!$A$3,IF(Table6[[#This Row],[Número ]]&lt;Sheet1!$C$4,Sheet1!$A$4,IF(Table6[[#This Row],[Número ]]&lt;Sheet1!$C$5,Sheet1!$A$5,IF(Table6[[#This Row],[Número ]]&lt;Sheet1!$C$6,Sheet1!$A$6,IF(Table6[[#This Row],[Número ]]&lt;Sheet1!$C$7,Sheet1!$A$7,IF(Table6[[#This Row],[Número ]]&lt;Sheet1!$C$8,Sheet1!$A$8,IF(Table6[[#This Row],[Número ]]&lt;Sheet1!$C$9,Sheet1!$A$9,IF(Table6[[#This Row],[Número ]]&lt;Sheet1!$C$10,Sheet1!$A$10,)))))))))</f>
        <v>40</v>
      </c>
      <c r="D18" s="10"/>
      <c r="E18" s="10"/>
      <c r="F18" s="11">
        <v>0.35339999999999999</v>
      </c>
      <c r="G18" s="17"/>
      <c r="H18" s="10"/>
      <c r="I18" s="17"/>
      <c r="J18" s="17"/>
      <c r="K18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Jacocal</dc:creator>
  <cp:lastModifiedBy>Jacocal</cp:lastModifiedBy>
  <dcterms:created xsi:type="dcterms:W3CDTF">2018-01-25T19:59:23Z</dcterms:created>
  <dcterms:modified xsi:type="dcterms:W3CDTF">2018-01-26T22:02:21Z</dcterms:modified>
</cp:coreProperties>
</file>