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3"/>
  </sheets>
  <definedNames/>
  <calcPr/>
</workbook>
</file>

<file path=xl/sharedStrings.xml><?xml version="1.0" encoding="utf-8"?>
<sst xmlns="http://schemas.openxmlformats.org/spreadsheetml/2006/main" count="1695" uniqueCount="601">
  <si>
    <t>Paper publication venue</t>
  </si>
  <si>
    <t>Paper title</t>
  </si>
  <si>
    <t xml:space="preserve">Paper topic
</t>
  </si>
  <si>
    <t xml:space="preserve">Methodologies used in the human study
</t>
  </si>
  <si>
    <t xml:space="preserve">Experiment design use for the evaluation
</t>
  </si>
  <si>
    <t xml:space="preserve">Scale interpretation
</t>
  </si>
  <si>
    <t>Methodology used for the results</t>
  </si>
  <si>
    <t>Test used for the statistical significance testing</t>
  </si>
  <si>
    <t>Number of annotators used in the human study</t>
  </si>
  <si>
    <t xml:space="preserve">Subjects used in the evaluation 
</t>
  </si>
  <si>
    <t>Criteria or questions used in the evaluation</t>
  </si>
  <si>
    <t>Coefficent used to measuring Inter-Annotator Agreement</t>
  </si>
  <si>
    <t>Inter-Annotator Agreement reported</t>
  </si>
  <si>
    <t xml:space="preserve">Inter-Annotator Agreement interpretation scale used
</t>
  </si>
  <si>
    <t>Strategy to improve the Inter-Annotator Agreement</t>
  </si>
  <si>
    <t>INLG 2008</t>
  </si>
  <si>
    <t>Graph Summarization</t>
  </si>
  <si>
    <t>Relative judjment</t>
  </si>
  <si>
    <t>Rank items</t>
  </si>
  <si>
    <t>Ordinal</t>
  </si>
  <si>
    <t>Percentage</t>
  </si>
  <si>
    <t>-</t>
  </si>
  <si>
    <t>Rank  summaries in terms of their quality 
in conveying the informational content</t>
  </si>
  <si>
    <t>Sentence compression</t>
  </si>
  <si>
    <t>Absolute judgment</t>
  </si>
  <si>
    <t>Rating: (5 points)
Alternative name: Graphic rating scale (or Likert item or Likert-style)  or  Numerical scale</t>
  </si>
  <si>
    <t>Interval
No justification</t>
  </si>
  <si>
    <t>Mean</t>
  </si>
  <si>
    <t>No expert: native English speakers</t>
  </si>
  <si>
    <t>Grammaticality, Importance</t>
  </si>
  <si>
    <t>Summarization</t>
  </si>
  <si>
    <t>Likert: (5 points)
Alternative name: graphic rating scale (or Likert item or Likert-style)</t>
  </si>
  <si>
    <t>Mean, Standard Deviation</t>
  </si>
  <si>
    <t>Two-way ANOVA
One tailed sign test</t>
  </si>
  <si>
    <t>No expert: university students</t>
  </si>
  <si>
    <t>Grammaticality, Non-redundancy, Referential clarity, Focus, Structure and Coherence, Recall, Precision, Accuracy, Footnote, Macro – Footnote, Macro, Overall</t>
  </si>
  <si>
    <t>Measure readers’ emotions</t>
  </si>
  <si>
    <t xml:space="preserve">Mean, Standard Deviation </t>
  </si>
  <si>
    <t>t-test</t>
  </si>
  <si>
    <t>No expert: female students</t>
  </si>
  <si>
    <t>Interest in food before reading the text, Informativeness, Positive message 
polarity, Negative message 
polarity, New information,
Post interest in the message.</t>
  </si>
  <si>
    <t>Grammar-based generation</t>
  </si>
  <si>
    <t xml:space="preserve">Rating: Numerical (5 points) </t>
  </si>
  <si>
    <t>Interval
Justified: The authors wrote "The distribution of ratings across utterances is not normal;  to validate our results we accompanied each t-test by a nonparametric Wilcoxon rank sum test, and significance always fell in the same general range."</t>
  </si>
  <si>
    <t>Frequency</t>
  </si>
  <si>
    <t xml:space="preserve">t-test, Wilcoxon rank sum test
</t>
  </si>
  <si>
    <t>Expert</t>
  </si>
  <si>
    <t>Overall</t>
  </si>
  <si>
    <t>Krippendorff's α</t>
  </si>
  <si>
    <t>0.708</t>
  </si>
  <si>
    <t>Krippendorff scale</t>
  </si>
  <si>
    <t>Facial displays</t>
  </si>
  <si>
    <t>Relative selection</t>
  </si>
  <si>
    <t xml:space="preserve">Counting </t>
  </si>
  <si>
    <t xml:space="preserve">χ2 </t>
  </si>
  <si>
    <t>Select the one you prefer</t>
  </si>
  <si>
    <t>Dialogue systems</t>
  </si>
  <si>
    <t>Rating: (6 points)
Alternative name: Graphic rating scale (or Likert item or Likert-style)  or  Numerical scale</t>
  </si>
  <si>
    <t>Interval 
No justification</t>
  </si>
  <si>
    <t>Result presented in the paper:
Kruijff-Korbayová and O. Kukina (2008) The Effect of Dialogue System Output Style Variation
on Users’ Evaluation Judgments and Input Style</t>
  </si>
  <si>
    <t>t-test 
Cronbach’s alpha (use to measure the meaningfulness and reliability of 6 indices defined to evaluate the annottors answers)</t>
  </si>
  <si>
    <t>No expert: native German speakers</t>
  </si>
  <si>
    <t>How do you assess the system in general, Communication with the system seemed to you, In terms of usability the
system is</t>
  </si>
  <si>
    <t>Ontology-driven for
 metadata creation</t>
  </si>
  <si>
    <t xml:space="preserve">Likert: (5 points)
Alternative name: Graphic rating scale (or Likert item or Likert-style) 
</t>
  </si>
  <si>
    <t>No expert: researchers and PhD students</t>
  </si>
  <si>
    <t>Usability, Usefulness</t>
  </si>
  <si>
    <t>Customizable descriptions generation</t>
  </si>
  <si>
    <t xml:space="preserve"> Likert (L)
 Multiple-choice questions (Mcq)
Alternative name: Graphic rating scale (or Likert item or Likert-style)  or  Numerical scale</t>
  </si>
  <si>
    <t>L: Significance analysis
Mcq: Mean, Standard Deviation</t>
  </si>
  <si>
    <t>Two-way ANOVA</t>
  </si>
  <si>
    <t>No expert: fluent English speakers</t>
  </si>
  <si>
    <t xml:space="preserve">Stories' Generation </t>
  </si>
  <si>
    <t>Rating:  (5 points)
Alternative name: Graphic rating scale (or Likert item or Likert-style)  or  Numerical scale</t>
  </si>
  <si>
    <t>Original, Events Only, Overlapping, Ordering</t>
  </si>
  <si>
    <t>ENLG 2009</t>
  </si>
  <si>
    <t>Data-to-text generation systems</t>
  </si>
  <si>
    <t>Rating: (7 points)
Alternative name: Graphic rating scale (or Likert item or Likert-style)  or  Numerical scale</t>
  </si>
  <si>
    <t xml:space="preserve">Interval
Justified: The authors wrote "because ratings are ordinal data and it is not clear how meaningful it is to compute means. However, it is a simple way of obtaining
a system ranking for comparison with the
two automatic scores (BLEU and NIST)". </t>
  </si>
  <si>
    <t xml:space="preserve">Mean, Counting
</t>
  </si>
  <si>
    <t>One-way ANOVA, Post-hoc Tukey</t>
  </si>
  <si>
    <t>Clarity, Readability</t>
  </si>
  <si>
    <t>Generating Instructions in Virtual Environments</t>
  </si>
  <si>
    <t xml:space="preserve">Likert: (5 points) (LK5), (7 points) (LK7)
Alternative name: Numerical scale
Choose a category: (3 categories) (Cac)
</t>
  </si>
  <si>
    <t>Interval
No justification
Nominal</t>
  </si>
  <si>
    <t>LK5, LK7: Mean
Cac: Percentage</t>
  </si>
  <si>
    <t xml:space="preserve">LK5, LK7: ANOVA, Tukey-tests
Cac : χ2 </t>
  </si>
  <si>
    <t>No expert: internet anonymous users</t>
  </si>
  <si>
    <t>LK7: Overall
LK5: Task difficulty, Goal clarity, Play again, Instruction clarity, Instruction helpfulness, Choice of words, Referring expressions, Navigation instructions, Friendliness, 
N: Informativity, Timing</t>
  </si>
  <si>
    <t>Shared-Task Evaluation Competition (STEC)</t>
  </si>
  <si>
    <t>Slider: (from 1 to 100)</t>
  </si>
  <si>
    <t>Interval
Justified: The authors noted "We did not use a rating scale (where integers correspond to different assessments of quality), because it is not generally considered appropriate to apply parametric methods of analysis to ordinal data. Instead, we asked subjects to give their judgments for Adequacy and Fluency for each item by manipulating a slider"</t>
  </si>
  <si>
    <t>ANOVA, Post-hoc Tukey</t>
  </si>
  <si>
    <t>Adequacy/clarity, Fluency</t>
  </si>
  <si>
    <t>INLG 2010</t>
  </si>
  <si>
    <t>Evaluation study: three experiments compare absolute vs relative judgment</t>
  </si>
  <si>
    <t>Absolute judgment (Aj) 
Relative judjment (Rj)</t>
  </si>
  <si>
    <t xml:space="preserve">Aj;  Rating: (5 points) 
Rj; Slider: (from -10 to 10)
Aj; Rating:  (7 points) 
Rj; Slider: (from -50 to 50)
Aj; Slider: (from 0 to 100)
Rj; Slider: (from -50 to 50)
Alternative name: Graphic rating scale (or Likert item or Likert-style) </t>
  </si>
  <si>
    <t>Aj, Rj; Interval
Aj, Rj; Interval
Aj, Rj;Interval
About the use of rating scale  the author wrote: "The result of a rating scale experiment is ordinal
data (sets of scores selected from the discrete
rating scale). The means-based ranks and statistical
significance tests that are commonly presented
with the results of RSEs are not generally considered
appropriate for ordinal data in the statistics
literature (Siegel, 1957). At the least, “a test on the
means imposes the requirement that the measures
must be additive, i.e. numerical” (Siegel, 1957, p.
14). Parametric statistics are more powerful than
non-parametric alternatives, because they make a
number of strong assumptions (including that the
data is numerical). If the assumptions are violated
then the risks is that the significance of results is overestimated."</t>
  </si>
  <si>
    <t>In the paper are analysed the difference between Rating scale evaluation Vs. Slider scale evaluation. The dimenions od the analysis as the following:
(i) the amount of variation accounted for by differences between systems 
(ii) inter-evaluator agreement
 (iii) evaluator self-consistency
 (iv) the number of significant differences identified
(v) experimental cost.</t>
  </si>
  <si>
    <t>One-way ANOVA</t>
  </si>
  <si>
    <t>Aj, Ar: 10
Aj, Ar: 22 
Aj, Ar: 8 and 28</t>
  </si>
  <si>
    <t xml:space="preserve"> Aj, Rj; No expert: linguistics students
 Aj, Rj; No expert: linguistics students and University staff 
 Aj, Rj; No expert: linguistics students</t>
  </si>
  <si>
    <t>Aj, Rj:  Fluency, Clarity 
Aj, Rj:  Readability, Clarity 
 Aj, Rj:  Fluency, Adequacy</t>
  </si>
  <si>
    <t>Aj. Rj: Kendall’s W</t>
  </si>
  <si>
    <t>Aj: Fluency = 0.760, Clarity = 0.543 
Rj: Fluency = 0.725, Clarity = 0.717   
Aj:  Readability = 0.533, Clarity = 0.497
Rj:  Readability = 0.542 , Clarity = 0.626
Aj: Fluency = 0.676, Adequacy = 0.471
Rj: Fluency = 0.654, Adequacy = 0.573</t>
  </si>
  <si>
    <t>Content selection</t>
  </si>
  <si>
    <t>Rj; Relative selection
Aj: Rating: (5 points) 
Alternative name: Numerical scale</t>
  </si>
  <si>
    <t>Rj; Ordinal
Aj: Interval
No justification</t>
  </si>
  <si>
    <t>Rj; Counting
Aj: Mean, Mim</t>
  </si>
  <si>
    <t xml:space="preserve"> Rj: 21 
Aj: 12 </t>
  </si>
  <si>
    <t xml:space="preserve">Rj, Aj; No expert: university students </t>
  </si>
  <si>
    <t>Rj: Select the best 4 proprosition 
Aj: Quality in conveying additional information</t>
  </si>
  <si>
    <t>Human-robot interaction</t>
  </si>
  <si>
    <t xml:space="preserve">Absolute judgment </t>
  </si>
  <si>
    <t>Mean  (done in each of the four categories)</t>
  </si>
  <si>
    <t xml:space="preserve">Mann-Whitney </t>
  </si>
  <si>
    <t xml:space="preserve">Intelligence
of the robot, Task ease and task success, Feelings of the user,  Conversation quality </t>
  </si>
  <si>
    <t>Generation of abstracts of meeting conversations</t>
  </si>
  <si>
    <t>Likert: Likert item (5 points)</t>
  </si>
  <si>
    <t>I understood the overall content of the discussion, It required a lot of effort to review the meeting in
the allotted time, The summary was coherent and readable,  The information in the summary was relevant,  The summary was useful for navigating the discussion, The summary was missing relevant information.</t>
  </si>
  <si>
    <t>Paraphrase Generation</t>
  </si>
  <si>
    <t>Rating: (7 points)
Alternative name: Numerical scale</t>
  </si>
  <si>
    <t xml:space="preserve"> Interval
No justification</t>
  </si>
  <si>
    <t>Referring expression generation</t>
  </si>
  <si>
    <t>Relative rating: (Slider from -10 to 10)</t>
  </si>
  <si>
    <t>Mean, Counting</t>
  </si>
  <si>
    <t>No expert: university students all native English speakers</t>
  </si>
  <si>
    <t>Fluency, Referential Clarity</t>
  </si>
  <si>
    <t xml:space="preserve"> Slider: (from -100 to 100)</t>
  </si>
  <si>
    <t>No expert: Internet anonymous users</t>
  </si>
  <si>
    <t>Overall the system gave me good directions, Quality measures (15 questions), Emotional  affect measures (7 questions)</t>
  </si>
  <si>
    <t>UCNLG + Eval  2011</t>
  </si>
  <si>
    <t>Question Generation</t>
  </si>
  <si>
    <t>Choose a category: (5 categories)</t>
  </si>
  <si>
    <t>Counting</t>
  </si>
  <si>
    <t>Expert: the paper's authors</t>
  </si>
  <si>
    <t>Plausible (3 categories), Implausible (2 categories)</t>
  </si>
  <si>
    <t>ENLG 2011</t>
  </si>
  <si>
    <t>Text simplification</t>
  </si>
  <si>
    <t>Choose a category: (2 categories)</t>
  </si>
  <si>
    <t>Nominal</t>
  </si>
  <si>
    <t>Acceptable, Unacceptable</t>
  </si>
  <si>
    <t>k not better specified (k)
Percent Agreement (%)</t>
  </si>
  <si>
    <t xml:space="preserve">Judge 1 - Judge 2: 0.55 (k), 0.78 (%)
Judge 1 - Developer: 0.52 (k), 0.79 (%)
Judge 2 - Developer: 0.32(k) ,  0.68 (%) </t>
  </si>
  <si>
    <t>Medical texts generation</t>
  </si>
  <si>
    <t xml:space="preserve">Relative selection
Likert: (5 points)
Alternative name: Graphic rating scale (or Likert item or Likert-style) </t>
  </si>
  <si>
    <t>Rj: Ordinal 
Aj: Interval
No justification</t>
  </si>
  <si>
    <t>Rj: Percentage
Aj: Categories correlation (used two-tailed 
Pearson cross-correlation)</t>
  </si>
  <si>
    <t>Rj, Aj; No expert: parents that previously had a child in neonatal care</t>
  </si>
  <si>
    <t>Rj: Whether the participants preferred either text A or B for the given scenario
Aj: Understandability, Helpfulness, Level of which the text appropriately considers the parents’ emotional state</t>
  </si>
  <si>
    <t>Adaptive Information Presentation for Spoken Dialogue Systems: Evaluation with human subjects</t>
  </si>
  <si>
    <t>Natural Language Generation in spoken dialogue</t>
  </si>
  <si>
    <t>Choose a category: (2 categories) (Chc)
Likert: (6 points) (LK6)
Alternative name: Likert item or Likert-style</t>
  </si>
  <si>
    <t>Chc: Interval
No justification 
LK6: Ordinal</t>
  </si>
  <si>
    <t>Chc: Percentage (?)
 LK6: Mean (?)</t>
  </si>
  <si>
    <t>Chc: z-test 
LK6: Mann-Whitney</t>
  </si>
  <si>
    <t>No expert: people from Cambridge and Edinburgh, mostly students and Crowdsourced workers</t>
  </si>
  <si>
    <t>Chc: Did you find all the information you were looking for?
LK6: The system understood me well, The phrasing of the system’s responses was good, The system’s voice was of good quality</t>
  </si>
  <si>
    <t>Situated Dialogue</t>
  </si>
  <si>
    <t xml:space="preserve">Likert: (5 points)
Alternative name: Graphic rating scale (or Likert item or Likert-style) </t>
  </si>
  <si>
    <t xml:space="preserve">Interval
No justification </t>
  </si>
  <si>
    <t>Helpfulness on guiding the displayed person to the referent</t>
  </si>
  <si>
    <t>Ontology verbalisation</t>
  </si>
  <si>
    <t>Expert: Members of the ACL special interest groups SIGGEN and SIGdial</t>
  </si>
  <si>
    <t>How difficult was it to find the
information?</t>
  </si>
  <si>
    <t>Lexical Substitutions</t>
  </si>
  <si>
    <t>Assessments addition (and Pearson correlation for further analysis)</t>
  </si>
  <si>
    <t>10 (?)</t>
  </si>
  <si>
    <t>Rank all four possible replacements in order of preference as a substitution for the original word in context</t>
  </si>
  <si>
    <t>Generation of Formal and Informal Sentences</t>
  </si>
  <si>
    <t>Precision</t>
  </si>
  <si>
    <t>Formal / Informal</t>
  </si>
  <si>
    <t>Cohen's k (k)
Percent Agreement (%)</t>
  </si>
  <si>
    <t>k: 0.88
%: 0.94</t>
  </si>
  <si>
    <t>Surface Realisation</t>
  </si>
  <si>
    <t>Slider: (from 0 to 100)</t>
  </si>
  <si>
    <t>One-way ANOVA, post-hoc Tukey</t>
  </si>
  <si>
    <t>6 (Sr-Deep evaluation)
5 (SR-Shallow evaluation)</t>
  </si>
  <si>
    <t>Clarity, Readability, Meaning Similarity</t>
  </si>
  <si>
    <t>Slider: (from -100 to 100)</t>
  </si>
  <si>
    <t xml:space="preserve">Interval 
No justification </t>
  </si>
  <si>
    <t>Assessments addition</t>
  </si>
  <si>
    <t xml:space="preserve">ANOVA, post-hoc Tukey </t>
  </si>
  <si>
    <t>Overall, the system gave me good instructions.
I was confused about which direction to go
in.
I could easily identify the buttons the system
described to me.
I had to re-read instructions to understand
what I needed to do.
The system’s instructions were visible long
enough for me to read them.
The system’s instructions came too late or
too early.
The system immediately offered help
when I was in trouble.
The system gave me useful feedback about
my progress.
The system was very friendly.
I felt I could trust the system’s instructions.</t>
  </si>
  <si>
    <t>INLG 2012</t>
  </si>
  <si>
    <t>Personality in Generated Dialogue</t>
  </si>
  <si>
    <t>Aj: Likert: (7 points)
Rj: Choose a category: (4 categories)
Alternative name: Graphic rating scale (or Likert item or Likert-style)  or  Numerical scale</t>
  </si>
  <si>
    <t>LK7: Ordinal
 Cac: Nominal</t>
  </si>
  <si>
    <t>Cac: Precision
LK7: Ordinal logistic regressions (?)</t>
  </si>
  <si>
    <t xml:space="preserve">LK7, Cac: χ2 </t>
  </si>
  <si>
    <t>No expert: annotator from Language Experiments Portal</t>
  </si>
  <si>
    <t>LK7: How well the characters ‘got on’ with each other
How smoothly the conversation went 
Cac: which of the two characters 
scored higher on the extraversion (E), neuroticism (N), agreeableness (A) and conscientiousness (C) dimensions</t>
  </si>
  <si>
    <t>Linguist’s Assistant</t>
  </si>
  <si>
    <t>192 Korean
 40 Jula</t>
  </si>
  <si>
    <t>No expert: Korean speakers 
No expert: Jula speakers</t>
  </si>
  <si>
    <t>Select the best text</t>
  </si>
  <si>
    <t>Generation of natural language texts from ontologies</t>
  </si>
  <si>
    <t xml:space="preserve">Absolute judgment (Aj)
Relative judjment (Rj)
</t>
  </si>
  <si>
    <t>First survey (Fs), Aj: Choose a category: (4 categories)
Second survey (Ss), Rj: Relative selection (Rss)
Second survey (Ss), Aj: Choose a category (Cac2): (2 categories) 
Second survey (Ss), Aj: Choose a category (CacV): (varius categories)</t>
  </si>
  <si>
    <t>Fs, Aj: Nominal
Ss, Rj: Ordinal
Ss, Aj: Nominal
Ss, Aj: Nominal</t>
  </si>
  <si>
    <t xml:space="preserve">Fs, Ss: Counting (and χ2  correlation for further analysis) </t>
  </si>
  <si>
    <t xml:space="preserve">Fs: χ2 </t>
  </si>
  <si>
    <t xml:space="preserve">Fs: 30
Ss: 29 </t>
  </si>
  <si>
    <t>Fs, Aj: Which sentences, if any, can be deducted  from the phrase ?
Ss, Aj, Cac2: Do you think the above paragraphs communicate the same inforamtion, implicity or explicity?
Ss, Aj, CacV: Please tick any sentence(s) from A (B) which you belive carring informatiuon not in B (A)
Ss, Rj, Rss: Plese rate your preference, in any, for one of the paragraph over the other</t>
  </si>
  <si>
    <t>3 English
3 Swedish
3 Hebrew</t>
  </si>
  <si>
    <t>No expert: native English speakers
  No expert: native Swedish speakers
  No expert: native Hebrew speakers</t>
  </si>
  <si>
    <t>Choose the most coherent description</t>
  </si>
  <si>
    <t>Fleiss' k</t>
  </si>
  <si>
    <t>English: 0.66
Swedish: 0.78
Hebrew: 0.72</t>
  </si>
  <si>
    <t>Choose a category (Cac): (4 categories) 
Rating (R): (5 points) 
Alternative name: Graphic rating scale (or Likert item or Likert-style) or  Numerical scale</t>
  </si>
  <si>
    <t xml:space="preserve">Cac: Nominal 
R: Interval
No justification </t>
  </si>
  <si>
    <t>Cac: Percentage
R: Mean</t>
  </si>
  <si>
    <t>No expert: university staff and students</t>
  </si>
  <si>
    <t xml:space="preserve">Cac: Choose the correct conclusion from four alternatives
R: Rate the difficulty of this choice </t>
  </si>
  <si>
    <t>ENLG 2013</t>
  </si>
  <si>
    <t>Exploiting ontology lexica for generating natural language texts from RDF data</t>
  </si>
  <si>
    <t xml:space="preserve">Choose a category (Cac): (2 categories)
Rating (R): Graphic rating scale (4 points) </t>
  </si>
  <si>
    <t>Cac: Nominal
R: Ordinal</t>
  </si>
  <si>
    <t>Cac: Significance analysis (metric not specified)
 R: Percentage</t>
  </si>
  <si>
    <t>R: Fluency, Adequacy
Cac: The text is appropriate for novices or for advanced cooks</t>
  </si>
  <si>
    <t>Likert  (LK): Likert item (5 points) 
Rating (R): (5 points) 
Alternative name: Graphic rating scale (or Likert item or Likert-style) or  Numerical scale</t>
  </si>
  <si>
    <t xml:space="preserve">LK, R: Interval
No justification </t>
  </si>
  <si>
    <t>LK, R: Mean</t>
  </si>
  <si>
    <t>No expert: computer science students fluent English speakers</t>
  </si>
  <si>
    <t>LK: Fluency, Text structure, Clarity
Rs: Overall quality</t>
  </si>
  <si>
    <t>Expert: a graduate student from the Faculty of Education</t>
  </si>
  <si>
    <t>Grammaticality, Semantic validity, Vagueness, 
Answerability, Learning value</t>
  </si>
  <si>
    <t>Generating student feedback</t>
  </si>
  <si>
    <t>Rank item</t>
  </si>
  <si>
    <t>Mode</t>
  </si>
  <si>
    <t>Mann-Whitney</t>
  </si>
  <si>
    <t xml:space="preserve">No expert: native English speakers students </t>
  </si>
  <si>
    <t>Order items by preference</t>
  </si>
  <si>
    <t xml:space="preserve">Method to score the criteria analysed not specified </t>
  </si>
  <si>
    <t>No expert: Library and Information Science and Computer
Science researchers and PhD students</t>
  </si>
  <si>
    <t>Comprehensibility, Readability, Usefulness</t>
  </si>
  <si>
    <t>Rating: Graphic scale (3 points)</t>
  </si>
  <si>
    <t>Mean, Percentage</t>
  </si>
  <si>
    <t>Grammaticality</t>
  </si>
  <si>
    <t>Likert: (5 points)
Alternative name: Graphic rating scale (or Likert item or Likert-style)</t>
  </si>
  <si>
    <t>Med, max, mim</t>
  </si>
  <si>
    <t>Friedman test</t>
  </si>
  <si>
    <t>Expert: paramedics</t>
  </si>
  <si>
    <t>Accuracy, Understandability, Usefulness</t>
  </si>
  <si>
    <t>Poetry generation</t>
  </si>
  <si>
    <t>Turing Test-like evaluation</t>
  </si>
  <si>
    <t xml:space="preserve">Turing Test-like evaluation </t>
  </si>
  <si>
    <t>Expert: linguists</t>
  </si>
  <si>
    <t>Is the text generated by a machine or by a human?</t>
  </si>
  <si>
    <t>Generation of contextually greeting</t>
  </si>
  <si>
    <t>Choose a category (?)</t>
  </si>
  <si>
    <t>Appropriateness, Politeness, Social distance, Relative power, Feeling a sense of urgency</t>
  </si>
  <si>
    <t>NLG system designed specifically to adapt quickly and easily to different domains</t>
  </si>
  <si>
    <t xml:space="preserve">Relative selection </t>
  </si>
  <si>
    <t>Mean (?)</t>
  </si>
  <si>
    <t>Over 100</t>
  </si>
  <si>
    <t>No expert (NE): crowdsourced workers
Expert (E):  3 experts from the financial and 4 from the biography</t>
  </si>
  <si>
    <t>Percent Agreement</t>
  </si>
  <si>
    <t>NE: 0.75 
E: 0.76</t>
  </si>
  <si>
    <t>INLG + SIDDIAL 2014</t>
  </si>
  <si>
    <t>Language Generation Templates</t>
  </si>
  <si>
    <t>Choose a category (Cac): (2 categories) 
Rating (R): Graphic rating scale (6 points)</t>
  </si>
  <si>
    <t>Cac: Nominal
R: Interval 
No justification (note for the statistical significance test they use nonparametric statistic)</t>
  </si>
  <si>
    <t>Cac: Percentage
R: Mean, Standard Deviation</t>
  </si>
  <si>
    <t>Kruskal-Wallis</t>
  </si>
  <si>
    <t>No expert: crowdsourced workers</t>
  </si>
  <si>
    <t>Cac: Do the highlighted phrases (A and B) have the same meaning? 
Cac: Does saying A (B) make sense at the point in the dialog?
R: Please rate which of the highlighted phrases (A and B) sounds more natural in the context of the given dialog</t>
  </si>
  <si>
    <t>INLG 2014</t>
  </si>
  <si>
    <t>Weather reports generation</t>
  </si>
  <si>
    <t>Choose a category (N): (2 categories) 
Multiple-choice questions (M): (4 points)</t>
  </si>
  <si>
    <t>N, M: Nominal</t>
  </si>
  <si>
    <t>N, M: Percentage</t>
  </si>
  <si>
    <t>No expert: end-users</t>
  </si>
  <si>
    <t>N: Did you find the text on the weather forecast page helped you to understand the forecast better?
N: Would you recommend this feature?
M: How did you find the text used?</t>
  </si>
  <si>
    <t>Exp1, Exp2: Mean, Standard Deviation, Median</t>
  </si>
  <si>
    <t xml:space="preserve">Exp1, Exp2: One-way ANOVA, post-hoc Tukey </t>
  </si>
  <si>
    <t>First experiment (Exp 1): 28
Second experiment (Exp 2): 76</t>
  </si>
  <si>
    <t xml:space="preserve">Exp1, Exp2: No expert: crowdsourced workers
</t>
  </si>
  <si>
    <t xml:space="preserve">Exp1, Exp2:  Fluency, Simplicity,  Meaning preservation
</t>
  </si>
  <si>
    <t>Extraction verbalization templates</t>
  </si>
  <si>
    <t>Rating (R4):  Graphic scale (4 points)
Rating (R5):  Graphic scale (5 points)</t>
  </si>
  <si>
    <t>R4, R5: Ordinal</t>
  </si>
  <si>
    <t xml:space="preserve">R4, R5: Counting </t>
  </si>
  <si>
    <t>Expert: expert in the fields of RDF and SPARQL and that are proficient in both English and German.</t>
  </si>
  <si>
    <t>R4: Accuracy, Syntactic correctness
R5: Understandability</t>
  </si>
  <si>
    <t>Rating:  Graphic scale (5 points)</t>
  </si>
  <si>
    <t>Overall quality, Fluency, Informativeness</t>
  </si>
  <si>
    <t>Kruskal-Wallis, χ2, Wilcoxon signed-rank</t>
  </si>
  <si>
    <t>Readability, Completeness, Compactness, Correctness</t>
  </si>
  <si>
    <t xml:space="preserve">Relative judjment </t>
  </si>
  <si>
    <t xml:space="preserve"> Ordinal</t>
  </si>
  <si>
    <t>5, 34</t>
  </si>
  <si>
    <t>No expert: 5th grade, freshmen college students</t>
  </si>
  <si>
    <t>Email synthesizer</t>
  </si>
  <si>
    <t>Aj: Rating (R): (5 points)
Rj: Rank items (RI)
Alternative name: Graphic rating scale (or Likert item or Likert-style) or  Numerical scale</t>
  </si>
  <si>
    <t>R: Interval
No justification
RI: -</t>
  </si>
  <si>
    <t>R: Mean
RI: -</t>
  </si>
  <si>
    <t>R, RI: 7</t>
  </si>
  <si>
    <t>RI: Overall coherence, Coherence, Fluency, Naturalness
R: Overall</t>
  </si>
  <si>
    <t>Texts generation 
from flow graphs</t>
  </si>
  <si>
    <t>Rating: Graphic scale (5 points)</t>
  </si>
  <si>
    <t xml:space="preserve">
Will the dish be the same as the original recipe when you cook according to the generated text?</t>
  </si>
  <si>
    <t>Valence Shifted Generation</t>
  </si>
  <si>
    <t xml:space="preserve"> No expert: native Turkish speakers</t>
  </si>
  <si>
    <t xml:space="preserve">Higher valence </t>
  </si>
  <si>
    <t>Multi-adaptive approach to Natural
Language Generation</t>
  </si>
  <si>
    <t>No expert: Computer science students</t>
  </si>
  <si>
    <t>Overall preference</t>
  </si>
  <si>
    <t>Email generation</t>
  </si>
  <si>
    <t>R, RI: Interval
No justification</t>
  </si>
  <si>
    <t>R: Mean
RI: Percentage</t>
  </si>
  <si>
    <t>RI: t-test</t>
  </si>
  <si>
    <t>R: 1: highly confident that the email is not from the sender, 5: highly confident that the email is from that sender
RI: Coherence, Fluency, Naturalness, Preference, Overall</t>
  </si>
  <si>
    <t>ENLG 2015</t>
  </si>
  <si>
    <t>Generation of natural language texts from knowledge base</t>
  </si>
  <si>
    <t>Choose a category: (3 categories)</t>
  </si>
  <si>
    <t>Correctness</t>
  </si>
  <si>
    <t>0.76</t>
  </si>
  <si>
    <t>Evaluation study</t>
  </si>
  <si>
    <t xml:space="preserve">Relative rating </t>
  </si>
  <si>
    <t>No expert: university students and staff</t>
  </si>
  <si>
    <t>Clarity, Fluency</t>
  </si>
  <si>
    <t>Generation of Computer System Diagnostics</t>
  </si>
  <si>
    <t>Rating: Graphic scale (6 points)</t>
  </si>
  <si>
    <t>Mean, Mode, Median</t>
  </si>
  <si>
    <t>Around 64</t>
  </si>
  <si>
    <t>Naturalness, Readability, Understandability</t>
  </si>
  <si>
    <t>Dialogue generation</t>
  </si>
  <si>
    <t>Rating:  (5 points)
Alternative name: Graphic rating scale (or Likert item or Likert-style) or  Numerical scale</t>
  </si>
  <si>
    <t>Grammatical fluency, Semantic correctness</t>
  </si>
  <si>
    <t>Likert: (4 points)
Alternative name: Graphic rating scale (or Likert item or Likert-style)</t>
  </si>
  <si>
    <t>Human-likeness, Naturalness</t>
  </si>
  <si>
    <t>Surface Generation</t>
  </si>
  <si>
    <t>Rating: (5 points)
Alternative name: Graphic rating scale (or Likert item or Likert-style) or  Numerical scale</t>
  </si>
  <si>
    <t>Grammaticality, Meaningfulness</t>
  </si>
  <si>
    <t>0.44</t>
  </si>
  <si>
    <t>Rating: Numeric (9 points)</t>
  </si>
  <si>
    <t>Used Kruskal-Wallis to check the staistical difference between strategies</t>
  </si>
  <si>
    <t>Naturalness, Coherentes, Smoothness, Agent-friendly, Agent warmness, Agent funnies, Agent competence, Agent informedness</t>
  </si>
  <si>
    <t>Textual Driver Feedback Generation</t>
  </si>
  <si>
    <t>Absolute judgment (Aj)
 Relative judjment (Rj)</t>
  </si>
  <si>
    <t>Aj: Likert (L): (7 points)
Rj: Rank items (RI)
Alternative name: Graphic rating scale (or Likert item or Likert-style)</t>
  </si>
  <si>
    <t>L, RI: Interval
No justification</t>
  </si>
  <si>
    <t>L: Median
RI: Mean</t>
  </si>
  <si>
    <t xml:space="preserve">L: ANOVA, post-hoc Tukey 
RI: χ2 </t>
  </si>
  <si>
    <t>L: The feedback is helpfu
L:  The feedback gives me an idea how I could adapt my driving behaviour
L: The feedback encourages me to change my driving behaviour
RI: ranking the feedbacks</t>
  </si>
  <si>
    <t>WebNLG 2016</t>
  </si>
  <si>
    <t>Semantic Sentence Simplification</t>
  </si>
  <si>
    <t>Simplification quality</t>
  </si>
  <si>
    <t>Stock news generation</t>
  </si>
  <si>
    <t>Fluency</t>
  </si>
  <si>
    <t>Generation from templates and Grammatical Framework (Comparison between the two methods)</t>
  </si>
  <si>
    <t xml:space="preserve">   No expert: Native Afrikaans speakers </t>
  </si>
  <si>
    <t>Overall quality</t>
  </si>
  <si>
    <t>Proceedings of the INLG 2016 Workshop on Computational Creativity in Natural Language Generation 2016</t>
  </si>
  <si>
    <t xml:space="preserve">Generation of  narrative structure </t>
  </si>
  <si>
    <t>Rating: Numerical (5 points)</t>
  </si>
  <si>
    <t>Overall, Style, Grammaticality, Flow (between sentences), 
Vocabulary, Understandability</t>
  </si>
  <si>
    <t>Rating: (7 points)
Alternative name: Graphic rating scale (or Likert item or Likert-style) or  Numerical scale</t>
  </si>
  <si>
    <t>Creativity, 
Meaningfulness, Quality</t>
  </si>
  <si>
    <t>INLG 2016</t>
  </si>
  <si>
    <t xml:space="preserve">Rj; Relative selection (Rs) (Comparative scale) (5 points) 
Aj: Likert (L): Likert item (5 points) </t>
  </si>
  <si>
    <t>Rs, L: Ordinal</t>
  </si>
  <si>
    <t>Rs, L: Counting</t>
  </si>
  <si>
    <t>Rs: Sign Test</t>
  </si>
  <si>
    <t>Rs: Informative, Positive, Easy, Suitable
L: I would consider showing summary {A|B} to a child if I wanted them to know more about this news story</t>
  </si>
  <si>
    <t>Verb selection</t>
  </si>
  <si>
    <t>Binomial test</t>
  </si>
  <si>
    <t>Select the most natural sounding sentence</t>
  </si>
  <si>
    <t xml:space="preserve">Caption compression generation </t>
  </si>
  <si>
    <t>Likert: (7 points)
Alternative name: Graphic rating scale (or Likert item or Likert-style) or  Numerical scale</t>
  </si>
  <si>
    <t>No expert: native English speakers from Crowdflowe</t>
  </si>
  <si>
    <t>Fluency, Importance</t>
  </si>
  <si>
    <t>Pearson's r (calculated between the avarege score and each set of
 workers)</t>
  </si>
  <si>
    <t>0.71</t>
  </si>
  <si>
    <t>Label generation</t>
  </si>
  <si>
    <t>Likert : (5 points) 
Alternative name: Graphic rating scale (or Likert item or Likert-style)</t>
  </si>
  <si>
    <t>No expert: fluent in English</t>
  </si>
  <si>
    <t>Q1 I can understand this label
 Q2: This label is
a complete phrase
 Q3: This label accurately
reflects the content of the comment cluster</t>
  </si>
  <si>
    <t xml:space="preserve">Krippendorff's α </t>
  </si>
  <si>
    <t>Q1: 0.423
Q2: 0.372
Q3:  0.699</t>
  </si>
  <si>
    <t>Narrative Text Generation</t>
  </si>
  <si>
    <t>Sentence Simplification</t>
  </si>
  <si>
    <t>Rating: (6 points)
Alternative name: Graphic rating scale (or Likert item or Likert-style) or  Numerical scale</t>
  </si>
  <si>
    <t>No expert: either native speakers or proficient in English</t>
  </si>
  <si>
    <t xml:space="preserve">Adequacy, Fluency, Simplification </t>
  </si>
  <si>
    <t>Text readability of summaries generation</t>
  </si>
  <si>
    <t>Rank items
Rank items</t>
  </si>
  <si>
    <t>90
50</t>
  </si>
  <si>
    <t>No expert: crowdsourced workers
No expert: students at the 5th grade (16), Freshmen college students (34)</t>
  </si>
  <si>
    <t>Grade to which the summaries belong
Overall quality</t>
  </si>
  <si>
    <t xml:space="preserve">Rating (R2): (2 points)
Rating (R3): (3 points)
Alternative name: Graphic rating scale (or Likert item or Likert-style) </t>
  </si>
  <si>
    <t>R2, R3: No expert: native English speakers</t>
  </si>
  <si>
    <t>R2: Specificity, Syntactic, Semantic, Question Type, Importance
R3: Diversity, Overall quality</t>
  </si>
  <si>
    <t>Specificity: 0.18 (k), 0.77 (%)
Syntactic: 0.11 (k), 0.85 (%)
 Semantic: 0.18 (k), 0.79 (%)
 Question Type: 0.27 (k), 0.87 (%)
 Importance: 0.10 (k), 0.50 (%)
 Diversity: 0.80 (k), 0.91(%)
 Overall criterion: 0.51 (k), 0.82(%)</t>
  </si>
  <si>
    <t>Overall and Diversity scores, were penalized only when
the scores assigned by the two annotators differed
for more than 1</t>
  </si>
  <si>
    <t>Generation from Tabular Non-textual Data</t>
  </si>
  <si>
    <t>Rating: (10 points)
Alternative name: Graphic rating scale (or Likert item or Likert-style) or  Numerical scale</t>
  </si>
  <si>
    <t>Interval (?)
No justification</t>
  </si>
  <si>
    <t>No expert: students</t>
  </si>
  <si>
    <t xml:space="preserve">Rating (R2): Graphic scale (2 points) 
Rating (R3): Graphic scale  (3 points)
Rating (R4): Graphic scale (4 points) </t>
  </si>
  <si>
    <t>The experiment was used to study the Inter-Annotator Agreement</t>
  </si>
  <si>
    <t>R2: Question Type
R3: Ambiguity, Variety
R4: Relevance, Syntactic correctness</t>
  </si>
  <si>
    <t>Relevance: 0.806
Question Type: 0.859
Correctness: 0.838
 Ambiguity: 0.688
Variety: 0.904</t>
  </si>
  <si>
    <t>Evaluation done by a set of judges wich iteratively and collaboratively improve the evaluation scheme.</t>
  </si>
  <si>
    <t>Semantic correctness, Question type correctness, Clarity of referential, Grammatically
 correct</t>
  </si>
  <si>
    <t>Choose a category (3 categories)</t>
  </si>
  <si>
    <t>Cohen's k</t>
  </si>
  <si>
    <t>0.67</t>
  </si>
  <si>
    <t>Landis and Koch scale (?)</t>
  </si>
  <si>
    <t>Crowd-sourcing NLG Data evaluation</t>
  </si>
  <si>
    <t>Likert: (6 points)
Alternative name: Graphic rating scale (or Likert item or Likert-style)</t>
  </si>
  <si>
    <t>Interval 
Justified: The authors wrote "We mostly use parametric statistical
methods in our analysis. It has been debated
for over 50 years whether Likert-type measurement
scales should be analysed using parametric or non-parametric statistical methods (Carifio and
Perla, 2008). The use of parametric statistics, however,
was justified repeatedly by (Carifio and Perla,
2008), (Norman, 2010) and more recently by (Murray,
2013) as a “perfectly appropriate” (Carifio and
Perla, 2008) statistical method for Likert scales that
may be used by researchers “with no fear of coming
to the wrong conclusion” (Norman, 2010). We
therefore present and analyse mean averages (rather
than the mode) for the collected judgements."</t>
  </si>
  <si>
    <t>Informativeness, Naturalness, Phrasing</t>
  </si>
  <si>
    <t>XCI 2017</t>
  </si>
  <si>
    <t>Paraphrase generation</t>
  </si>
  <si>
    <t>Accuracy</t>
  </si>
  <si>
    <t>Select the paraphrase that is closer in meaning to the original sentence</t>
  </si>
  <si>
    <t>CC-NLG 2017</t>
  </si>
  <si>
    <t>The papeer was a work in progress, so no result presented</t>
  </si>
  <si>
    <t>Coherence, Interest, Topic</t>
  </si>
  <si>
    <t>INLG 2017</t>
  </si>
  <si>
    <t>Surface realisation</t>
  </si>
  <si>
    <t>Likert: (5 points)
Alternative name: Graphic rating scale (or Likert item or Likert-style) or  Numerical scale</t>
  </si>
  <si>
    <t>Mode,  Mean</t>
  </si>
  <si>
    <t>Coherence, Grammatical errors, Post-editing</t>
  </si>
  <si>
    <t>Generation of description of people in snapshots from a 3D environment</t>
  </si>
  <si>
    <t>Likert: (5 points)
Alternative name: Graphic rating scale (or Likert item or Likert-style) or Numerical scale</t>
  </si>
  <si>
    <t>Referring Expression Generation</t>
  </si>
  <si>
    <t>Slider (from 0 to 100)</t>
  </si>
  <si>
    <t>How well the target object matched each of twenty attributes</t>
  </si>
  <si>
    <t>Generation of textual descriptions for human activities
in videos</t>
  </si>
  <si>
    <t>Rating: (5 points)
Alternative name: Graphic rating scale (or Likert item or Likert-style) or Numerical scale</t>
  </si>
  <si>
    <t xml:space="preserve">No expert: crowdsourced workers </t>
  </si>
  <si>
    <t>Grammar, Correctness, Relevance</t>
  </si>
  <si>
    <t xml:space="preserve">Soccer reports generation </t>
  </si>
  <si>
    <t>Likert: (7 points)
Alternative name: Graphic rating scale (or Likert item or Likert-style) or Numerical scale</t>
  </si>
  <si>
    <t>No expert: Dutch students</t>
  </si>
  <si>
    <t>Absolute judgment (Aj)
Turing Test-like evaluation (T)</t>
  </si>
  <si>
    <t>Aj: Choose a category (Cac): (4 categories)
T: Turing Test-like evaluation (TT): computer generated vs. human-authored</t>
  </si>
  <si>
    <t>Cac, TT: Ordinal</t>
  </si>
  <si>
    <t>Cac, TT: Mean</t>
  </si>
  <si>
    <t>Expert: linguists (3)
No expert: non-linguists (100)</t>
  </si>
  <si>
    <t>Cac: Grammaticality and/or Understandability
TT: grade each sentence either as human authored
 or computer generated, based on its construction</t>
  </si>
  <si>
    <t>Review generation</t>
  </si>
  <si>
    <t>Expert: annotators have good knowledge in the domain 
of car reviews</t>
  </si>
  <si>
    <t>Readability, Accuracy, Usefulness</t>
  </si>
  <si>
    <t>Magnitude estimation</t>
  </si>
  <si>
    <t>The raw suspense ratings were
converted to normalised z-scores and then calculated the mean and standard
deviation
The z-scores were correlated with the predicted score with Pearson and Spearman correlation coefficients</t>
  </si>
  <si>
    <t>46 (?)</t>
  </si>
  <si>
    <t>Suspense level</t>
  </si>
  <si>
    <t>0.485</t>
  </si>
  <si>
    <t>Landis and Koch scale</t>
  </si>
  <si>
    <t>Generation of questions, answers and grammars from web documents</t>
  </si>
  <si>
    <t>Rating: (10 points)
Alternative name: Graphic rating scale (or Likert item or Likert-style) or Numerical scale</t>
  </si>
  <si>
    <t>Usefulnes</t>
  </si>
  <si>
    <t>Data-To-Text generation</t>
  </si>
  <si>
    <t>Choose the most appropriate in describing the dataset</t>
  </si>
  <si>
    <t>Response Generation</t>
  </si>
  <si>
    <t>Rating: (5 points zero-sum scale)
Alternative name: Graphic rating scale (or Likert item or Likert-style) or Numerical scale</t>
  </si>
  <si>
    <t>Agreeableness, Conscientiousness</t>
  </si>
  <si>
    <t>ATA 2018</t>
  </si>
  <si>
    <t>Choose a category</t>
  </si>
  <si>
    <t>The scores were used in two metrics defined in the paper</t>
  </si>
  <si>
    <t>Simplifications complexity and context adequacy</t>
  </si>
  <si>
    <t>k not better specified</t>
  </si>
  <si>
    <t>0.625 (for the baseline 
model)
0.656 (ReSyf)</t>
  </si>
  <si>
    <t>Proceedings of the Workshop on NLG for Human–Robot Interaction 2018</t>
  </si>
  <si>
    <t>Dialogue generation (personal assistant)</t>
  </si>
  <si>
    <t>Mode, Median, Mean</t>
  </si>
  <si>
    <t>No expert: undergraduate students</t>
  </si>
  <si>
    <t>Overall how would you rate the experience?</t>
  </si>
  <si>
    <t>2IS&amp;NLG 2018</t>
  </si>
  <si>
    <t>Trait Generation in a Vocal Dialogue System</t>
  </si>
  <si>
    <t>Choose a category (Cac): (2 categories)
Rating (R): (5 points)
Alternative name: Graphic rating scale (or Likert item or Likert-style) or Numerical scale</t>
  </si>
  <si>
    <t>Cac: Nominal
R: Interval
No justification</t>
  </si>
  <si>
    <t xml:space="preserve">R: Two-tailed Welch’s t-test </t>
  </si>
  <si>
    <t>Cac: Success: “Was the task successful?”
 R: System Understandability: “Was the system easy to understand?”
 R:  System Understanding: “Did the system understand you well?”
 R:  Humor Identification: “Do you think you identified when the system was making humor?”
 R:  Humor Impact: “Do you think humor had a favorable impact on your system perception?”
 R: Humor Quantity: “Are you satisfied with the amount of humor produced by the system?”</t>
  </si>
  <si>
    <t>Choose a category (Cac 2): (2 categories)
Choose a category (Cac 3): (3 categories)</t>
  </si>
  <si>
    <t>Cac 2, Cac 3: Nominal</t>
  </si>
  <si>
    <t>Counting, Percentage</t>
  </si>
  <si>
    <t>Cac 3: Grammaticality of Questions
Cac 2: Entailment of Retrieved Sentences
Cac 2: Answer Existence of Questions</t>
  </si>
  <si>
    <t>Chatbot</t>
  </si>
  <si>
    <t>Grammaticality, Association with the question</t>
  </si>
  <si>
    <t>Weather-based Recommendations</t>
  </si>
  <si>
    <t>No expert: postgraduate students and PhD candidates</t>
  </si>
  <si>
    <t>Coherence text-graphics, Readability, Understandability</t>
  </si>
  <si>
    <t>Platform for chatbots evaluation</t>
  </si>
  <si>
    <t>The paper introduces a platform for chatbots evaluation and it is not reported the methodologies use for the results.</t>
  </si>
  <si>
    <t>Choose the better response</t>
  </si>
  <si>
    <t>18 different experiments
max: 0.54
min: 0.2</t>
  </si>
  <si>
    <t>CC-NLG 2018</t>
  </si>
  <si>
    <t>Generation of Novel Riddles</t>
  </si>
  <si>
    <t>Mode, Median,  Mean</t>
  </si>
  <si>
    <t>Interpretation, Surprise, Novelty, Humour potential</t>
  </si>
  <si>
    <t>Interpretation: 0.54
 Surprise: 0.59
 Novelty: 0.56
 Humour potential: 0.62</t>
  </si>
  <si>
    <t>Proceedings of the First Workshop on Multilingual Surface Realisation 2018</t>
  </si>
  <si>
    <t xml:space="preserve">Surface Realisation Shared Task </t>
  </si>
  <si>
    <t>Sliders (from 0 to 100)</t>
  </si>
  <si>
    <t>Mean, z-score</t>
  </si>
  <si>
    <t>Readability
, Meaning Similarity</t>
  </si>
  <si>
    <t>INLG 2018</t>
  </si>
  <si>
    <t>Generation from meaning
 representations</t>
  </si>
  <si>
    <t>Aj: Likert (L3): (3 points)
Aj: Likert (L5): (5 points) 
Rj: Rank items (R)
Alternative name: Graphic rating scale (or Likert item or Likert-style) or Numerical scale</t>
  </si>
  <si>
    <t>L3, L5: Interval 
R: Ordinal
No justification</t>
  </si>
  <si>
    <t>L3, L5: Mean
R: Ratio, Spearman correlation used between different criteria</t>
  </si>
  <si>
    <t>L3, L5: t-test
R: Two-tailed binomial test</t>
  </si>
  <si>
    <t>For each experiment the sentence is
rated by three different judges</t>
  </si>
  <si>
    <t>L5: Quality
L3: Naturalness
R: Preference (which sentence do you prefer?)
R: Comprehensible (is the utterance easier to understand)
R: Conciseness (does the utterance convey the information clearly with as little text as possible) 
R: Elegance (is the utterance more nicely written, more  poetic, display higher variability) 
R: Professional (could this text be written by an experienced and well trained writer)</t>
  </si>
  <si>
    <t>Native speaking 
Preference: 0.587
Comprehensible: 0.555
Conciseness: 0.545
Elegance: 0.545
Professional: 0.529
Nonnative speaking 
Preference: 0.456
Comprehensible: 0.453
Conciseness: 0.312
Elegance: 0.497
Professional: 0.342</t>
  </si>
  <si>
    <t>Data-to-text generation</t>
  </si>
  <si>
    <t xml:space="preserve"> Likert: (7 points) 
Alternative name: Graphic rating scale (or Likert item or Likert-style) or Numerical scale</t>
  </si>
  <si>
    <t>Least Significant Difference test</t>
  </si>
  <si>
    <t xml:space="preserve">No expert: native Dutch students </t>
  </si>
  <si>
    <t>Fluency, Clarity, Correctness</t>
  </si>
  <si>
    <t>Krippendorff's α (A)
Weighted k (k)</t>
  </si>
  <si>
    <t>A: 0.39
k: 0.07</t>
  </si>
  <si>
    <t>Quality, Naturalness</t>
  </si>
  <si>
    <t>Linguistic Realisation</t>
  </si>
  <si>
    <t>Choose a category: (2 ctegories)</t>
  </si>
  <si>
    <t>No expert: native speaker</t>
  </si>
  <si>
    <t>Acceptable</t>
  </si>
  <si>
    <t>0.77</t>
  </si>
  <si>
    <t>Generation of article headlines</t>
  </si>
  <si>
    <t>Likert: Likert-style (4 points)</t>
  </si>
  <si>
    <t>Expert: Experts in journalism editing</t>
  </si>
  <si>
    <t>Q2. Do you understand headline 2?
Q3. Do both headlines report on the same event?
Q4. Do the headlines have opposite bias?</t>
  </si>
  <si>
    <t xml:space="preserve">Q2: 0.61 
Q3: 0.51 
Q4: 0.29 </t>
  </si>
  <si>
    <t>Dialogue generation (user-specific Response Generation)</t>
  </si>
  <si>
    <t>Likert (L): (3 points)
Rating (R): (5 points)
Alternative name: Graphic rating scale (or Likert item or Likert-style) or Numerical scale</t>
  </si>
  <si>
    <t>L, R: Interval
No justification</t>
  </si>
  <si>
    <t>L: Percentage, Mean
R: Mean</t>
  </si>
  <si>
    <t>L: One-way ANOVA
R: Friedman Test</t>
  </si>
  <si>
    <t>Expert: Crowdsourced workers</t>
  </si>
  <si>
    <t>L: Fluency or naturalness
 L: Relevance or adequacy
R: Style</t>
  </si>
  <si>
    <t xml:space="preserve">Interactive multimodal
 system for autonomous underwater vehicles </t>
  </si>
  <si>
    <t>Likert (L_aggregate): Likert scale (7 points)
Likert (L):  Likert item (7 points)</t>
  </si>
  <si>
    <t>L: Ordinal
L_aggregate: Intervall
For aggregate is accepted the interval interpretation</t>
  </si>
  <si>
    <t>L: Mode, Median Item-by-item (“Worth it” and MM-Q1 and MM-Q2)
L_aggregate:  Mode, Median, Mean and Standard Deviation aggregate (US-Q1, US-Q2, US-Q3, US-Q4) and (MM-Q1, MM-Q2)</t>
  </si>
  <si>
    <t>L: Mann-Whitney, Kruskal-Wallis</t>
  </si>
  <si>
    <t>Expert: participants were educated to undergraduate, masters degree or PhD level and all worked in the field of software for AUVs</t>
  </si>
  <si>
    <t>US-Q1: The system chat responses were easy to understand
US-Q2: The system explanations were easy to understand
US-Q3: The system explanations were useful
US-Q4: The system explanations were as expected
“Worth it” question: It would be worth reading the explanations to understand how the system is behaving
MM-Q1: The system explanations in this video help me to increase my understanding of how AUVs work
MM-Q2: The system explanations in this video help me to increase my understanding of what the AUVs were doing</t>
  </si>
  <si>
    <t>Source code descriptions generation</t>
  </si>
  <si>
    <t>Each example was shown to
3 different turkers</t>
  </si>
  <si>
    <t>Correlation between sentences</t>
  </si>
  <si>
    <t>Market comments generation</t>
  </si>
  <si>
    <t>Choose a category (Cac 2): (2 ctegories)
Choose a category (Cac 4): (4 ctegories)</t>
  </si>
  <si>
    <t>Cac 2, Cac 4: Nominal</t>
  </si>
  <si>
    <t xml:space="preserve">Cac 2, Cac 4: Counting </t>
  </si>
  <si>
    <t>Expert: expert in finance</t>
  </si>
  <si>
    <t>Cac 2: Fluency 
Cac 4: Informativeness</t>
  </si>
  <si>
    <t>No expert: English-speaker students</t>
  </si>
  <si>
    <t>Syntactic correctness, Relevance</t>
  </si>
  <si>
    <t>Conversational assistants (self-learning
 architecture for generating natural language 
templates)</t>
  </si>
  <si>
    <t>Grammatical 
correctness, Informativeness</t>
  </si>
  <si>
    <t>Using NLG to humanise explanations from interpretable
 machine learning framework</t>
  </si>
  <si>
    <t xml:space="preserve">Likert (L): (5 points)
Choose a category (Cac 1): Select one
Choose a category (Cac more): Select all that apply
Alternative name: Graphic rating scale (or Likert item or Likert-style) </t>
  </si>
  <si>
    <t>L, Cac 1, Cac more: Intervall
No justification</t>
  </si>
  <si>
    <t xml:space="preserve">L, Cac 1, Cac more: Mean, Standard Deviation </t>
  </si>
  <si>
    <t xml:space="preserve">L: Mann-Whitney
Cac 1, Cac more: χ2 </t>
  </si>
  <si>
    <t>Cac 1: Most influential variable
Cac more: Positive variables, Negative Variables
L: Ease of reading, Decision is close,Understanding, Trust</t>
  </si>
  <si>
    <t>Surface 
realization (Hypertagging)</t>
  </si>
  <si>
    <t>Sign test</t>
  </si>
  <si>
    <t>Adequacy, Fluency</t>
  </si>
  <si>
    <t>Fluency: 70% 
Adequacy: 73%</t>
  </si>
  <si>
    <t>E-Commerce product titles generation</t>
  </si>
  <si>
    <t>Usefulness: Quality problems (organized in a hierarchy) related to irrelevant information or  important missing information in the titles</t>
  </si>
  <si>
    <t xml:space="preserve">No expert: native Italian speakers </t>
  </si>
  <si>
    <t>4 questions concerning the app and the lexicon
9  questions concerning the blue and violet versions of the generator</t>
  </si>
  <si>
    <t>Company descriptions generation</t>
  </si>
  <si>
    <t>No expert: authors' colleagues do not involved in the project (not native English speakers)</t>
  </si>
  <si>
    <t>Q1: How do you judge the Information Coverage
of the company summary
Q2: How do you judge the Non-Redundancy of
 Information in the company summary
Q3: How do you judge the Semantic Adequacy of
the company summary? 
Q4: How do you judge the Grammatical Correctness
of the company summary?</t>
  </si>
  <si>
    <t xml:space="preserve">One-way ANOVA </t>
  </si>
  <si>
    <t>Naturalness, Clarity, Sensibility, Depth</t>
  </si>
  <si>
    <t>Naturalness: 0.50 
 Clarity: 0.52
 Sensibility: 0.51
 Depth: 0.52</t>
  </si>
  <si>
    <t>Small disagreements were adjudicated by averaging, and disagreements greater than a difference of 2.0 (e.g., a 1 and a 4) were forwarded to a third-party, native English speaking adjudicator</t>
  </si>
  <si>
    <t>Satirical movie titles generation</t>
  </si>
  <si>
    <t>The title is humorous
The original title is recognizable
The humor in the title relates to Saudi Arabia
The title is critical towards Saudi Arabia
The joke in the title sounds familiar
The joke in the title is obvious
The title delivers a pun
The joke in the title is surprising
The joke of the title makes sense in the context
of the original movie</t>
  </si>
  <si>
    <t>Grammaticality, Correct Information,
 Answerability, Naturalness</t>
  </si>
  <si>
    <t>Pearson's r (measured by comparing the arithmetic mean of the three Turker ratings to those of an expert annotator who is a native English speaking graduate student in Computational Linguistics.)</t>
  </si>
  <si>
    <t>Grammaticality: 0:20
 Correct Information: 0:47
 Answerability: 0:38
 Naturalness: 0:32</t>
  </si>
  <si>
    <t>End-to-end (E2E) natural language generation</t>
  </si>
  <si>
    <t>TrueSkill</t>
  </si>
  <si>
    <t>Naturalness, Overall quality</t>
  </si>
  <si>
    <t>Data-to-Text Generation</t>
  </si>
  <si>
    <t>Semantic Adequacy</t>
  </si>
  <si>
    <t>Document Planning</t>
  </si>
  <si>
    <t>ANOVA</t>
  </si>
  <si>
    <t>No expert: native English speakers (28)</t>
  </si>
  <si>
    <t>S1 The description is easy to read and understand
S2 The description explains the suitability of the product for the task
S3 The description is presented in a sensible order
S4 Overall, this is a good description</t>
  </si>
  <si>
    <t>Document Summarization</t>
  </si>
  <si>
    <t>Coherence, Non-Redundancy, Readability.</t>
  </si>
  <si>
    <t>Summarization of consumer products</t>
  </si>
  <si>
    <t>Friedman</t>
  </si>
  <si>
    <t>No expert: graduate students</t>
  </si>
  <si>
    <t>Rank the summaries</t>
  </si>
  <si>
    <t>Review generator</t>
  </si>
  <si>
    <t xml:space="preserve">Choose a category: (2 ctegories) </t>
  </si>
  <si>
    <t>Polarity (Positive(4-5) Negative(1-3))</t>
  </si>
  <si>
    <t xml:space="preserve"> Relative judgment</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</si>
</sst>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2.0"/>
      <color rgb="FF000000"/>
      <name val="Arial"/>
    </font>
    <font>
      <b/>
      <sz val="12.0"/>
      <name val="Arial"/>
    </font>
    <font>
      <name val="Arial"/>
    </font>
    <font>
      <u/>
      <color rgb="FF1155CC"/>
      <name val="Arial"/>
    </font>
    <font>
      <color rgb="FF000000"/>
      <name val="Arial"/>
    </font>
    <font>
      <b/>
      <color rgb="FF000000"/>
      <name val="Arial"/>
    </font>
    <font>
      <b/>
      <name val="Arial"/>
    </font>
    <font>
      <i/>
      <color rgb="FF000000"/>
      <name val="Arial"/>
    </font>
    <font>
      <u/>
      <color rgb="FF1155CC"/>
      <name val="Arial"/>
    </font>
    <font>
      <color rgb="FF000000"/>
      <name val="Roboto"/>
    </font>
    <font>
      <color rgb="FF333333"/>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2" numFmtId="0" xfId="0" applyAlignment="1" applyFont="1">
      <alignment horizontal="center" shrinkToFit="0" vertical="center" wrapText="1"/>
    </xf>
    <xf borderId="0" fillId="2" fontId="3" numFmtId="0" xfId="0" applyAlignment="1" applyFont="1">
      <alignment horizontal="center" shrinkToFit="0" vertical="center" wrapText="1"/>
    </xf>
    <xf borderId="0" fillId="2" fontId="4" numFmtId="0" xfId="0" applyAlignment="1" applyFont="1">
      <alignment horizontal="center" shrinkToFit="0" vertical="center" wrapText="1"/>
    </xf>
    <xf borderId="0" fillId="2" fontId="5" numFmtId="0" xfId="0" applyAlignment="1" applyFont="1">
      <alignment horizontal="center" shrinkToFit="0" vertical="center" wrapText="1"/>
    </xf>
    <xf borderId="0" fillId="0" fontId="5" numFmtId="0" xfId="0" applyAlignment="1" applyFont="1">
      <alignment horizontal="center" shrinkToFit="0" vertical="center" wrapText="1"/>
    </xf>
    <xf borderId="0" fillId="2" fontId="3" numFmtId="0" xfId="0" applyAlignment="1" applyFont="1">
      <alignment horizontal="center" shrinkToFit="0" vertical="center" wrapText="1"/>
    </xf>
    <xf borderId="0" fillId="0" fontId="6" numFmtId="0" xfId="0" applyAlignment="1" applyFont="1">
      <alignment horizontal="center" shrinkToFit="0" vertical="center" wrapText="1"/>
    </xf>
    <xf borderId="0" fillId="2" fontId="7" numFmtId="0" xfId="0" applyAlignment="1" applyFont="1">
      <alignment horizontal="center" shrinkToFit="0" vertical="center" wrapText="1"/>
    </xf>
    <xf borderId="0" fillId="2" fontId="5" numFmtId="0" xfId="0" applyAlignment="1" applyFont="1">
      <alignment horizontal="center" shrinkToFit="0" vertical="center" wrapText="1"/>
    </xf>
    <xf borderId="0" fillId="2" fontId="7" numFmtId="0" xfId="0" applyAlignment="1" applyFont="1">
      <alignment horizontal="center" shrinkToFit="0" vertical="center" wrapText="1"/>
    </xf>
    <xf borderId="0" fillId="2" fontId="5" numFmtId="49" xfId="0" applyAlignment="1" applyFont="1" applyNumberFormat="1">
      <alignment horizontal="center" shrinkToFit="0" vertical="center" wrapText="1"/>
    </xf>
    <xf borderId="0" fillId="2" fontId="6" numFmtId="0" xfId="0" applyAlignment="1" applyFont="1">
      <alignment horizontal="center" shrinkToFit="0" vertical="center" wrapText="1"/>
    </xf>
    <xf borderId="0" fillId="0" fontId="3" numFmtId="0" xfId="0" applyAlignment="1" applyFont="1">
      <alignment horizontal="center" shrinkToFit="0" vertical="center" wrapText="1"/>
    </xf>
    <xf borderId="0" fillId="2" fontId="8" numFmtId="0" xfId="0" applyAlignment="1" applyFont="1">
      <alignment horizontal="center" shrinkToFit="0" vertical="center" wrapText="1"/>
    </xf>
    <xf borderId="0" fillId="0" fontId="9" numFmtId="0" xfId="0" applyAlignment="1" applyFont="1">
      <alignment horizontal="center" shrinkToFit="0" vertical="center" wrapText="1"/>
    </xf>
    <xf borderId="0" fillId="0" fontId="5" numFmtId="0" xfId="0" applyAlignment="1" applyFont="1">
      <alignment horizontal="center" shrinkToFit="0" vertical="center" wrapText="1"/>
    </xf>
    <xf borderId="0" fillId="0" fontId="3" numFmtId="0" xfId="0" applyAlignment="1" applyFont="1">
      <alignment horizontal="center" shrinkToFit="0" vertical="center" wrapText="1"/>
    </xf>
    <xf borderId="0" fillId="0" fontId="7" numFmtId="0" xfId="0" applyAlignment="1" applyFont="1">
      <alignment horizontal="center" shrinkToFit="0" vertical="center" wrapText="1"/>
    </xf>
    <xf borderId="0" fillId="0" fontId="3" numFmtId="49" xfId="0" applyAlignment="1" applyFont="1" applyNumberFormat="1">
      <alignment horizontal="center" shrinkToFit="0" vertical="center" wrapText="1"/>
    </xf>
    <xf borderId="0" fillId="2" fontId="10" numFmtId="0" xfId="0" applyAlignment="1" applyFont="1">
      <alignment horizontal="center" shrinkToFit="0" vertical="center" wrapText="1"/>
    </xf>
    <xf borderId="0" fillId="2" fontId="11" numFmtId="0" xfId="0" applyAlignment="1" applyFont="1">
      <alignment horizontal="center" shrinkToFit="0" vertical="center" wrapText="1"/>
    </xf>
    <xf borderId="0" fillId="0" fontId="3" numFmtId="49" xfId="0" applyAlignment="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1.14"/>
    <col customWidth="1" min="2" max="2" width="97.71"/>
    <col customWidth="1" min="3" max="3" width="43.29"/>
    <col customWidth="1" min="4" max="4" width="31.43"/>
    <col customWidth="1" min="5" max="5" width="43.14"/>
    <col customWidth="1" min="6" max="6" width="44.71"/>
    <col customWidth="1" min="7" max="7" width="36.86"/>
    <col customWidth="1" min="8" max="8" width="41.86"/>
    <col customWidth="1" min="9" max="9" width="31.86"/>
    <col customWidth="1" min="10" max="10" width="28.43"/>
    <col customWidth="1" min="11" max="11" width="33.14"/>
    <col customWidth="1" min="12" max="12" width="31.57"/>
    <col customWidth="1" min="13" max="13" width="27.71"/>
    <col customWidth="1" min="14" max="14" width="28.43"/>
    <col customWidth="1" min="15" max="15" width="31.43"/>
  </cols>
  <sheetData>
    <row r="1">
      <c r="A1" s="1" t="s">
        <v>0</v>
      </c>
      <c r="B1" s="2" t="s">
        <v>1</v>
      </c>
      <c r="C1" s="1" t="s">
        <v>2</v>
      </c>
      <c r="D1" s="2" t="s">
        <v>3</v>
      </c>
      <c r="E1" s="1" t="s">
        <v>4</v>
      </c>
      <c r="F1" s="2" t="s">
        <v>5</v>
      </c>
      <c r="G1" s="1" t="s">
        <v>6</v>
      </c>
      <c r="H1" s="1" t="s">
        <v>7</v>
      </c>
      <c r="I1" s="2" t="s">
        <v>8</v>
      </c>
      <c r="J1" s="1" t="s">
        <v>9</v>
      </c>
      <c r="K1" s="2" t="s">
        <v>10</v>
      </c>
      <c r="L1" s="2" t="s">
        <v>11</v>
      </c>
      <c r="M1" s="2" t="s">
        <v>12</v>
      </c>
      <c r="N1" s="2" t="s">
        <v>13</v>
      </c>
      <c r="O1" s="2" t="s">
        <v>14</v>
      </c>
    </row>
    <row r="2">
      <c r="A2" s="3" t="s">
        <v>15</v>
      </c>
      <c r="B2" s="4" t="str">
        <f>HYPERLINK("http://www.aclweb.org/anthology/W/W08/W08-1103.pdf","Generating Textual Summaries of Bar Charts")</f>
        <v>Generating Textual Summaries of Bar Charts</v>
      </c>
      <c r="C2" s="5" t="s">
        <v>16</v>
      </c>
      <c r="D2" s="3" t="s">
        <v>17</v>
      </c>
      <c r="E2" s="5" t="s">
        <v>18</v>
      </c>
      <c r="F2" s="5" t="s">
        <v>19</v>
      </c>
      <c r="G2" s="5" t="s">
        <v>20</v>
      </c>
      <c r="H2" s="3" t="s">
        <v>21</v>
      </c>
      <c r="I2" s="3">
        <v>15.0</v>
      </c>
      <c r="J2" s="3" t="s">
        <v>21</v>
      </c>
      <c r="K2" s="3" t="s">
        <v>22</v>
      </c>
      <c r="L2" s="5" t="s">
        <v>21</v>
      </c>
      <c r="M2" s="5" t="s">
        <v>21</v>
      </c>
      <c r="N2" s="5" t="s">
        <v>21</v>
      </c>
      <c r="O2" s="5" t="s">
        <v>21</v>
      </c>
    </row>
    <row r="3">
      <c r="B3" s="4" t="str">
        <f>HYPERLINK("http://www.aclweb.org/anthology/W/W08/W08-1105.pdf","Dependency Tree Based Sentence Compression")</f>
        <v>Dependency Tree Based Sentence Compression</v>
      </c>
      <c r="C3" s="5" t="s">
        <v>23</v>
      </c>
      <c r="D3" s="3" t="s">
        <v>24</v>
      </c>
      <c r="E3" s="6" t="s">
        <v>25</v>
      </c>
      <c r="F3" s="7" t="s">
        <v>26</v>
      </c>
      <c r="G3" s="3" t="s">
        <v>27</v>
      </c>
      <c r="H3" s="3" t="s">
        <v>21</v>
      </c>
      <c r="I3" s="3">
        <v>5.0</v>
      </c>
      <c r="J3" s="8" t="s">
        <v>28</v>
      </c>
      <c r="K3" s="3" t="s">
        <v>29</v>
      </c>
      <c r="L3" s="5" t="s">
        <v>21</v>
      </c>
      <c r="M3" s="5" t="s">
        <v>21</v>
      </c>
      <c r="N3" s="5" t="s">
        <v>21</v>
      </c>
      <c r="O3" s="5" t="s">
        <v>21</v>
      </c>
    </row>
    <row r="4">
      <c r="B4" s="4" t="str">
        <f>HYPERLINK("http://www.aclweb.org/anthology/W/W08/W08-1106.pdf","Extractive vs. NLG-based Abstractive Summarization of Evaluative Text: The Effect of Corpus Controversiality")</f>
        <v>Extractive vs. NLG-based Abstractive Summarization of Evaluative Text: The Effect of Corpus Controversiality</v>
      </c>
      <c r="C4" s="3" t="s">
        <v>30</v>
      </c>
      <c r="D4" s="3" t="s">
        <v>24</v>
      </c>
      <c r="E4" s="5" t="s">
        <v>31</v>
      </c>
      <c r="F4" s="7" t="s">
        <v>26</v>
      </c>
      <c r="G4" s="3" t="s">
        <v>32</v>
      </c>
      <c r="H4" s="5" t="s">
        <v>33</v>
      </c>
      <c r="I4" s="3">
        <v>20.0</v>
      </c>
      <c r="J4" s="9" t="s">
        <v>34</v>
      </c>
      <c r="K4" s="3" t="s">
        <v>35</v>
      </c>
      <c r="L4" s="5" t="s">
        <v>21</v>
      </c>
      <c r="M4" s="5" t="s">
        <v>21</v>
      </c>
      <c r="N4" s="5" t="s">
        <v>21</v>
      </c>
      <c r="O4" s="5" t="s">
        <v>21</v>
      </c>
    </row>
    <row r="5">
      <c r="B5" s="4" t="str">
        <f>HYPERLINK("http://www.aclweb.org/anthology/W/W08/W08-1110.pdf","Using Tactical NLG to Induce Affective States: Empirical Investigations")</f>
        <v>Using Tactical NLG to Induce Affective States: Empirical Investigations</v>
      </c>
      <c r="C5" s="5" t="s">
        <v>36</v>
      </c>
      <c r="D5" s="3" t="s">
        <v>24</v>
      </c>
      <c r="E5" s="5" t="s">
        <v>25</v>
      </c>
      <c r="F5" s="6" t="s">
        <v>26</v>
      </c>
      <c r="G5" s="5" t="s">
        <v>37</v>
      </c>
      <c r="H5" s="3" t="s">
        <v>38</v>
      </c>
      <c r="I5" s="3">
        <v>60.0</v>
      </c>
      <c r="J5" s="9" t="s">
        <v>39</v>
      </c>
      <c r="K5" s="3" t="s">
        <v>40</v>
      </c>
      <c r="L5" s="5" t="s">
        <v>21</v>
      </c>
      <c r="M5" s="5" t="s">
        <v>21</v>
      </c>
      <c r="N5" s="5" t="s">
        <v>21</v>
      </c>
      <c r="O5" s="5" t="s">
        <v>21</v>
      </c>
    </row>
    <row r="6">
      <c r="B6" s="4" t="str">
        <f>HYPERLINK("http://www.aclweb.org/anthology/W/W08/W08-1111.pdf","Practical Grammar-Based NLG from Examples")</f>
        <v>Practical Grammar-Based NLG from Examples</v>
      </c>
      <c r="C6" s="10" t="s">
        <v>41</v>
      </c>
      <c r="D6" s="3" t="s">
        <v>24</v>
      </c>
      <c r="E6" s="5" t="s">
        <v>42</v>
      </c>
      <c r="F6" s="7" t="s">
        <v>43</v>
      </c>
      <c r="G6" s="3" t="s">
        <v>44</v>
      </c>
      <c r="H6" s="7" t="s">
        <v>45</v>
      </c>
      <c r="I6" s="3">
        <v>5.0</v>
      </c>
      <c r="J6" s="11" t="s">
        <v>46</v>
      </c>
      <c r="K6" s="3" t="s">
        <v>47</v>
      </c>
      <c r="L6" s="5" t="s">
        <v>48</v>
      </c>
      <c r="M6" s="12" t="s">
        <v>49</v>
      </c>
      <c r="N6" s="3" t="s">
        <v>50</v>
      </c>
      <c r="O6" s="5" t="s">
        <v>21</v>
      </c>
    </row>
    <row r="7">
      <c r="B7" s="4" t="str">
        <f>HYPERLINK("http://www.aclweb.org/anthology/W/W08/W08-1113.pdf","Automated Metrics That Agree With Human Judgements On Generated Output for an Embodied Conversational Agent")</f>
        <v>Automated Metrics That Agree With Human Judgements On Generated Output for an Embodied Conversational Agent</v>
      </c>
      <c r="C7" s="10" t="s">
        <v>51</v>
      </c>
      <c r="D7" s="3" t="s">
        <v>17</v>
      </c>
      <c r="E7" s="5" t="s">
        <v>52</v>
      </c>
      <c r="F7" s="3" t="s">
        <v>19</v>
      </c>
      <c r="G7" s="3" t="s">
        <v>53</v>
      </c>
      <c r="H7" s="5" t="s">
        <v>54</v>
      </c>
      <c r="I7" s="3">
        <v>36.0</v>
      </c>
      <c r="J7" s="9" t="s">
        <v>28</v>
      </c>
      <c r="K7" s="3" t="s">
        <v>55</v>
      </c>
      <c r="L7" s="5" t="s">
        <v>21</v>
      </c>
      <c r="M7" s="5" t="s">
        <v>21</v>
      </c>
      <c r="N7" s="5" t="s">
        <v>21</v>
      </c>
      <c r="O7" s="5" t="s">
        <v>21</v>
      </c>
    </row>
    <row r="8">
      <c r="B8" s="4" t="str">
        <f>HYPERLINK("http://www.aclweb.org/anthology/W/W08/W08-1117.pdf","Generation of Output Style Variation in the SAMMIE Dialogue System")</f>
        <v>Generation of Output Style Variation in the SAMMIE Dialogue System</v>
      </c>
      <c r="C8" s="10" t="s">
        <v>56</v>
      </c>
      <c r="D8" s="3" t="s">
        <v>24</v>
      </c>
      <c r="E8" s="7" t="s">
        <v>57</v>
      </c>
      <c r="F8" s="7" t="s">
        <v>58</v>
      </c>
      <c r="G8" s="7" t="s">
        <v>59</v>
      </c>
      <c r="H8" s="5" t="s">
        <v>60</v>
      </c>
      <c r="I8" s="3">
        <v>28.0</v>
      </c>
      <c r="J8" s="9" t="s">
        <v>61</v>
      </c>
      <c r="K8" s="3" t="s">
        <v>62</v>
      </c>
      <c r="L8" s="3" t="s">
        <v>21</v>
      </c>
      <c r="M8" s="5" t="s">
        <v>21</v>
      </c>
      <c r="N8" s="5" t="s">
        <v>21</v>
      </c>
      <c r="O8" s="5" t="s">
        <v>21</v>
      </c>
    </row>
    <row r="9">
      <c r="B9" s="4" t="str">
        <f>HYPERLINK("http://www.aclweb.org/anthology/W/W08/W08-1118.pdf","Evaluating an Ontology-Driven WYSIWYM Interface")</f>
        <v>Evaluating an Ontology-Driven WYSIWYM Interface</v>
      </c>
      <c r="C9" s="10" t="s">
        <v>63</v>
      </c>
      <c r="D9" s="3" t="s">
        <v>24</v>
      </c>
      <c r="E9" s="5" t="s">
        <v>64</v>
      </c>
      <c r="F9" s="7" t="s">
        <v>26</v>
      </c>
      <c r="G9" s="5" t="s">
        <v>27</v>
      </c>
      <c r="H9" s="5" t="s">
        <v>21</v>
      </c>
      <c r="I9" s="3">
        <v>16.0</v>
      </c>
      <c r="J9" s="9" t="s">
        <v>65</v>
      </c>
      <c r="K9" s="3" t="s">
        <v>66</v>
      </c>
      <c r="L9" s="3" t="s">
        <v>21</v>
      </c>
      <c r="M9" s="5" t="s">
        <v>21</v>
      </c>
      <c r="N9" s="5" t="s">
        <v>21</v>
      </c>
      <c r="O9" s="5" t="s">
        <v>21</v>
      </c>
    </row>
    <row r="10">
      <c r="B10" s="4" t="str">
        <f>HYPERLINK("http://www.aclweb.org/anthology/W/W08/W08-1123.pdf","Creation of a New Domain and Evaluation of Comparison Generation in a Natural Language Generation System")</f>
        <v>Creation of a New Domain and Evaluation of Comparison Generation in a Natural Language Generation System</v>
      </c>
      <c r="C10" s="5" t="s">
        <v>67</v>
      </c>
      <c r="D10" s="3" t="s">
        <v>24</v>
      </c>
      <c r="E10" s="7" t="s">
        <v>68</v>
      </c>
      <c r="F10" s="7" t="s">
        <v>26</v>
      </c>
      <c r="G10" s="5" t="s">
        <v>69</v>
      </c>
      <c r="H10" s="5" t="s">
        <v>70</v>
      </c>
      <c r="I10" s="3">
        <v>40.0</v>
      </c>
      <c r="J10" s="13" t="s">
        <v>71</v>
      </c>
      <c r="K10" s="3" t="s">
        <v>21</v>
      </c>
      <c r="L10" s="5" t="s">
        <v>21</v>
      </c>
      <c r="M10" s="5" t="s">
        <v>21</v>
      </c>
      <c r="N10" s="5" t="s">
        <v>21</v>
      </c>
      <c r="O10" s="5" t="s">
        <v>21</v>
      </c>
    </row>
    <row r="11">
      <c r="B11" s="4" t="str">
        <f>HYPERLINK("http://www.aclweb.org/anthology/W/W08/W08-1124.pdf","Generating Baseball Summaries from Multiple Perspectives by Reordering Content")</f>
        <v>Generating Baseball Summaries from Multiple Perspectives by Reordering Content</v>
      </c>
      <c r="C11" s="10" t="s">
        <v>72</v>
      </c>
      <c r="D11" s="3" t="s">
        <v>24</v>
      </c>
      <c r="E11" s="5" t="s">
        <v>73</v>
      </c>
      <c r="F11" s="6" t="s">
        <v>58</v>
      </c>
      <c r="G11" s="5" t="s">
        <v>37</v>
      </c>
      <c r="H11" s="14" t="s">
        <v>38</v>
      </c>
      <c r="I11" s="3">
        <v>8.0</v>
      </c>
      <c r="J11" s="3" t="s">
        <v>21</v>
      </c>
      <c r="K11" s="3" t="s">
        <v>74</v>
      </c>
      <c r="L11" s="5" t="s">
        <v>21</v>
      </c>
      <c r="M11" s="5" t="s">
        <v>21</v>
      </c>
      <c r="N11" s="5" t="s">
        <v>21</v>
      </c>
      <c r="O11" s="5" t="s">
        <v>21</v>
      </c>
    </row>
    <row r="12">
      <c r="A12" s="3" t="s">
        <v>75</v>
      </c>
      <c r="B12" s="4" t="str">
        <f>HYPERLINK("http://www.aclweb.org/anthology/W/W09/W09-0603.pdf","System Building Cost vs. Output Quality in Data-to-Text Generation")</f>
        <v>System Building Cost vs. Output Quality in Data-to-Text Generation</v>
      </c>
      <c r="C12" s="3" t="s">
        <v>76</v>
      </c>
      <c r="D12" s="3" t="s">
        <v>24</v>
      </c>
      <c r="E12" s="5" t="s">
        <v>77</v>
      </c>
      <c r="F12" s="7" t="s">
        <v>78</v>
      </c>
      <c r="G12" s="5" t="s">
        <v>79</v>
      </c>
      <c r="H12" s="5" t="s">
        <v>80</v>
      </c>
      <c r="I12" s="3">
        <v>22.0</v>
      </c>
      <c r="J12" s="9" t="s">
        <v>28</v>
      </c>
      <c r="K12" s="3" t="s">
        <v>81</v>
      </c>
      <c r="L12" s="5" t="s">
        <v>21</v>
      </c>
      <c r="M12" s="5" t="s">
        <v>21</v>
      </c>
      <c r="N12" s="5" t="s">
        <v>21</v>
      </c>
      <c r="O12" s="5" t="s">
        <v>21</v>
      </c>
    </row>
    <row r="13">
      <c r="B13" s="4" t="str">
        <f>HYPERLINK("http://www.aclweb.org/anthology/W/W09/W09-0628.pdf","Report on the First NLG Challenge on Generating Instructions in Virtual Environments (GIVE)")</f>
        <v>Report on the First NLG Challenge on Generating Instructions in Virtual Environments (GIVE)</v>
      </c>
      <c r="C13" s="3" t="s">
        <v>82</v>
      </c>
      <c r="D13" s="3" t="s">
        <v>24</v>
      </c>
      <c r="E13" s="7" t="s">
        <v>83</v>
      </c>
      <c r="F13" s="7" t="s">
        <v>84</v>
      </c>
      <c r="G13" s="5" t="s">
        <v>85</v>
      </c>
      <c r="H13" s="7" t="s">
        <v>86</v>
      </c>
      <c r="I13" s="3" t="s">
        <v>21</v>
      </c>
      <c r="J13" s="9" t="s">
        <v>87</v>
      </c>
      <c r="K13" s="3" t="s">
        <v>88</v>
      </c>
      <c r="L13" s="5" t="s">
        <v>21</v>
      </c>
      <c r="M13" s="5" t="s">
        <v>21</v>
      </c>
      <c r="N13" s="5" t="s">
        <v>21</v>
      </c>
      <c r="O13" s="5" t="s">
        <v>21</v>
      </c>
    </row>
    <row r="14">
      <c r="B14" s="4" t="str">
        <f>HYPERLINK("http://www.aclweb.org/anthology/W/W09/W09-0629.pdf","The TUNA-REG Challenge 2009: Overview and Evaluation Results")</f>
        <v>The TUNA-REG Challenge 2009: Overview and Evaluation Results</v>
      </c>
      <c r="C14" s="3" t="s">
        <v>89</v>
      </c>
      <c r="D14" s="3" t="s">
        <v>24</v>
      </c>
      <c r="E14" s="5" t="s">
        <v>90</v>
      </c>
      <c r="F14" s="7" t="s">
        <v>91</v>
      </c>
      <c r="G14" s="5" t="s">
        <v>32</v>
      </c>
      <c r="H14" s="14" t="s">
        <v>92</v>
      </c>
      <c r="I14" s="3">
        <v>8.0</v>
      </c>
      <c r="J14" s="9" t="s">
        <v>28</v>
      </c>
      <c r="K14" s="3" t="s">
        <v>93</v>
      </c>
      <c r="L14" s="3" t="s">
        <v>21</v>
      </c>
      <c r="M14" s="5" t="s">
        <v>21</v>
      </c>
      <c r="N14" s="5" t="s">
        <v>21</v>
      </c>
      <c r="O14" s="5" t="s">
        <v>21</v>
      </c>
    </row>
    <row r="15">
      <c r="A15" s="3" t="s">
        <v>94</v>
      </c>
      <c r="B15" s="4" t="str">
        <f>HYPERLINK("http://www.aclweb.org/anthology/W/W10/W10-4201.pdf","Comparing Rating Scales and Preference Judgements in Language Evaluation")</f>
        <v>Comparing Rating Scales and Preference Judgements in Language Evaluation</v>
      </c>
      <c r="C15" s="10" t="s">
        <v>95</v>
      </c>
      <c r="D15" s="3" t="s">
        <v>96</v>
      </c>
      <c r="E15" s="7" t="s">
        <v>97</v>
      </c>
      <c r="F15" s="3" t="s">
        <v>98</v>
      </c>
      <c r="G15" s="3" t="s">
        <v>99</v>
      </c>
      <c r="H15" s="3" t="s">
        <v>100</v>
      </c>
      <c r="I15" s="3" t="s">
        <v>101</v>
      </c>
      <c r="J15" s="7" t="s">
        <v>102</v>
      </c>
      <c r="K15" s="3" t="s">
        <v>103</v>
      </c>
      <c r="L15" s="5" t="s">
        <v>104</v>
      </c>
      <c r="M15" s="5" t="s">
        <v>105</v>
      </c>
      <c r="N15" s="5" t="s">
        <v>21</v>
      </c>
      <c r="O15" s="5" t="s">
        <v>21</v>
      </c>
    </row>
    <row r="16">
      <c r="B16" s="4" t="str">
        <f>HYPERLINK("http://www.aclweb.org/anthology/W/W10/W10-4202.pdf","A Discourse-Aware Graph-Based Content-Selection Framework")</f>
        <v>A Discourse-Aware Graph-Based Content-Selection Framework</v>
      </c>
      <c r="C16" s="3" t="s">
        <v>106</v>
      </c>
      <c r="D16" s="3" t="s">
        <v>96</v>
      </c>
      <c r="E16" s="7" t="s">
        <v>107</v>
      </c>
      <c r="F16" s="7" t="s">
        <v>108</v>
      </c>
      <c r="G16" s="3" t="s">
        <v>109</v>
      </c>
      <c r="H16" s="3" t="s">
        <v>21</v>
      </c>
      <c r="I16" s="3" t="s">
        <v>110</v>
      </c>
      <c r="J16" s="7" t="s">
        <v>111</v>
      </c>
      <c r="K16" s="3" t="s">
        <v>112</v>
      </c>
      <c r="L16" s="5" t="s">
        <v>21</v>
      </c>
      <c r="M16" s="5" t="s">
        <v>21</v>
      </c>
      <c r="N16" s="5" t="s">
        <v>21</v>
      </c>
      <c r="O16" s="5" t="s">
        <v>21</v>
      </c>
    </row>
    <row r="17">
      <c r="B17" s="4" t="str">
        <f>HYPERLINK("http://www.aclweb.org/anthology/W/W10/W10-4207.pdf","Situated Reference in a Hybrid Human-Robot Interaction System")</f>
        <v>Situated Reference in a Hybrid Human-Robot Interaction System</v>
      </c>
      <c r="C17" s="10" t="s">
        <v>113</v>
      </c>
      <c r="D17" s="3" t="s">
        <v>114</v>
      </c>
      <c r="E17" s="5" t="s">
        <v>90</v>
      </c>
      <c r="F17" s="7" t="s">
        <v>26</v>
      </c>
      <c r="G17" s="5" t="s">
        <v>115</v>
      </c>
      <c r="H17" s="5" t="s">
        <v>116</v>
      </c>
      <c r="I17" s="3">
        <v>41.0</v>
      </c>
      <c r="J17" s="3" t="s">
        <v>21</v>
      </c>
      <c r="K17" s="3" t="s">
        <v>117</v>
      </c>
      <c r="L17" s="5" t="s">
        <v>21</v>
      </c>
      <c r="M17" s="5" t="s">
        <v>21</v>
      </c>
      <c r="N17" s="5" t="s">
        <v>21</v>
      </c>
      <c r="O17" s="5" t="s">
        <v>21</v>
      </c>
    </row>
    <row r="18">
      <c r="B18" s="4" t="str">
        <f>HYPERLINK("http://www.aclweb.org/anthology/W/W10/W10-4211.pdf","Generating and Validating Abstracts of Meeting Conversations: a User Study")</f>
        <v>Generating and Validating Abstracts of Meeting Conversations: a User Study</v>
      </c>
      <c r="C18" s="3" t="s">
        <v>118</v>
      </c>
      <c r="D18" s="3" t="s">
        <v>114</v>
      </c>
      <c r="E18" s="5" t="s">
        <v>119</v>
      </c>
      <c r="F18" s="7" t="s">
        <v>26</v>
      </c>
      <c r="G18" s="3" t="s">
        <v>27</v>
      </c>
      <c r="H18" s="5" t="s">
        <v>38</v>
      </c>
      <c r="I18" s="3">
        <v>19.0</v>
      </c>
      <c r="J18" s="3" t="s">
        <v>21</v>
      </c>
      <c r="K18" s="3" t="s">
        <v>120</v>
      </c>
      <c r="L18" s="5" t="s">
        <v>21</v>
      </c>
      <c r="M18" s="5" t="s">
        <v>21</v>
      </c>
      <c r="N18" s="5" t="s">
        <v>21</v>
      </c>
      <c r="O18" s="5" t="s">
        <v>21</v>
      </c>
    </row>
    <row r="19">
      <c r="B19" s="4" t="str">
        <f>HYPERLINK("http://www.aclweb.org/anthology/W/W10/W10-4223.pdf","Paraphrase Generation as Monolingual Translation: Data and Evaluation")</f>
        <v>Paraphrase Generation as Monolingual Translation: Data and Evaluation</v>
      </c>
      <c r="C19" s="10" t="s">
        <v>121</v>
      </c>
      <c r="D19" s="3" t="s">
        <v>114</v>
      </c>
      <c r="E19" s="5" t="s">
        <v>122</v>
      </c>
      <c r="F19" s="7" t="s">
        <v>123</v>
      </c>
      <c r="G19" s="3" t="s">
        <v>32</v>
      </c>
      <c r="H19" s="3" t="s">
        <v>21</v>
      </c>
      <c r="I19" s="3" t="s">
        <v>21</v>
      </c>
      <c r="J19" s="3" t="s">
        <v>21</v>
      </c>
      <c r="K19" s="3" t="s">
        <v>47</v>
      </c>
      <c r="L19" s="5" t="s">
        <v>21</v>
      </c>
      <c r="M19" s="5" t="s">
        <v>21</v>
      </c>
      <c r="N19" s="5" t="s">
        <v>21</v>
      </c>
      <c r="O19" s="5" t="s">
        <v>21</v>
      </c>
    </row>
    <row r="20">
      <c r="B20" s="4" t="str">
        <f>HYPERLINK("http://www.aclweb.org/anthology/W/W10/W10-4226.pdf","The GREC Challenges 2010: Overview and Evaluation Results")</f>
        <v>The GREC Challenges 2010: Overview and Evaluation Results</v>
      </c>
      <c r="C20" s="10" t="s">
        <v>124</v>
      </c>
      <c r="D20" s="3" t="s">
        <v>17</v>
      </c>
      <c r="E20" s="3" t="s">
        <v>125</v>
      </c>
      <c r="F20" s="7" t="s">
        <v>123</v>
      </c>
      <c r="G20" s="5" t="s">
        <v>126</v>
      </c>
      <c r="H20" s="5" t="s">
        <v>92</v>
      </c>
      <c r="I20" s="3">
        <v>10.0</v>
      </c>
      <c r="J20" s="9" t="s">
        <v>127</v>
      </c>
      <c r="K20" s="3" t="s">
        <v>128</v>
      </c>
      <c r="L20" s="5" t="s">
        <v>21</v>
      </c>
      <c r="M20" s="5" t="s">
        <v>21</v>
      </c>
      <c r="N20" s="5" t="s">
        <v>21</v>
      </c>
      <c r="O20" s="5" t="s">
        <v>21</v>
      </c>
    </row>
    <row r="21">
      <c r="B21" s="4" t="str">
        <f>HYPERLINK("http://www.aclweb.org/anthology/W/W10/W10-4233.pdf","Report on the Second NLG Challenge on Generating Instructions in Virtual Environments (GIVE-2)")</f>
        <v>Report on the Second NLG Challenge on Generating Instructions in Virtual Environments (GIVE-2)</v>
      </c>
      <c r="C21" s="10" t="s">
        <v>82</v>
      </c>
      <c r="D21" s="3" t="s">
        <v>114</v>
      </c>
      <c r="E21" s="3" t="s">
        <v>129</v>
      </c>
      <c r="F21" s="7" t="s">
        <v>26</v>
      </c>
      <c r="G21" s="3" t="s">
        <v>27</v>
      </c>
      <c r="H21" s="3" t="s">
        <v>92</v>
      </c>
      <c r="I21" s="3" t="s">
        <v>21</v>
      </c>
      <c r="J21" s="13" t="s">
        <v>130</v>
      </c>
      <c r="K21" s="3" t="s">
        <v>131</v>
      </c>
      <c r="L21" s="5" t="s">
        <v>21</v>
      </c>
      <c r="M21" s="5" t="s">
        <v>21</v>
      </c>
      <c r="N21" s="5" t="s">
        <v>21</v>
      </c>
      <c r="O21" s="5" t="s">
        <v>21</v>
      </c>
    </row>
    <row r="22">
      <c r="A22" s="3" t="s">
        <v>132</v>
      </c>
      <c r="B22" s="4" t="str">
        <f>HYPERLINK("http://www.aclweb.org/anthology/W/W11/W11-2705.pdf","Exploring linguistically-rich patterns for question generation")</f>
        <v>Exploring linguistically-rich patterns for question generation</v>
      </c>
      <c r="C22" s="10" t="s">
        <v>133</v>
      </c>
      <c r="D22" s="5" t="s">
        <v>24</v>
      </c>
      <c r="E22" s="5" t="s">
        <v>134</v>
      </c>
      <c r="F22" s="3" t="s">
        <v>19</v>
      </c>
      <c r="G22" s="3" t="s">
        <v>135</v>
      </c>
      <c r="H22" s="3" t="s">
        <v>21</v>
      </c>
      <c r="I22" s="3">
        <v>3.0</v>
      </c>
      <c r="J22" s="9" t="s">
        <v>136</v>
      </c>
      <c r="K22" s="3" t="s">
        <v>137</v>
      </c>
      <c r="L22" s="5" t="s">
        <v>21</v>
      </c>
      <c r="M22" s="5" t="s">
        <v>21</v>
      </c>
      <c r="N22" s="5" t="s">
        <v>21</v>
      </c>
      <c r="O22" s="5" t="s">
        <v>21</v>
      </c>
    </row>
    <row r="23">
      <c r="A23" s="3" t="s">
        <v>138</v>
      </c>
      <c r="B23" s="4" t="str">
        <f>HYPERLINK("http://www.aclweb.org/anthology/W/W11/W11-2802.pdf","Text Simplification using Typed Dependencies: A Comparison of the Robustness of Different Generation Strategies")</f>
        <v>Text Simplification using Typed Dependencies: A Comparison of the Robustness of Different Generation Strategies</v>
      </c>
      <c r="C23" s="10" t="s">
        <v>139</v>
      </c>
      <c r="D23" s="3" t="s">
        <v>24</v>
      </c>
      <c r="E23" s="5" t="s">
        <v>140</v>
      </c>
      <c r="F23" s="3" t="s">
        <v>141</v>
      </c>
      <c r="G23" s="3" t="s">
        <v>20</v>
      </c>
      <c r="H23" s="3" t="s">
        <v>21</v>
      </c>
      <c r="I23" s="3">
        <v>2.0</v>
      </c>
      <c r="J23" s="9" t="s">
        <v>28</v>
      </c>
      <c r="K23" s="3" t="s">
        <v>142</v>
      </c>
      <c r="L23" s="15" t="s">
        <v>143</v>
      </c>
      <c r="M23" s="12" t="s">
        <v>144</v>
      </c>
      <c r="N23" s="5" t="s">
        <v>21</v>
      </c>
      <c r="O23" s="5" t="s">
        <v>21</v>
      </c>
    </row>
    <row r="24">
      <c r="B24" s="4" t="str">
        <f>HYPERLINK("http://www.aclweb.org/anthology/W/W11/W11-2803.pdf","Generating Affective Natural Language for Parents of Neonatal Infants")</f>
        <v>Generating Affective Natural Language for Parents of Neonatal Infants</v>
      </c>
      <c r="C24" s="10" t="s">
        <v>145</v>
      </c>
      <c r="D24" s="5" t="s">
        <v>96</v>
      </c>
      <c r="E24" s="7" t="s">
        <v>146</v>
      </c>
      <c r="F24" s="7" t="s">
        <v>147</v>
      </c>
      <c r="G24" s="3" t="s">
        <v>148</v>
      </c>
      <c r="H24" s="3" t="s">
        <v>21</v>
      </c>
      <c r="I24" s="3">
        <v>13.0</v>
      </c>
      <c r="J24" s="7" t="s">
        <v>149</v>
      </c>
      <c r="K24" s="3" t="s">
        <v>150</v>
      </c>
      <c r="L24" s="5" t="s">
        <v>21</v>
      </c>
      <c r="M24" s="5" t="s">
        <v>21</v>
      </c>
      <c r="N24" s="5" t="s">
        <v>21</v>
      </c>
      <c r="O24" s="5" t="s">
        <v>21</v>
      </c>
    </row>
    <row r="25">
      <c r="B25" s="4" t="s">
        <v>151</v>
      </c>
      <c r="C25" s="10" t="s">
        <v>152</v>
      </c>
      <c r="D25" s="3" t="s">
        <v>24</v>
      </c>
      <c r="E25" s="7" t="s">
        <v>153</v>
      </c>
      <c r="F25" s="7" t="s">
        <v>154</v>
      </c>
      <c r="G25" s="7" t="s">
        <v>155</v>
      </c>
      <c r="H25" s="5" t="s">
        <v>156</v>
      </c>
      <c r="I25" s="3">
        <v>131.0</v>
      </c>
      <c r="J25" s="9" t="s">
        <v>157</v>
      </c>
      <c r="K25" s="3" t="s">
        <v>158</v>
      </c>
      <c r="L25" s="5" t="s">
        <v>21</v>
      </c>
      <c r="M25" s="5" t="s">
        <v>21</v>
      </c>
      <c r="N25" s="5" t="s">
        <v>21</v>
      </c>
      <c r="O25" s="5" t="s">
        <v>21</v>
      </c>
    </row>
    <row r="26">
      <c r="B26" s="4" t="str">
        <f>HYPERLINK("http://www.aclweb.org/anthology/W/W11/W11-2814.pdf","Combining Hierarchical Reinforcement Learning and Bayesian Networks for Natural Language Generation in Situated Dialogue")</f>
        <v>Combining Hierarchical Reinforcement Learning and Bayesian Networks for Natural Language Generation in Situated Dialogue</v>
      </c>
      <c r="C26" s="10" t="s">
        <v>159</v>
      </c>
      <c r="D26" s="5" t="s">
        <v>24</v>
      </c>
      <c r="E26" s="5" t="s">
        <v>160</v>
      </c>
      <c r="F26" s="7" t="s">
        <v>161</v>
      </c>
      <c r="G26" s="5" t="s">
        <v>32</v>
      </c>
      <c r="H26" s="14" t="s">
        <v>38</v>
      </c>
      <c r="I26" s="3">
        <v>12.0</v>
      </c>
      <c r="J26" s="3" t="s">
        <v>21</v>
      </c>
      <c r="K26" s="3" t="s">
        <v>162</v>
      </c>
      <c r="L26" s="5" t="s">
        <v>21</v>
      </c>
      <c r="M26" s="5" t="s">
        <v>21</v>
      </c>
      <c r="N26" s="5" t="s">
        <v>21</v>
      </c>
      <c r="O26" s="5" t="s">
        <v>21</v>
      </c>
    </row>
    <row r="27">
      <c r="B27" s="4" t="str">
        <f>HYPERLINK("http://www.aclweb.org/anthology/W/W11/W11-2821.pdf","Levels of organisation in ontology verbalisation")</f>
        <v>Levels of organisation in ontology verbalisation</v>
      </c>
      <c r="C27" s="10" t="s">
        <v>163</v>
      </c>
      <c r="D27" s="5" t="s">
        <v>24</v>
      </c>
      <c r="E27" s="5" t="s">
        <v>25</v>
      </c>
      <c r="F27" s="3" t="s">
        <v>19</v>
      </c>
      <c r="G27" s="3" t="s">
        <v>135</v>
      </c>
      <c r="H27" s="14" t="s">
        <v>116</v>
      </c>
      <c r="I27" s="3">
        <v>57.0</v>
      </c>
      <c r="J27" s="9" t="s">
        <v>164</v>
      </c>
      <c r="K27" s="3" t="s">
        <v>165</v>
      </c>
      <c r="L27" s="5" t="s">
        <v>21</v>
      </c>
      <c r="M27" s="5" t="s">
        <v>21</v>
      </c>
      <c r="N27" s="5" t="s">
        <v>21</v>
      </c>
      <c r="O27" s="5" t="s">
        <v>21</v>
      </c>
    </row>
    <row r="28">
      <c r="B28" s="4" t="str">
        <f>HYPERLINK("http://www.aclweb.org/anthology/W/W11/W11-2824.pdf","Investigation into Human Preference between Common and Unambiguous Lexical Substitutions")</f>
        <v>Investigation into Human Preference between Common and Unambiguous Lexical Substitutions</v>
      </c>
      <c r="C28" s="10" t="s">
        <v>166</v>
      </c>
      <c r="D28" s="3" t="s">
        <v>17</v>
      </c>
      <c r="E28" s="5" t="s">
        <v>18</v>
      </c>
      <c r="F28" s="7" t="s">
        <v>161</v>
      </c>
      <c r="G28" s="3" t="s">
        <v>167</v>
      </c>
      <c r="H28" s="3" t="s">
        <v>21</v>
      </c>
      <c r="I28" s="7" t="s">
        <v>168</v>
      </c>
      <c r="J28" s="3" t="s">
        <v>21</v>
      </c>
      <c r="K28" s="3" t="s">
        <v>169</v>
      </c>
      <c r="L28" s="5" t="s">
        <v>21</v>
      </c>
      <c r="M28" s="5" t="s">
        <v>21</v>
      </c>
      <c r="N28" s="5" t="s">
        <v>21</v>
      </c>
      <c r="O28" s="5" t="s">
        <v>21</v>
      </c>
    </row>
    <row r="29">
      <c r="B29" s="4" t="str">
        <f>HYPERLINK("http://www.aclweb.org/anthology/W/W11/W11-2826.pdf","Generation of Formal and Informal Sentences")</f>
        <v>Generation of Formal and Informal Sentences</v>
      </c>
      <c r="C29" s="3" t="s">
        <v>170</v>
      </c>
      <c r="D29" s="5" t="s">
        <v>24</v>
      </c>
      <c r="E29" s="5" t="s">
        <v>140</v>
      </c>
      <c r="F29" s="3" t="s">
        <v>141</v>
      </c>
      <c r="G29" s="3" t="s">
        <v>171</v>
      </c>
      <c r="H29" s="3" t="s">
        <v>21</v>
      </c>
      <c r="I29" s="3">
        <v>2.0</v>
      </c>
      <c r="J29" s="9" t="s">
        <v>28</v>
      </c>
      <c r="K29" s="3" t="s">
        <v>172</v>
      </c>
      <c r="L29" s="5" t="s">
        <v>173</v>
      </c>
      <c r="M29" s="5" t="s">
        <v>174</v>
      </c>
      <c r="N29" s="5" t="s">
        <v>21</v>
      </c>
      <c r="O29" s="5" t="s">
        <v>21</v>
      </c>
    </row>
    <row r="30">
      <c r="B30" s="4" t="str">
        <f>HYPERLINK("http://www.aclweb.org/anthology/W/W11/W11-2832.pdf","The First Surface Realisation Shared Task: Overview and Evaluation Results")</f>
        <v>The First Surface Realisation Shared Task: Overview and Evaluation Results</v>
      </c>
      <c r="C30" s="10" t="s">
        <v>175</v>
      </c>
      <c r="D30" s="3" t="s">
        <v>24</v>
      </c>
      <c r="E30" s="3" t="s">
        <v>176</v>
      </c>
      <c r="F30" s="7" t="s">
        <v>161</v>
      </c>
      <c r="G30" s="3" t="s">
        <v>27</v>
      </c>
      <c r="H30" s="3" t="s">
        <v>177</v>
      </c>
      <c r="I30" s="3" t="s">
        <v>178</v>
      </c>
      <c r="J30" s="9" t="s">
        <v>28</v>
      </c>
      <c r="K30" s="3" t="s">
        <v>179</v>
      </c>
      <c r="L30" s="5" t="s">
        <v>21</v>
      </c>
      <c r="M30" s="5" t="s">
        <v>21</v>
      </c>
      <c r="N30" s="5" t="s">
        <v>21</v>
      </c>
      <c r="O30" s="5" t="s">
        <v>21</v>
      </c>
    </row>
    <row r="31">
      <c r="B31" s="4" t="str">
        <f>HYPERLINK("http://www.aclweb.org/anthology/W/W11/W11-2845.pdf","Report on the Second Second Challenge on Generating Instructions in Virtual Environments (GIVE-2.5)")</f>
        <v>Report on the Second Second Challenge on Generating Instructions in Virtual Environments (GIVE-2.5)</v>
      </c>
      <c r="C31" s="10" t="s">
        <v>82</v>
      </c>
      <c r="D31" s="5" t="s">
        <v>24</v>
      </c>
      <c r="E31" s="5" t="s">
        <v>180</v>
      </c>
      <c r="F31" s="5" t="s">
        <v>181</v>
      </c>
      <c r="G31" s="5" t="s">
        <v>182</v>
      </c>
      <c r="H31" s="5" t="s">
        <v>183</v>
      </c>
      <c r="I31" s="3" t="s">
        <v>21</v>
      </c>
      <c r="J31" s="9" t="s">
        <v>87</v>
      </c>
      <c r="K31" s="3" t="s">
        <v>184</v>
      </c>
      <c r="L31" s="5" t="s">
        <v>21</v>
      </c>
      <c r="M31" s="5" t="s">
        <v>21</v>
      </c>
      <c r="N31" s="5" t="s">
        <v>21</v>
      </c>
      <c r="O31" s="5" t="s">
        <v>21</v>
      </c>
    </row>
    <row r="32">
      <c r="A32" s="3" t="s">
        <v>185</v>
      </c>
      <c r="B32" s="4" t="str">
        <f>HYPERLINK("http://www.aclweb.org/anthology/W/W12/W12-1508.pdf","Perceptions of Alignment and Personality in Generated Dialogue")</f>
        <v>Perceptions of Alignment and Personality in Generated Dialogue</v>
      </c>
      <c r="C32" s="10" t="s">
        <v>186</v>
      </c>
      <c r="D32" s="5" t="s">
        <v>96</v>
      </c>
      <c r="E32" s="5" t="s">
        <v>187</v>
      </c>
      <c r="F32" s="5" t="s">
        <v>188</v>
      </c>
      <c r="G32" s="5" t="s">
        <v>189</v>
      </c>
      <c r="H32" s="6" t="s">
        <v>190</v>
      </c>
      <c r="I32" s="3">
        <v>80.0</v>
      </c>
      <c r="J32" s="9" t="s">
        <v>191</v>
      </c>
      <c r="K32" s="5" t="s">
        <v>192</v>
      </c>
      <c r="L32" s="5" t="s">
        <v>21</v>
      </c>
      <c r="M32" s="5" t="s">
        <v>21</v>
      </c>
      <c r="N32" s="5" t="s">
        <v>21</v>
      </c>
      <c r="O32" s="5" t="s">
        <v>21</v>
      </c>
    </row>
    <row r="33">
      <c r="B33" s="4" t="str">
        <f>HYPERLINK("http://www.aclweb.org/anthology/W/W12/W12-1510.pdf","Linguist’s Assistant: A Multi-Lingual Natural Language Generator based on Linguistic Universals, Typologies, and Primitives")</f>
        <v>Linguist’s Assistant: A Multi-Lingual Natural Language Generator based on Linguistic Universals, Typologies, and Primitives</v>
      </c>
      <c r="C33" s="10" t="s">
        <v>193</v>
      </c>
      <c r="D33" s="3" t="s">
        <v>17</v>
      </c>
      <c r="E33" s="5" t="s">
        <v>52</v>
      </c>
      <c r="F33" s="3" t="s">
        <v>19</v>
      </c>
      <c r="G33" s="3" t="s">
        <v>53</v>
      </c>
      <c r="H33" s="3" t="s">
        <v>21</v>
      </c>
      <c r="I33" s="3" t="s">
        <v>194</v>
      </c>
      <c r="J33" s="9" t="s">
        <v>195</v>
      </c>
      <c r="K33" s="3" t="s">
        <v>196</v>
      </c>
      <c r="L33" s="5" t="s">
        <v>21</v>
      </c>
      <c r="M33" s="5" t="s">
        <v>21</v>
      </c>
      <c r="N33" s="5" t="s">
        <v>21</v>
      </c>
      <c r="O33" s="5" t="s">
        <v>21</v>
      </c>
    </row>
    <row r="34">
      <c r="B34" s="4" t="str">
        <f>HYPERLINK("http://www.aclweb.org/anthology/W/W12/W12-1511.pdf","“Hidden semantics”: what can we learn from the names in an ontology?")</f>
        <v>“Hidden semantics”: what can we learn from the names in an ontology?</v>
      </c>
      <c r="C34" s="10" t="s">
        <v>197</v>
      </c>
      <c r="D34" s="5" t="s">
        <v>198</v>
      </c>
      <c r="E34" s="3" t="s">
        <v>199</v>
      </c>
      <c r="F34" s="3" t="s">
        <v>200</v>
      </c>
      <c r="G34" s="5" t="s">
        <v>201</v>
      </c>
      <c r="H34" s="3" t="s">
        <v>202</v>
      </c>
      <c r="I34" s="3" t="s">
        <v>203</v>
      </c>
      <c r="J34" s="3" t="s">
        <v>21</v>
      </c>
      <c r="K34" s="3" t="s">
        <v>204</v>
      </c>
      <c r="L34" s="5" t="s">
        <v>21</v>
      </c>
      <c r="M34" s="5" t="s">
        <v>21</v>
      </c>
      <c r="N34" s="5" t="s">
        <v>21</v>
      </c>
      <c r="O34" s="5" t="s">
        <v>21</v>
      </c>
    </row>
    <row r="35">
      <c r="B35" s="4" t="str">
        <f>HYPERLINK("http://www.aclweb.org/anthology/W/W12/W12-1512.pdf","On generating coherent multilingual descriptions of museum objects from Semantic Web ontologies")</f>
        <v>On generating coherent multilingual descriptions of museum objects from Semantic Web ontologies</v>
      </c>
      <c r="C35" s="10" t="s">
        <v>197</v>
      </c>
      <c r="D35" s="3" t="s">
        <v>17</v>
      </c>
      <c r="E35" s="5" t="s">
        <v>52</v>
      </c>
      <c r="F35" s="3" t="s">
        <v>19</v>
      </c>
      <c r="G35" s="5" t="s">
        <v>53</v>
      </c>
      <c r="H35" s="3" t="s">
        <v>21</v>
      </c>
      <c r="I35" s="3" t="s">
        <v>205</v>
      </c>
      <c r="J35" s="13" t="s">
        <v>206</v>
      </c>
      <c r="K35" s="3" t="s">
        <v>207</v>
      </c>
      <c r="L35" s="5" t="s">
        <v>208</v>
      </c>
      <c r="M35" s="5" t="s">
        <v>209</v>
      </c>
      <c r="N35" s="5" t="s">
        <v>21</v>
      </c>
      <c r="O35" s="5" t="s">
        <v>21</v>
      </c>
    </row>
    <row r="36">
      <c r="B36" s="4" t="str">
        <f>HYPERLINK("http://www.aclweb.org/anthology/W/W12/W12-1518.pdf","Planning Accessible Explanations for Entailments in OWL Ontologies")</f>
        <v>Planning Accessible Explanations for Entailments in OWL Ontologies</v>
      </c>
      <c r="C36" s="5" t="s">
        <v>197</v>
      </c>
      <c r="D36" s="3" t="s">
        <v>24</v>
      </c>
      <c r="E36" s="7" t="s">
        <v>210</v>
      </c>
      <c r="F36" s="7" t="s">
        <v>211</v>
      </c>
      <c r="G36" s="3" t="s">
        <v>212</v>
      </c>
      <c r="H36" s="3" t="s">
        <v>21</v>
      </c>
      <c r="I36" s="3">
        <v>43.0</v>
      </c>
      <c r="J36" s="9" t="s">
        <v>213</v>
      </c>
      <c r="K36" s="3" t="s">
        <v>214</v>
      </c>
      <c r="L36" s="5" t="s">
        <v>21</v>
      </c>
      <c r="M36" s="5" t="s">
        <v>21</v>
      </c>
      <c r="N36" s="5" t="s">
        <v>21</v>
      </c>
      <c r="O36" s="5" t="s">
        <v>21</v>
      </c>
    </row>
    <row r="37">
      <c r="A37" s="14" t="s">
        <v>215</v>
      </c>
      <c r="B37" s="16" t="s">
        <v>216</v>
      </c>
      <c r="C37" s="5" t="s">
        <v>197</v>
      </c>
      <c r="D37" s="5" t="s">
        <v>24</v>
      </c>
      <c r="E37" s="14" t="s">
        <v>217</v>
      </c>
      <c r="F37" s="14" t="s">
        <v>218</v>
      </c>
      <c r="G37" s="5" t="s">
        <v>219</v>
      </c>
      <c r="H37" s="14" t="s">
        <v>21</v>
      </c>
      <c r="I37" s="14">
        <v>93.0</v>
      </c>
      <c r="J37" s="14" t="s">
        <v>21</v>
      </c>
      <c r="K37" s="14" t="s">
        <v>220</v>
      </c>
      <c r="L37" s="5" t="s">
        <v>21</v>
      </c>
      <c r="M37" s="5" t="s">
        <v>21</v>
      </c>
      <c r="N37" s="5" t="s">
        <v>21</v>
      </c>
      <c r="O37" s="5" t="s">
        <v>21</v>
      </c>
    </row>
    <row r="38">
      <c r="B38" s="16" t="str">
        <f>HYPERLINK("http://www.aclweb.org/anthology/W/W13/W13-2106.pdf","Using Integer Linear Programming for Content Selection, Lexicalization, and Aggregation to Produce Compact Texts from OWL Ontologies")</f>
        <v>Using Integer Linear Programming for Content Selection, Lexicalization, and Aggregation to Produce Compact Texts from OWL Ontologies</v>
      </c>
      <c r="C38" s="17" t="s">
        <v>197</v>
      </c>
      <c r="D38" s="5" t="s">
        <v>24</v>
      </c>
      <c r="E38" s="18" t="s">
        <v>221</v>
      </c>
      <c r="F38" s="18" t="s">
        <v>222</v>
      </c>
      <c r="G38" s="14" t="s">
        <v>223</v>
      </c>
      <c r="H38" s="14" t="s">
        <v>38</v>
      </c>
      <c r="I38" s="14">
        <v>6.0</v>
      </c>
      <c r="J38" s="19" t="s">
        <v>224</v>
      </c>
      <c r="K38" s="14" t="s">
        <v>225</v>
      </c>
      <c r="L38" s="5" t="s">
        <v>21</v>
      </c>
      <c r="M38" s="5" t="s">
        <v>21</v>
      </c>
      <c r="N38" s="5" t="s">
        <v>21</v>
      </c>
      <c r="O38" s="5" t="s">
        <v>21</v>
      </c>
    </row>
    <row r="39">
      <c r="B39" s="16" t="str">
        <f>HYPERLINK("http://www.aclweb.org/anthology/W13-2114","Generating Natural Language Questions to Support Learning On-Line")</f>
        <v>Generating Natural Language Questions to Support Learning On-Line</v>
      </c>
      <c r="C39" s="17" t="s">
        <v>133</v>
      </c>
      <c r="D39" s="14" t="s">
        <v>24</v>
      </c>
      <c r="E39" s="14" t="s">
        <v>140</v>
      </c>
      <c r="F39" s="14" t="s">
        <v>141</v>
      </c>
      <c r="G39" s="14" t="s">
        <v>20</v>
      </c>
      <c r="H39" s="14" t="s">
        <v>21</v>
      </c>
      <c r="I39" s="14">
        <v>1.0</v>
      </c>
      <c r="J39" s="19" t="s">
        <v>226</v>
      </c>
      <c r="K39" s="14" t="s">
        <v>227</v>
      </c>
      <c r="L39" s="5" t="s">
        <v>21</v>
      </c>
      <c r="M39" s="5" t="s">
        <v>21</v>
      </c>
      <c r="N39" s="5" t="s">
        <v>21</v>
      </c>
      <c r="O39" s="5" t="s">
        <v>21</v>
      </c>
    </row>
    <row r="40">
      <c r="B40" s="16" t="str">
        <f>HYPERLINK("http://www.aclweb.org/anthology/W13-2115","Generating student feedback from time-series data using Reinforcement Learning")</f>
        <v>Generating student feedback from time-series data using Reinforcement Learning</v>
      </c>
      <c r="C40" s="17" t="s">
        <v>228</v>
      </c>
      <c r="D40" s="14" t="s">
        <v>17</v>
      </c>
      <c r="E40" s="14" t="s">
        <v>229</v>
      </c>
      <c r="F40" s="14" t="s">
        <v>19</v>
      </c>
      <c r="G40" s="14" t="s">
        <v>230</v>
      </c>
      <c r="H40" s="14" t="s">
        <v>231</v>
      </c>
      <c r="I40" s="14">
        <v>17.0</v>
      </c>
      <c r="J40" s="19" t="s">
        <v>232</v>
      </c>
      <c r="K40" s="14" t="s">
        <v>233</v>
      </c>
      <c r="L40" s="5" t="s">
        <v>21</v>
      </c>
      <c r="M40" s="5" t="s">
        <v>21</v>
      </c>
      <c r="N40" s="5" t="s">
        <v>21</v>
      </c>
      <c r="O40" s="5" t="s">
        <v>21</v>
      </c>
    </row>
    <row r="41">
      <c r="B41" s="16" t="str">
        <f>HYPERLINK("http://aclweb.org/anthology/W13-2116","Deconstructing Human Literature Reviews – A Framework for Multi-Document Summarization ")</f>
        <v>Deconstructing Human Literature Reviews – A Framework for Multi-Document Summarization </v>
      </c>
      <c r="C41" s="17" t="s">
        <v>30</v>
      </c>
      <c r="D41" s="5" t="s">
        <v>24</v>
      </c>
      <c r="E41" s="14" t="s">
        <v>234</v>
      </c>
      <c r="F41" s="14" t="s">
        <v>21</v>
      </c>
      <c r="G41" s="5" t="s">
        <v>21</v>
      </c>
      <c r="H41" s="14" t="s">
        <v>21</v>
      </c>
      <c r="I41" s="14">
        <v>35.0</v>
      </c>
      <c r="J41" s="19" t="s">
        <v>235</v>
      </c>
      <c r="K41" s="14" t="s">
        <v>236</v>
      </c>
      <c r="L41" s="5" t="s">
        <v>21</v>
      </c>
      <c r="M41" s="5" t="s">
        <v>21</v>
      </c>
      <c r="N41" s="5" t="s">
        <v>21</v>
      </c>
      <c r="O41" s="5" t="s">
        <v>21</v>
      </c>
    </row>
    <row r="42">
      <c r="B42" s="16" t="str">
        <f>HYPERLINK("http://aclweb.org/anthology/W13-2117","Abstractive Meeting Summarization with Entailment and Fusion")</f>
        <v>Abstractive Meeting Summarization with Entailment and Fusion</v>
      </c>
      <c r="C42" s="17" t="s">
        <v>30</v>
      </c>
      <c r="D42" s="14" t="s">
        <v>24</v>
      </c>
      <c r="E42" s="14" t="s">
        <v>237</v>
      </c>
      <c r="F42" s="18" t="s">
        <v>161</v>
      </c>
      <c r="G42" s="14" t="s">
        <v>238</v>
      </c>
      <c r="H42" s="14" t="s">
        <v>21</v>
      </c>
      <c r="I42" s="14">
        <v>2.0</v>
      </c>
      <c r="J42" s="14" t="s">
        <v>21</v>
      </c>
      <c r="K42" s="14" t="s">
        <v>239</v>
      </c>
      <c r="L42" s="5" t="s">
        <v>21</v>
      </c>
      <c r="M42" s="5" t="s">
        <v>21</v>
      </c>
      <c r="N42" s="5" t="s">
        <v>21</v>
      </c>
      <c r="O42" s="5" t="s">
        <v>21</v>
      </c>
    </row>
    <row r="43">
      <c r="B43" s="16" t="str">
        <f>HYPERLINK("http://www.aclweb.org/anthology/W13-2119","MIME - NLG in Pre-Hospital Care")</f>
        <v>MIME - NLG in Pre-Hospital Care</v>
      </c>
      <c r="C43" s="17" t="s">
        <v>145</v>
      </c>
      <c r="D43" s="14" t="s">
        <v>24</v>
      </c>
      <c r="E43" s="18" t="s">
        <v>240</v>
      </c>
      <c r="F43" s="14" t="s">
        <v>19</v>
      </c>
      <c r="G43" s="14" t="s">
        <v>241</v>
      </c>
      <c r="H43" s="5" t="s">
        <v>242</v>
      </c>
      <c r="I43" s="14">
        <v>9.0</v>
      </c>
      <c r="J43" s="19" t="s">
        <v>243</v>
      </c>
      <c r="K43" s="14" t="s">
        <v>244</v>
      </c>
      <c r="L43" s="5" t="s">
        <v>21</v>
      </c>
      <c r="M43" s="5" t="s">
        <v>21</v>
      </c>
      <c r="N43" s="5" t="s">
        <v>21</v>
      </c>
      <c r="O43" s="5" t="s">
        <v>21</v>
      </c>
    </row>
    <row r="44">
      <c r="B44" s="16" t="str">
        <f>HYPERLINK("http://aclweb.org/anthology/W13-2121","POS-tag based poetry generation with WordNet")</f>
        <v>POS-tag based poetry generation with WordNet</v>
      </c>
      <c r="C44" s="17" t="s">
        <v>245</v>
      </c>
      <c r="D44" s="5" t="s">
        <v>246</v>
      </c>
      <c r="E44" s="14" t="s">
        <v>247</v>
      </c>
      <c r="F44" s="14" t="s">
        <v>141</v>
      </c>
      <c r="G44" s="14" t="s">
        <v>20</v>
      </c>
      <c r="H44" s="14" t="s">
        <v>21</v>
      </c>
      <c r="I44" s="14">
        <v>2.0</v>
      </c>
      <c r="J44" s="19" t="s">
        <v>248</v>
      </c>
      <c r="K44" s="14" t="s">
        <v>249</v>
      </c>
      <c r="L44" s="5" t="s">
        <v>21</v>
      </c>
      <c r="M44" s="5" t="s">
        <v>21</v>
      </c>
      <c r="N44" s="5" t="s">
        <v>21</v>
      </c>
      <c r="O44" s="5" t="s">
        <v>21</v>
      </c>
    </row>
    <row r="45">
      <c r="B45" s="16" t="str">
        <f>HYPERLINK("http://www.aclweb.org/anthology/W13-2122","Greetings Generation in Video Role Playing Games")</f>
        <v>Greetings Generation in Video Role Playing Games</v>
      </c>
      <c r="C45" s="17" t="s">
        <v>250</v>
      </c>
      <c r="D45" s="14" t="s">
        <v>24</v>
      </c>
      <c r="E45" s="18" t="s">
        <v>251</v>
      </c>
      <c r="F45" s="18" t="s">
        <v>161</v>
      </c>
      <c r="G45" s="14" t="s">
        <v>27</v>
      </c>
      <c r="H45" s="14" t="s">
        <v>21</v>
      </c>
      <c r="I45" s="14">
        <v>7.0</v>
      </c>
      <c r="J45" s="14" t="s">
        <v>21</v>
      </c>
      <c r="K45" s="14" t="s">
        <v>252</v>
      </c>
      <c r="L45" s="5" t="s">
        <v>21</v>
      </c>
      <c r="M45" s="5" t="s">
        <v>21</v>
      </c>
      <c r="N45" s="5" t="s">
        <v>21</v>
      </c>
      <c r="O45" s="5" t="s">
        <v>21</v>
      </c>
    </row>
    <row r="46">
      <c r="B46" s="16" t="str">
        <f>HYPERLINK("http://aclweb.org/anthology/W13-2124","GenNext: A Consolidated Domain Adaptable NLG System")</f>
        <v>GenNext: A Consolidated Domain Adaptable NLG System</v>
      </c>
      <c r="C46" s="17" t="s">
        <v>253</v>
      </c>
      <c r="D46" s="14" t="s">
        <v>17</v>
      </c>
      <c r="E46" s="14" t="s">
        <v>254</v>
      </c>
      <c r="F46" s="14" t="s">
        <v>19</v>
      </c>
      <c r="G46" s="19" t="s">
        <v>255</v>
      </c>
      <c r="H46" s="14" t="s">
        <v>54</v>
      </c>
      <c r="I46" s="14" t="s">
        <v>256</v>
      </c>
      <c r="J46" s="19" t="s">
        <v>257</v>
      </c>
      <c r="K46" s="14" t="s">
        <v>47</v>
      </c>
      <c r="L46" s="5" t="s">
        <v>258</v>
      </c>
      <c r="M46" s="20" t="s">
        <v>259</v>
      </c>
      <c r="N46" s="5" t="s">
        <v>21</v>
      </c>
      <c r="O46" s="5" t="s">
        <v>21</v>
      </c>
    </row>
    <row r="47">
      <c r="A47" s="14" t="s">
        <v>260</v>
      </c>
      <c r="B47" s="16" t="str">
        <f>HYPERLINK("http://aclweb.org/anthology/W14-5003","Crowdsourcing Language Generation Templates for Dialogue Systems")</f>
        <v>Crowdsourcing Language Generation Templates for Dialogue Systems</v>
      </c>
      <c r="C47" s="17" t="s">
        <v>261</v>
      </c>
      <c r="D47" s="14" t="s">
        <v>24</v>
      </c>
      <c r="E47" s="14" t="s">
        <v>262</v>
      </c>
      <c r="F47" s="18" t="s">
        <v>263</v>
      </c>
      <c r="G47" s="14" t="s">
        <v>264</v>
      </c>
      <c r="H47" s="14" t="s">
        <v>265</v>
      </c>
      <c r="I47" s="14">
        <v>231.0</v>
      </c>
      <c r="J47" s="19" t="s">
        <v>266</v>
      </c>
      <c r="K47" s="14" t="s">
        <v>267</v>
      </c>
      <c r="L47" s="5" t="s">
        <v>21</v>
      </c>
      <c r="M47" s="5" t="s">
        <v>21</v>
      </c>
      <c r="N47" s="5" t="s">
        <v>21</v>
      </c>
      <c r="O47" s="5" t="s">
        <v>21</v>
      </c>
    </row>
    <row r="48">
      <c r="A48" s="5" t="s">
        <v>268</v>
      </c>
      <c r="B48" s="16" t="str">
        <f>HYPERLINK("http://aclweb.org/anthology/W14-4401","A Case Study: NLG meeting Weather Industry Demand for Quality and Quantity of Textual Weather Forecasts")</f>
        <v>A Case Study: NLG meeting Weather Industry Demand for Quality and Quantity of Textual Weather Forecasts</v>
      </c>
      <c r="C48" s="17" t="s">
        <v>269</v>
      </c>
      <c r="D48" s="14" t="s">
        <v>24</v>
      </c>
      <c r="E48" s="14" t="s">
        <v>270</v>
      </c>
      <c r="F48" s="14" t="s">
        <v>271</v>
      </c>
      <c r="G48" s="14" t="s">
        <v>272</v>
      </c>
      <c r="H48" s="14" t="s">
        <v>21</v>
      </c>
      <c r="I48" s="14">
        <v>35.0</v>
      </c>
      <c r="J48" s="19" t="s">
        <v>273</v>
      </c>
      <c r="K48" s="14" t="s">
        <v>274</v>
      </c>
      <c r="L48" s="5" t="s">
        <v>21</v>
      </c>
      <c r="M48" s="5" t="s">
        <v>21</v>
      </c>
      <c r="N48" s="5" t="s">
        <v>21</v>
      </c>
      <c r="O48" s="5" t="s">
        <v>21</v>
      </c>
    </row>
    <row r="49">
      <c r="B49" s="16" t="str">
        <f>HYPERLINK("http://aclweb.org/anthology/W14-4404","Text simplification using synchronous dependency grammars: Generalising automatically harvested rules")</f>
        <v>Text simplification using synchronous dependency grammars: Generalising automatically harvested rules</v>
      </c>
      <c r="C49" s="17" t="s">
        <v>139</v>
      </c>
      <c r="D49" s="14" t="s">
        <v>114</v>
      </c>
      <c r="E49" s="18" t="s">
        <v>240</v>
      </c>
      <c r="F49" s="18" t="s">
        <v>26</v>
      </c>
      <c r="G49" s="14" t="s">
        <v>275</v>
      </c>
      <c r="H49" s="14" t="s">
        <v>276</v>
      </c>
      <c r="I49" s="14" t="s">
        <v>277</v>
      </c>
      <c r="J49" s="18" t="s">
        <v>278</v>
      </c>
      <c r="K49" s="14" t="s">
        <v>279</v>
      </c>
      <c r="L49" s="5" t="s">
        <v>21</v>
      </c>
      <c r="M49" s="5" t="s">
        <v>21</v>
      </c>
      <c r="N49" s="5" t="s">
        <v>21</v>
      </c>
      <c r="O49" s="5" t="s">
        <v>21</v>
      </c>
    </row>
    <row r="50">
      <c r="B50" s="16" t="str">
        <f>HYPERLINK("http://aclweb.org/anthology/W14-4405","A language-independent method for the extraction of RDF verbalization templates")</f>
        <v>A language-independent method for the extraction of RDF verbalization templates</v>
      </c>
      <c r="C50" s="17" t="s">
        <v>280</v>
      </c>
      <c r="D50" s="14" t="s">
        <v>24</v>
      </c>
      <c r="E50" s="14" t="s">
        <v>281</v>
      </c>
      <c r="F50" s="14" t="s">
        <v>282</v>
      </c>
      <c r="G50" s="14" t="s">
        <v>283</v>
      </c>
      <c r="H50" s="14" t="s">
        <v>21</v>
      </c>
      <c r="I50" s="14">
        <v>6.0</v>
      </c>
      <c r="J50" s="19" t="s">
        <v>284</v>
      </c>
      <c r="K50" s="14" t="s">
        <v>285</v>
      </c>
      <c r="L50" s="5" t="s">
        <v>21</v>
      </c>
      <c r="M50" s="5" t="s">
        <v>21</v>
      </c>
      <c r="N50" s="5" t="s">
        <v>21</v>
      </c>
      <c r="O50" s="5" t="s">
        <v>21</v>
      </c>
    </row>
    <row r="51">
      <c r="B51" s="16" t="str">
        <f>HYPERLINK("http://aclweb.org/anthology/W14-4407","A Template-based Abstractive Meeting Summarization: Leveraging Summary and Source Text Relationships")</f>
        <v>A Template-based Abstractive Meeting Summarization: Leveraging Summary and Source Text Relationships</v>
      </c>
      <c r="C51" s="17" t="s">
        <v>30</v>
      </c>
      <c r="D51" s="14" t="s">
        <v>24</v>
      </c>
      <c r="E51" s="14" t="s">
        <v>286</v>
      </c>
      <c r="F51" s="18" t="s">
        <v>26</v>
      </c>
      <c r="G51" s="5" t="s">
        <v>27</v>
      </c>
      <c r="H51" s="14" t="s">
        <v>38</v>
      </c>
      <c r="I51" s="14">
        <v>58.0</v>
      </c>
      <c r="J51" s="19" t="s">
        <v>266</v>
      </c>
      <c r="K51" s="14" t="s">
        <v>287</v>
      </c>
      <c r="L51" s="5" t="s">
        <v>21</v>
      </c>
      <c r="M51" s="5" t="s">
        <v>21</v>
      </c>
      <c r="N51" s="5" t="s">
        <v>21</v>
      </c>
      <c r="O51" s="5" t="s">
        <v>21</v>
      </c>
    </row>
    <row r="52">
      <c r="B52" s="16" t="str">
        <f>HYPERLINK("http://aclweb.org/anthology/W14-4408","A Hybrid Approach to Multi-document Summarization of Opinions in Reviews")</f>
        <v>A Hybrid Approach to Multi-document Summarization of Opinions in Reviews</v>
      </c>
      <c r="C52" s="5" t="s">
        <v>30</v>
      </c>
      <c r="D52" s="14" t="s">
        <v>24</v>
      </c>
      <c r="E52" s="18" t="s">
        <v>240</v>
      </c>
      <c r="F52" s="18" t="s">
        <v>26</v>
      </c>
      <c r="G52" s="5" t="s">
        <v>27</v>
      </c>
      <c r="H52" s="14" t="s">
        <v>288</v>
      </c>
      <c r="I52" s="14">
        <v>5.0</v>
      </c>
      <c r="J52" s="19" t="s">
        <v>266</v>
      </c>
      <c r="K52" s="14" t="s">
        <v>289</v>
      </c>
      <c r="L52" s="5" t="s">
        <v>21</v>
      </c>
      <c r="M52" s="5" t="s">
        <v>21</v>
      </c>
      <c r="N52" s="5" t="s">
        <v>21</v>
      </c>
      <c r="O52" s="5" t="s">
        <v>21</v>
      </c>
    </row>
    <row r="53">
      <c r="B53" s="16" t="str">
        <f>HYPERLINK("http://aclweb.org/anthology/W14-4409","Adapting Graph Summaries to the Users’ Reading Levels")</f>
        <v>Adapting Graph Summaries to the Users’ Reading Levels</v>
      </c>
      <c r="C53" s="17" t="s">
        <v>16</v>
      </c>
      <c r="D53" s="5" t="s">
        <v>290</v>
      </c>
      <c r="E53" s="14" t="s">
        <v>254</v>
      </c>
      <c r="F53" s="14" t="s">
        <v>291</v>
      </c>
      <c r="G53" s="14" t="s">
        <v>20</v>
      </c>
      <c r="H53" s="14" t="s">
        <v>21</v>
      </c>
      <c r="I53" s="14" t="s">
        <v>292</v>
      </c>
      <c r="J53" s="19" t="s">
        <v>293</v>
      </c>
      <c r="K53" s="14" t="s">
        <v>47</v>
      </c>
      <c r="L53" s="5" t="s">
        <v>21</v>
      </c>
      <c r="M53" s="5" t="s">
        <v>21</v>
      </c>
      <c r="N53" s="5" t="s">
        <v>21</v>
      </c>
      <c r="O53" s="5" t="s">
        <v>21</v>
      </c>
    </row>
    <row r="54">
      <c r="B54" s="16" t="str">
        <f>HYPERLINK("http://aclweb.org/anthology/W14-4414","Two-Stage Stochastic Email Synthesizer")</f>
        <v>Two-Stage Stochastic Email Synthesizer</v>
      </c>
      <c r="C54" s="17" t="s">
        <v>294</v>
      </c>
      <c r="D54" s="14" t="s">
        <v>96</v>
      </c>
      <c r="E54" s="18" t="s">
        <v>295</v>
      </c>
      <c r="F54" s="18" t="s">
        <v>296</v>
      </c>
      <c r="G54" s="14" t="s">
        <v>297</v>
      </c>
      <c r="H54" s="14" t="s">
        <v>21</v>
      </c>
      <c r="I54" s="14" t="s">
        <v>298</v>
      </c>
      <c r="J54" s="14" t="s">
        <v>21</v>
      </c>
      <c r="K54" s="14" t="s">
        <v>299</v>
      </c>
      <c r="L54" s="5" t="s">
        <v>21</v>
      </c>
      <c r="M54" s="5" t="s">
        <v>21</v>
      </c>
      <c r="N54" s="5" t="s">
        <v>21</v>
      </c>
      <c r="O54" s="5" t="s">
        <v>21</v>
      </c>
    </row>
    <row r="55">
      <c r="B55" s="16" t="str">
        <f>HYPERLINK("http://aclweb.org/anthology/W14-4418","FlowGraph2Text: Automatic Sentence Skeleton Compilation for Procedural Text Generation")</f>
        <v>FlowGraph2Text: Automatic Sentence Skeleton Compilation for Procedural Text Generation</v>
      </c>
      <c r="C55" s="17" t="s">
        <v>300</v>
      </c>
      <c r="D55" s="14" t="s">
        <v>114</v>
      </c>
      <c r="E55" s="14" t="s">
        <v>301</v>
      </c>
      <c r="F55" s="18" t="s">
        <v>26</v>
      </c>
      <c r="G55" s="14" t="s">
        <v>27</v>
      </c>
      <c r="H55" s="14" t="s">
        <v>21</v>
      </c>
      <c r="I55" s="14">
        <v>4.0</v>
      </c>
      <c r="J55" s="14" t="s">
        <v>21</v>
      </c>
      <c r="K55" s="5" t="s">
        <v>302</v>
      </c>
      <c r="L55" s="5" t="s">
        <v>21</v>
      </c>
      <c r="M55" s="5" t="s">
        <v>21</v>
      </c>
      <c r="N55" s="5" t="s">
        <v>21</v>
      </c>
      <c r="O55" s="5" t="s">
        <v>21</v>
      </c>
    </row>
    <row r="56">
      <c r="B56" s="16" t="str">
        <f>HYPERLINK("http://aclweb.org/anthology/W14-4420","Generating Valence Shifted Turkish Sentences")</f>
        <v>Generating Valence Shifted Turkish Sentences</v>
      </c>
      <c r="C56" s="17" t="s">
        <v>303</v>
      </c>
      <c r="D56" s="14" t="s">
        <v>17</v>
      </c>
      <c r="E56" s="5" t="s">
        <v>18</v>
      </c>
      <c r="F56" s="5" t="s">
        <v>19</v>
      </c>
      <c r="G56" s="5" t="s">
        <v>135</v>
      </c>
      <c r="H56" s="14" t="s">
        <v>21</v>
      </c>
      <c r="I56" s="14">
        <v>15.0</v>
      </c>
      <c r="J56" s="19" t="s">
        <v>304</v>
      </c>
      <c r="K56" s="14" t="s">
        <v>305</v>
      </c>
      <c r="L56" s="5" t="s">
        <v>21</v>
      </c>
      <c r="M56" s="5" t="s">
        <v>21</v>
      </c>
      <c r="N56" s="5" t="s">
        <v>21</v>
      </c>
      <c r="O56" s="5" t="s">
        <v>21</v>
      </c>
    </row>
    <row r="57">
      <c r="B57" s="16" t="str">
        <f>HYPERLINK("http://aclweb.org/anthology/W14-4422","Multi-adaptive Natural Language Generation using Principal Component Regression")</f>
        <v>Multi-adaptive Natural Language Generation using Principal Component Regression</v>
      </c>
      <c r="C57" s="17" t="s">
        <v>306</v>
      </c>
      <c r="D57" s="14" t="s">
        <v>17</v>
      </c>
      <c r="E57" s="14" t="s">
        <v>18</v>
      </c>
      <c r="F57" s="14" t="s">
        <v>19</v>
      </c>
      <c r="G57" s="14" t="s">
        <v>21</v>
      </c>
      <c r="H57" s="14" t="s">
        <v>231</v>
      </c>
      <c r="I57" s="14">
        <v>30.0</v>
      </c>
      <c r="J57" s="19" t="s">
        <v>307</v>
      </c>
      <c r="K57" s="14" t="s">
        <v>308</v>
      </c>
      <c r="L57" s="5" t="s">
        <v>21</v>
      </c>
      <c r="M57" s="5" t="s">
        <v>21</v>
      </c>
      <c r="N57" s="5" t="s">
        <v>21</v>
      </c>
      <c r="O57" s="5" t="s">
        <v>21</v>
      </c>
    </row>
    <row r="58">
      <c r="B58" s="16" t="str">
        <f>HYPERLINK("http://aclweb.org/anthology/W14-4425","Two-Stage Stochastic Natural Language Generation for Email Synthesis by Modeling Sender Style and Topic Structure")</f>
        <v>Two-Stage Stochastic Natural Language Generation for Email Synthesis by Modeling Sender Style and Topic Structure</v>
      </c>
      <c r="C58" s="17" t="s">
        <v>309</v>
      </c>
      <c r="D58" s="14" t="s">
        <v>96</v>
      </c>
      <c r="E58" s="18" t="s">
        <v>295</v>
      </c>
      <c r="F58" s="18" t="s">
        <v>310</v>
      </c>
      <c r="G58" s="14" t="s">
        <v>311</v>
      </c>
      <c r="H58" s="14" t="s">
        <v>312</v>
      </c>
      <c r="I58" s="14">
        <v>7.0</v>
      </c>
      <c r="J58" s="14" t="s">
        <v>21</v>
      </c>
      <c r="K58" s="14" t="s">
        <v>313</v>
      </c>
      <c r="L58" s="5" t="s">
        <v>21</v>
      </c>
      <c r="M58" s="5" t="s">
        <v>21</v>
      </c>
      <c r="N58" s="5" t="s">
        <v>21</v>
      </c>
      <c r="O58" s="5" t="s">
        <v>21</v>
      </c>
    </row>
    <row r="59">
      <c r="A59" s="14" t="s">
        <v>314</v>
      </c>
      <c r="B59" s="16" t="str">
        <f>HYPERLINK("http://aclweb.org/anthology/W15-4703","A Domain Agnostic Approach to Verbalizing n-ary Events without Parallel Corpora")</f>
        <v>A Domain Agnostic Approach to Verbalizing n-ary Events without Parallel Corpora</v>
      </c>
      <c r="C59" s="17" t="s">
        <v>315</v>
      </c>
      <c r="D59" s="5" t="s">
        <v>24</v>
      </c>
      <c r="E59" s="14" t="s">
        <v>316</v>
      </c>
      <c r="F59" s="14" t="s">
        <v>141</v>
      </c>
      <c r="G59" s="5" t="s">
        <v>20</v>
      </c>
      <c r="H59" s="14" t="s">
        <v>21</v>
      </c>
      <c r="I59" s="14">
        <v>3.0</v>
      </c>
      <c r="J59" s="14" t="s">
        <v>21</v>
      </c>
      <c r="K59" s="14" t="s">
        <v>317</v>
      </c>
      <c r="L59" s="18" t="s">
        <v>208</v>
      </c>
      <c r="M59" s="12" t="s">
        <v>318</v>
      </c>
      <c r="N59" s="5" t="s">
        <v>21</v>
      </c>
      <c r="O59" s="5" t="s">
        <v>21</v>
      </c>
    </row>
    <row r="60">
      <c r="B60" s="16" t="str">
        <f>HYPERLINK("http://aclweb.org/anthology/W15-4705","Reading Times Predict the Quality of Generated Text Above and Beyond Human Ratings")</f>
        <v>Reading Times Predict the Quality of Generated Text Above and Beyond Human Ratings</v>
      </c>
      <c r="C60" s="17" t="s">
        <v>319</v>
      </c>
      <c r="D60" s="5" t="s">
        <v>17</v>
      </c>
      <c r="E60" s="14" t="s">
        <v>320</v>
      </c>
      <c r="F60" s="18" t="s">
        <v>26</v>
      </c>
      <c r="G60" s="14" t="s">
        <v>37</v>
      </c>
      <c r="H60" s="14" t="s">
        <v>21</v>
      </c>
      <c r="I60" s="14">
        <v>33.0</v>
      </c>
      <c r="J60" s="19" t="s">
        <v>321</v>
      </c>
      <c r="K60" s="14" t="s">
        <v>322</v>
      </c>
      <c r="L60" s="5" t="s">
        <v>21</v>
      </c>
      <c r="M60" s="5" t="s">
        <v>21</v>
      </c>
      <c r="N60" s="5" t="s">
        <v>21</v>
      </c>
      <c r="O60" s="5" t="s">
        <v>21</v>
      </c>
    </row>
    <row r="61">
      <c r="B61" s="16" t="str">
        <f>HYPERLINK("http://aclweb.org/anthology/W15-4707","A Framework for the Generation of Computer System Diagnostics in Natural Language using Finite State Methods")</f>
        <v>A Framework for the Generation of Computer System Diagnostics in Natural Language using Finite State Methods</v>
      </c>
      <c r="C61" s="17" t="s">
        <v>323</v>
      </c>
      <c r="D61" s="5" t="s">
        <v>24</v>
      </c>
      <c r="E61" s="14" t="s">
        <v>324</v>
      </c>
      <c r="F61" s="14" t="s">
        <v>19</v>
      </c>
      <c r="G61" s="14" t="s">
        <v>325</v>
      </c>
      <c r="H61" s="14" t="s">
        <v>21</v>
      </c>
      <c r="I61" s="14" t="s">
        <v>326</v>
      </c>
      <c r="J61" s="14" t="s">
        <v>21</v>
      </c>
      <c r="K61" s="14" t="s">
        <v>327</v>
      </c>
      <c r="L61" s="5" t="s">
        <v>21</v>
      </c>
      <c r="M61" s="5" t="s">
        <v>21</v>
      </c>
      <c r="N61" s="5" t="s">
        <v>21</v>
      </c>
      <c r="O61" s="5" t="s">
        <v>21</v>
      </c>
    </row>
    <row r="62">
      <c r="B62" s="16" t="str">
        <f>HYPERLINK("http://aclweb.org/anthology/W15-4713","Response Generation in Dialogue using a Tailored PCFG Parser")</f>
        <v>Response Generation in Dialogue using a Tailored PCFG Parser</v>
      </c>
      <c r="C62" s="17" t="s">
        <v>328</v>
      </c>
      <c r="D62" s="14" t="s">
        <v>24</v>
      </c>
      <c r="E62" s="5" t="s">
        <v>329</v>
      </c>
      <c r="F62" s="18" t="s">
        <v>26</v>
      </c>
      <c r="G62" s="14" t="s">
        <v>27</v>
      </c>
      <c r="H62" s="14" t="s">
        <v>21</v>
      </c>
      <c r="I62" s="14">
        <v>3.0</v>
      </c>
      <c r="J62" s="14" t="s">
        <v>21</v>
      </c>
      <c r="K62" s="14" t="s">
        <v>330</v>
      </c>
      <c r="L62" s="5" t="s">
        <v>21</v>
      </c>
      <c r="M62" s="5" t="s">
        <v>21</v>
      </c>
      <c r="N62" s="5" t="s">
        <v>21</v>
      </c>
      <c r="O62" s="5" t="s">
        <v>21</v>
      </c>
    </row>
    <row r="63">
      <c r="B63" s="16" t="str">
        <f>HYPERLINK("http://aclweb.org/anthology/W15-4715","Generating and Evaluating Landmark-based Navigation Instructions in Virtual Environments")</f>
        <v>Generating and Evaluating Landmark-based Navigation Instructions in Virtual Environments</v>
      </c>
      <c r="C63" s="5" t="s">
        <v>82</v>
      </c>
      <c r="D63" s="5" t="s">
        <v>24</v>
      </c>
      <c r="E63" s="18" t="s">
        <v>331</v>
      </c>
      <c r="F63" s="14" t="s">
        <v>19</v>
      </c>
      <c r="G63" s="14" t="s">
        <v>230</v>
      </c>
      <c r="H63" s="14" t="s">
        <v>54</v>
      </c>
      <c r="I63" s="14">
        <v>16.0</v>
      </c>
      <c r="J63" s="14" t="s">
        <v>21</v>
      </c>
      <c r="K63" s="14" t="s">
        <v>332</v>
      </c>
      <c r="L63" s="5" t="s">
        <v>21</v>
      </c>
      <c r="M63" s="5" t="s">
        <v>21</v>
      </c>
      <c r="N63" s="5" t="s">
        <v>21</v>
      </c>
      <c r="O63" s="5" t="s">
        <v>21</v>
      </c>
    </row>
    <row r="64">
      <c r="B64" s="16" t="str">
        <f>HYPERLINK("http://aclweb.org/anthology/W15-4718","Towards Flexible, Small-Domain Surface Generation: Combining Data-Driven and Grammatical Approaches")</f>
        <v>Towards Flexible, Small-Domain Surface Generation: Combining Data-Driven and Grammatical Approaches</v>
      </c>
      <c r="C64" s="14" t="s">
        <v>333</v>
      </c>
      <c r="D64" s="5" t="s">
        <v>24</v>
      </c>
      <c r="E64" s="18" t="s">
        <v>334</v>
      </c>
      <c r="F64" s="18" t="s">
        <v>58</v>
      </c>
      <c r="G64" s="5" t="s">
        <v>32</v>
      </c>
      <c r="H64" s="5" t="s">
        <v>21</v>
      </c>
      <c r="I64" s="14" t="s">
        <v>21</v>
      </c>
      <c r="J64" s="14" t="s">
        <v>21</v>
      </c>
      <c r="K64" s="14" t="s">
        <v>335</v>
      </c>
      <c r="L64" s="5" t="s">
        <v>258</v>
      </c>
      <c r="M64" s="12" t="s">
        <v>336</v>
      </c>
      <c r="N64" s="5" t="s">
        <v>21</v>
      </c>
      <c r="O64" s="5" t="s">
        <v>21</v>
      </c>
    </row>
    <row r="65">
      <c r="B65" s="16" t="str">
        <f>HYPERLINK("http://aclweb.org/anthology/W15-4725","Topic Transition Strategies for an Information-Giving Agent")</f>
        <v>Topic Transition Strategies for an Information-Giving Agent</v>
      </c>
      <c r="C65" s="5" t="s">
        <v>328</v>
      </c>
      <c r="D65" s="5" t="s">
        <v>24</v>
      </c>
      <c r="E65" s="14" t="s">
        <v>337</v>
      </c>
      <c r="F65" s="14" t="s">
        <v>19</v>
      </c>
      <c r="G65" s="14" t="s">
        <v>338</v>
      </c>
      <c r="H65" s="14" t="s">
        <v>265</v>
      </c>
      <c r="I65" s="14">
        <v>83.0</v>
      </c>
      <c r="J65" s="14" t="s">
        <v>21</v>
      </c>
      <c r="K65" s="14" t="s">
        <v>339</v>
      </c>
      <c r="L65" s="5" t="s">
        <v>21</v>
      </c>
      <c r="M65" s="5" t="s">
        <v>21</v>
      </c>
      <c r="N65" s="5" t="s">
        <v>21</v>
      </c>
      <c r="O65" s="5" t="s">
        <v>21</v>
      </c>
    </row>
    <row r="66">
      <c r="B66" s="16" t="str">
        <f>HYPERLINK("http://aclweb.org/anthology/W15-4726","Creating Textual Driver Feedback from Telemetric Data")</f>
        <v>Creating Textual Driver Feedback from Telemetric Data</v>
      </c>
      <c r="C66" s="14" t="s">
        <v>340</v>
      </c>
      <c r="D66" s="5" t="s">
        <v>341</v>
      </c>
      <c r="E66" s="18" t="s">
        <v>342</v>
      </c>
      <c r="F66" s="18" t="s">
        <v>343</v>
      </c>
      <c r="G66" s="14" t="s">
        <v>344</v>
      </c>
      <c r="H66" s="14" t="s">
        <v>345</v>
      </c>
      <c r="I66" s="14">
        <v>21.0</v>
      </c>
      <c r="J66" s="14" t="s">
        <v>21</v>
      </c>
      <c r="K66" s="14" t="s">
        <v>346</v>
      </c>
      <c r="L66" s="5" t="s">
        <v>21</v>
      </c>
      <c r="M66" s="5" t="s">
        <v>21</v>
      </c>
      <c r="N66" s="5" t="s">
        <v>21</v>
      </c>
      <c r="O66" s="5" t="s">
        <v>21</v>
      </c>
    </row>
    <row r="67">
      <c r="A67" s="14" t="s">
        <v>347</v>
      </c>
      <c r="B67" s="16" t="str">
        <f>HYPERLINK("http://www.aclweb.org/anthology/W16-3506","Aligning Texts and Knowledge Bases with Semantic Sentence Simplification")</f>
        <v>Aligning Texts and Knowledge Bases with Semantic Sentence Simplification</v>
      </c>
      <c r="C67" s="14" t="s">
        <v>348</v>
      </c>
      <c r="D67" s="5" t="s">
        <v>24</v>
      </c>
      <c r="E67" s="18" t="s">
        <v>334</v>
      </c>
      <c r="F67" s="18" t="s">
        <v>26</v>
      </c>
      <c r="G67" s="14" t="s">
        <v>27</v>
      </c>
      <c r="H67" s="14" t="s">
        <v>21</v>
      </c>
      <c r="I67" s="14">
        <v>6.0</v>
      </c>
      <c r="J67" s="13" t="s">
        <v>136</v>
      </c>
      <c r="K67" s="14" t="s">
        <v>349</v>
      </c>
      <c r="L67" s="5" t="s">
        <v>21</v>
      </c>
      <c r="M67" s="5" t="s">
        <v>21</v>
      </c>
      <c r="N67" s="5" t="s">
        <v>21</v>
      </c>
      <c r="O67" s="5" t="s">
        <v>21</v>
      </c>
    </row>
    <row r="68">
      <c r="B68" s="16" t="str">
        <f>HYPERLINK("http://www.aclweb.org/anthology/W16-3507","Building a System for Stock News Generation in Russian")</f>
        <v>Building a System for Stock News Generation in Russian</v>
      </c>
      <c r="C68" s="14" t="s">
        <v>350</v>
      </c>
      <c r="D68" s="5" t="s">
        <v>24</v>
      </c>
      <c r="E68" s="14" t="s">
        <v>237</v>
      </c>
      <c r="F68" s="14" t="s">
        <v>19</v>
      </c>
      <c r="G68" s="14" t="s">
        <v>20</v>
      </c>
      <c r="H68" s="14" t="s">
        <v>21</v>
      </c>
      <c r="I68" s="14" t="s">
        <v>21</v>
      </c>
      <c r="J68" s="14" t="s">
        <v>21</v>
      </c>
      <c r="K68" s="14" t="s">
        <v>351</v>
      </c>
      <c r="L68" s="5" t="s">
        <v>21</v>
      </c>
      <c r="M68" s="5" t="s">
        <v>21</v>
      </c>
      <c r="N68" s="5" t="s">
        <v>21</v>
      </c>
      <c r="O68" s="5" t="s">
        <v>21</v>
      </c>
    </row>
    <row r="69">
      <c r="B69" s="16" t="str">
        <f>HYPERLINK("http://www.aclweb.org/anthology/W16-3510","Comparing the template-based approach to GF: the case of Afrikaans")</f>
        <v>Comparing the template-based approach to GF: the case of Afrikaans</v>
      </c>
      <c r="C69" s="14" t="s">
        <v>352</v>
      </c>
      <c r="D69" s="5" t="s">
        <v>24</v>
      </c>
      <c r="E69" s="18" t="s">
        <v>240</v>
      </c>
      <c r="F69" s="18" t="s">
        <v>26</v>
      </c>
      <c r="G69" s="14" t="s">
        <v>27</v>
      </c>
      <c r="H69" s="14" t="s">
        <v>231</v>
      </c>
      <c r="I69" s="14">
        <v>1.0</v>
      </c>
      <c r="J69" s="19" t="s">
        <v>353</v>
      </c>
      <c r="K69" s="14" t="s">
        <v>354</v>
      </c>
      <c r="L69" s="5" t="s">
        <v>21</v>
      </c>
      <c r="M69" s="5" t="s">
        <v>21</v>
      </c>
      <c r="N69" s="5" t="s">
        <v>21</v>
      </c>
      <c r="O69" s="5" t="s">
        <v>21</v>
      </c>
    </row>
    <row r="70">
      <c r="A70" s="10" t="s">
        <v>355</v>
      </c>
      <c r="B70" s="16" t="str">
        <f>HYPERLINK("http://www.aclweb.org/anthology/W16-5501","Assembling Narratives with Associative Threads")</f>
        <v>Assembling Narratives with Associative Threads</v>
      </c>
      <c r="C70" s="14" t="s">
        <v>356</v>
      </c>
      <c r="D70" s="5" t="s">
        <v>24</v>
      </c>
      <c r="E70" s="3" t="s">
        <v>357</v>
      </c>
      <c r="F70" s="3" t="s">
        <v>19</v>
      </c>
      <c r="G70" s="5" t="s">
        <v>135</v>
      </c>
      <c r="H70" s="3" t="s">
        <v>21</v>
      </c>
      <c r="I70" s="3">
        <v>13.0</v>
      </c>
      <c r="J70" s="3" t="s">
        <v>21</v>
      </c>
      <c r="K70" s="3" t="s">
        <v>358</v>
      </c>
      <c r="L70" s="5" t="s">
        <v>21</v>
      </c>
      <c r="M70" s="5" t="s">
        <v>21</v>
      </c>
      <c r="N70" s="5" t="s">
        <v>21</v>
      </c>
      <c r="O70" s="5" t="s">
        <v>21</v>
      </c>
    </row>
    <row r="71">
      <c r="B71" s="16" t="str">
        <f>HYPERLINK("https://www.aclweb.org/anthology/W16-5508","Process Based Evaluation of Computer Generated Poetry")</f>
        <v>Process Based Evaluation of Computer Generated Poetry</v>
      </c>
      <c r="C71" s="3" t="s">
        <v>245</v>
      </c>
      <c r="D71" s="5" t="s">
        <v>24</v>
      </c>
      <c r="E71" s="7" t="s">
        <v>359</v>
      </c>
      <c r="F71" s="7" t="s">
        <v>26</v>
      </c>
      <c r="G71" s="3" t="s">
        <v>32</v>
      </c>
      <c r="H71" s="5" t="s">
        <v>38</v>
      </c>
      <c r="I71" s="3">
        <v>79.0</v>
      </c>
      <c r="J71" s="5" t="s">
        <v>21</v>
      </c>
      <c r="K71" s="3" t="s">
        <v>360</v>
      </c>
      <c r="L71" s="5" t="s">
        <v>21</v>
      </c>
      <c r="M71" s="5" t="s">
        <v>21</v>
      </c>
      <c r="N71" s="5" t="s">
        <v>21</v>
      </c>
      <c r="O71" s="5" t="s">
        <v>21</v>
      </c>
    </row>
    <row r="72">
      <c r="A72" s="3" t="s">
        <v>361</v>
      </c>
      <c r="B72" s="16" t="str">
        <f>HYPERLINK("https://www.aclweb.org/anthology/W/W16/W16-6601.pdf","Summarising News Stories for Children")</f>
        <v>Summarising News Stories for Children</v>
      </c>
      <c r="C72" s="3" t="s">
        <v>30</v>
      </c>
      <c r="D72" s="5" t="s">
        <v>96</v>
      </c>
      <c r="E72" s="3" t="s">
        <v>362</v>
      </c>
      <c r="F72" s="3" t="s">
        <v>363</v>
      </c>
      <c r="G72" s="3" t="s">
        <v>364</v>
      </c>
      <c r="H72" s="17" t="s">
        <v>365</v>
      </c>
      <c r="I72" s="3">
        <v>27.0</v>
      </c>
      <c r="J72" s="3" t="s">
        <v>21</v>
      </c>
      <c r="K72" s="3" t="s">
        <v>366</v>
      </c>
      <c r="L72" s="5" t="s">
        <v>21</v>
      </c>
      <c r="M72" s="5" t="s">
        <v>21</v>
      </c>
      <c r="N72" s="5" t="s">
        <v>21</v>
      </c>
      <c r="O72" s="5" t="s">
        <v>21</v>
      </c>
    </row>
    <row r="73">
      <c r="B73" s="16" t="str">
        <f>HYPERLINK("http://www.aclweb.org/anthology/W16-6606","When to Plummet and When to Soar: Corpus Based Verb Selection for Natural Language Generation")</f>
        <v>When to Plummet and When to Soar: Corpus Based Verb Selection for Natural Language Generation</v>
      </c>
      <c r="C73" s="17" t="s">
        <v>367</v>
      </c>
      <c r="D73" s="14" t="s">
        <v>17</v>
      </c>
      <c r="E73" s="5" t="s">
        <v>18</v>
      </c>
      <c r="F73" s="5" t="s">
        <v>19</v>
      </c>
      <c r="G73" s="5" t="s">
        <v>20</v>
      </c>
      <c r="H73" s="17" t="s">
        <v>368</v>
      </c>
      <c r="I73" s="14" t="s">
        <v>21</v>
      </c>
      <c r="J73" s="19" t="s">
        <v>266</v>
      </c>
      <c r="K73" s="14" t="s">
        <v>369</v>
      </c>
      <c r="L73" s="5" t="s">
        <v>21</v>
      </c>
      <c r="M73" s="5" t="s">
        <v>21</v>
      </c>
      <c r="N73" s="5" t="s">
        <v>21</v>
      </c>
      <c r="O73" s="5" t="s">
        <v>21</v>
      </c>
    </row>
    <row r="74">
      <c r="B74" s="16" t="str">
        <f>HYPERLINK("https://www.aclweb.org/anthology/W/W16/W16-6608.pdf","Abstractive Compression of Captions with Attentive Recurrent Neural Networks")</f>
        <v>Abstractive Compression of Captions with Attentive Recurrent Neural Networks</v>
      </c>
      <c r="C74" s="17" t="s">
        <v>370</v>
      </c>
      <c r="D74" s="5" t="s">
        <v>24</v>
      </c>
      <c r="E74" s="18" t="s">
        <v>371</v>
      </c>
      <c r="F74" s="18" t="s">
        <v>26</v>
      </c>
      <c r="G74" s="14" t="s">
        <v>27</v>
      </c>
      <c r="H74" s="14" t="s">
        <v>21</v>
      </c>
      <c r="I74" s="14">
        <v>25.0</v>
      </c>
      <c r="J74" s="19" t="s">
        <v>372</v>
      </c>
      <c r="K74" s="14" t="s">
        <v>373</v>
      </c>
      <c r="L74" s="5" t="s">
        <v>21</v>
      </c>
      <c r="M74" s="5" t="s">
        <v>21</v>
      </c>
      <c r="N74" s="5" t="s">
        <v>21</v>
      </c>
      <c r="O74" s="5" t="s">
        <v>21</v>
      </c>
    </row>
    <row r="75">
      <c r="B75" s="16" t="str">
        <f>HYPERLINK("http://www.aclweb.org/anthology/W16-6609","Infusing NLU into Automatic Question Generation")</f>
        <v>Infusing NLU into Automatic Question Generation</v>
      </c>
      <c r="C75" s="17" t="s">
        <v>133</v>
      </c>
      <c r="D75" s="5" t="s">
        <v>24</v>
      </c>
      <c r="E75" s="14" t="s">
        <v>301</v>
      </c>
      <c r="F75" s="18" t="s">
        <v>26</v>
      </c>
      <c r="G75" s="14" t="s">
        <v>27</v>
      </c>
      <c r="H75" s="14" t="s">
        <v>38</v>
      </c>
      <c r="I75" s="14">
        <v>4.0</v>
      </c>
      <c r="J75" s="19" t="s">
        <v>266</v>
      </c>
      <c r="K75" s="5" t="s">
        <v>354</v>
      </c>
      <c r="L75" s="18" t="s">
        <v>374</v>
      </c>
      <c r="M75" s="12" t="s">
        <v>375</v>
      </c>
      <c r="N75" s="5" t="s">
        <v>21</v>
      </c>
      <c r="O75" s="5" t="s">
        <v>21</v>
      </c>
    </row>
    <row r="76">
      <c r="B76" s="16" t="str">
        <f>HYPERLINK("http://www.aclweb.org/anthology/W16-6610","Automatic label generation for news comment clusters")</f>
        <v>Automatic label generation for news comment clusters</v>
      </c>
      <c r="C76" s="14" t="s">
        <v>376</v>
      </c>
      <c r="D76" s="5" t="s">
        <v>24</v>
      </c>
      <c r="E76" s="18" t="s">
        <v>377</v>
      </c>
      <c r="F76" s="18" t="s">
        <v>26</v>
      </c>
      <c r="G76" s="5" t="s">
        <v>27</v>
      </c>
      <c r="H76" s="14" t="s">
        <v>21</v>
      </c>
      <c r="I76" s="14">
        <v>4.0</v>
      </c>
      <c r="J76" s="19" t="s">
        <v>378</v>
      </c>
      <c r="K76" s="14" t="s">
        <v>379</v>
      </c>
      <c r="L76" s="14" t="s">
        <v>380</v>
      </c>
      <c r="M76" s="12" t="s">
        <v>381</v>
      </c>
      <c r="N76" s="5" t="s">
        <v>21</v>
      </c>
      <c r="O76" s="5" t="s">
        <v>21</v>
      </c>
    </row>
    <row r="77">
      <c r="B77" s="16" t="str">
        <f>HYPERLINK("http://www.macs.hw.ac.uk/InteractionLab/INLG2016/proceedings/pdf/INLG11.pdf","Improving Fluency in Narrative Text Generation With Grammatical Transformations and Probabilistic Parsing")</f>
        <v>Improving Fluency in Narrative Text Generation With Grammatical Transformations and Probabilistic Parsing</v>
      </c>
      <c r="C77" s="5" t="s">
        <v>382</v>
      </c>
      <c r="D77" s="5" t="s">
        <v>24</v>
      </c>
      <c r="E77" s="18" t="s">
        <v>377</v>
      </c>
      <c r="F77" s="18" t="s">
        <v>26</v>
      </c>
      <c r="G77" s="5" t="s">
        <v>27</v>
      </c>
      <c r="H77" s="14" t="s">
        <v>21</v>
      </c>
      <c r="I77" s="14" t="s">
        <v>21</v>
      </c>
      <c r="J77" s="13" t="s">
        <v>266</v>
      </c>
      <c r="K77" s="5" t="s">
        <v>354</v>
      </c>
      <c r="L77" s="14" t="s">
        <v>21</v>
      </c>
      <c r="M77" s="5" t="s">
        <v>21</v>
      </c>
      <c r="N77" s="5" t="s">
        <v>21</v>
      </c>
      <c r="O77" s="5" t="s">
        <v>21</v>
      </c>
    </row>
    <row r="78">
      <c r="B78" s="16" t="str">
        <f>HYPERLINK("http://aclweb.org/anthology/W16-6620","Unsupervised Sentence Simplification Using Deep Semantics")</f>
        <v>Unsupervised Sentence Simplification Using Deep Semantics</v>
      </c>
      <c r="C78" s="5" t="s">
        <v>383</v>
      </c>
      <c r="D78" s="5" t="s">
        <v>24</v>
      </c>
      <c r="E78" s="18" t="s">
        <v>384</v>
      </c>
      <c r="F78" s="18" t="s">
        <v>26</v>
      </c>
      <c r="G78" s="14" t="s">
        <v>27</v>
      </c>
      <c r="H78" s="14" t="s">
        <v>177</v>
      </c>
      <c r="I78" s="14">
        <v>18.0</v>
      </c>
      <c r="J78" s="19" t="s">
        <v>385</v>
      </c>
      <c r="K78" s="14" t="s">
        <v>386</v>
      </c>
      <c r="L78" s="5" t="s">
        <v>21</v>
      </c>
      <c r="M78" s="5" t="s">
        <v>21</v>
      </c>
      <c r="N78" s="5" t="s">
        <v>21</v>
      </c>
      <c r="O78" s="5" t="s">
        <v>21</v>
      </c>
    </row>
    <row r="79">
      <c r="B79" s="16" t="str">
        <f>HYPERLINK("http://aclweb.org/anthology/W16-6621","Enabling text readability awareness during the micro planning phase of NLG applications")</f>
        <v>Enabling text readability awareness during the micro planning phase of NLG applications</v>
      </c>
      <c r="C79" s="14" t="s">
        <v>387</v>
      </c>
      <c r="D79" s="14" t="s">
        <v>17</v>
      </c>
      <c r="E79" s="5" t="s">
        <v>388</v>
      </c>
      <c r="F79" s="5" t="s">
        <v>19</v>
      </c>
      <c r="G79" s="5" t="s">
        <v>53</v>
      </c>
      <c r="H79" s="14" t="s">
        <v>54</v>
      </c>
      <c r="I79" s="14" t="s">
        <v>389</v>
      </c>
      <c r="J79" s="19" t="s">
        <v>390</v>
      </c>
      <c r="K79" s="14" t="s">
        <v>391</v>
      </c>
      <c r="L79" s="5" t="s">
        <v>21</v>
      </c>
      <c r="M79" s="5" t="s">
        <v>21</v>
      </c>
      <c r="N79" s="5" t="s">
        <v>21</v>
      </c>
      <c r="O79" s="5" t="s">
        <v>21</v>
      </c>
    </row>
    <row r="80">
      <c r="B80" s="16" t="str">
        <f>HYPERLINK("http://aclweb.org/anthology/W16-6623","Selecting Domain-Specific Concepts for Question Generation With Lightly-Supervised Methods")</f>
        <v>Selecting Domain-Specific Concepts for Question Generation With Lightly-Supervised Methods</v>
      </c>
      <c r="C80" s="17" t="s">
        <v>133</v>
      </c>
      <c r="D80" s="5" t="s">
        <v>24</v>
      </c>
      <c r="E80" s="18" t="s">
        <v>392</v>
      </c>
      <c r="F80" s="18" t="s">
        <v>26</v>
      </c>
      <c r="G80" s="14" t="s">
        <v>27</v>
      </c>
      <c r="H80" s="14" t="s">
        <v>21</v>
      </c>
      <c r="I80" s="14">
        <v>2.0</v>
      </c>
      <c r="J80" s="18" t="s">
        <v>393</v>
      </c>
      <c r="K80" s="5" t="s">
        <v>394</v>
      </c>
      <c r="L80" s="5" t="s">
        <v>173</v>
      </c>
      <c r="M80" s="5" t="s">
        <v>395</v>
      </c>
      <c r="N80" s="14" t="s">
        <v>21</v>
      </c>
      <c r="O80" s="14" t="s">
        <v>396</v>
      </c>
    </row>
    <row r="81">
      <c r="B81" s="16" t="str">
        <f>HYPERLINK("http://aclweb.org/anthology/W16-6624","Statistical Natural Language Generation from Tabular Non-textual Data")</f>
        <v>Statistical Natural Language Generation from Tabular Non-textual Data</v>
      </c>
      <c r="C81" s="17" t="s">
        <v>397</v>
      </c>
      <c r="D81" s="5" t="s">
        <v>24</v>
      </c>
      <c r="E81" s="18" t="s">
        <v>398</v>
      </c>
      <c r="F81" s="18" t="s">
        <v>399</v>
      </c>
      <c r="G81" s="14" t="s">
        <v>27</v>
      </c>
      <c r="H81" s="14" t="s">
        <v>21</v>
      </c>
      <c r="I81" s="14">
        <v>5.0</v>
      </c>
      <c r="J81" s="19" t="s">
        <v>400</v>
      </c>
      <c r="K81" s="14" t="s">
        <v>81</v>
      </c>
      <c r="L81" s="5" t="s">
        <v>21</v>
      </c>
      <c r="M81" s="5" t="s">
        <v>21</v>
      </c>
      <c r="N81" s="5" t="s">
        <v>21</v>
      </c>
      <c r="O81" s="5" t="s">
        <v>21</v>
      </c>
    </row>
    <row r="82">
      <c r="B82" s="16" t="str">
        <f>HYPERLINK("http://aclweb.org/anthology/W16-6634","Collecting Reliable Human Judgements on Machine-Generated Language: The Case of the QG-STEC Data")</f>
        <v>Collecting Reliable Human Judgements on Machine-Generated Language: The Case of the QG-STEC Data</v>
      </c>
      <c r="C82" s="17" t="s">
        <v>133</v>
      </c>
      <c r="D82" s="5" t="s">
        <v>24</v>
      </c>
      <c r="E82" s="20" t="s">
        <v>401</v>
      </c>
      <c r="F82" s="20" t="s">
        <v>21</v>
      </c>
      <c r="G82" s="20" t="s">
        <v>402</v>
      </c>
      <c r="H82" s="14" t="s">
        <v>21</v>
      </c>
      <c r="I82" s="14" t="s">
        <v>21</v>
      </c>
      <c r="J82" s="14" t="s">
        <v>21</v>
      </c>
      <c r="K82" s="14" t="s">
        <v>403</v>
      </c>
      <c r="L82" s="5" t="s">
        <v>48</v>
      </c>
      <c r="M82" s="5" t="s">
        <v>404</v>
      </c>
      <c r="N82" s="14" t="s">
        <v>50</v>
      </c>
      <c r="O82" s="5" t="s">
        <v>405</v>
      </c>
    </row>
    <row r="83">
      <c r="B83" s="16" t="str">
        <f>HYPERLINK("http://aclweb.org/anthology/W16-6635","Ranking Automatically Generated Questions Using Common Human Queries")</f>
        <v>Ranking Automatically Generated Questions Using Common Human Queries</v>
      </c>
      <c r="C83" s="17" t="s">
        <v>133</v>
      </c>
      <c r="D83" s="5" t="s">
        <v>24</v>
      </c>
      <c r="E83" s="18" t="s">
        <v>334</v>
      </c>
      <c r="F83" s="18" t="s">
        <v>26</v>
      </c>
      <c r="G83" s="14" t="s">
        <v>27</v>
      </c>
      <c r="H83" s="14" t="s">
        <v>21</v>
      </c>
      <c r="I83" s="14">
        <v>3.0</v>
      </c>
      <c r="J83" s="19" t="s">
        <v>28</v>
      </c>
      <c r="K83" s="14" t="s">
        <v>406</v>
      </c>
      <c r="L83" s="5" t="s">
        <v>21</v>
      </c>
      <c r="M83" s="5" t="s">
        <v>21</v>
      </c>
      <c r="N83" s="5" t="s">
        <v>21</v>
      </c>
      <c r="O83" s="14" t="s">
        <v>21</v>
      </c>
    </row>
    <row r="84">
      <c r="B84" s="16" t="str">
        <f>HYPERLINK("http://aclweb.org/anthology/W16-6640","QGASP: a Framework for Question Generation Based on Different Levels of Linguistic Information")</f>
        <v>QGASP: a Framework for Question Generation Based on Different Levels of Linguistic Information</v>
      </c>
      <c r="C84" s="17" t="s">
        <v>133</v>
      </c>
      <c r="D84" s="5" t="s">
        <v>24</v>
      </c>
      <c r="E84" s="14" t="s">
        <v>407</v>
      </c>
      <c r="F84" s="14" t="s">
        <v>141</v>
      </c>
      <c r="G84" s="14" t="s">
        <v>20</v>
      </c>
      <c r="H84" s="14" t="s">
        <v>21</v>
      </c>
      <c r="I84" s="14">
        <v>2.0</v>
      </c>
      <c r="J84" s="14" t="s">
        <v>21</v>
      </c>
      <c r="K84" s="5" t="s">
        <v>354</v>
      </c>
      <c r="L84" s="18" t="s">
        <v>408</v>
      </c>
      <c r="M84" s="12" t="s">
        <v>409</v>
      </c>
      <c r="N84" s="5" t="s">
        <v>410</v>
      </c>
      <c r="O84" s="5" t="s">
        <v>21</v>
      </c>
    </row>
    <row r="85">
      <c r="B85" s="16" t="str">
        <f>HYPERLINK("http://aclweb.org/anthology/W16-6644","Crowd-sourcing NLG Data: Pictures Elicit Better Data")</f>
        <v>Crowd-sourcing NLG Data: Pictures Elicit Better Data</v>
      </c>
      <c r="C85" s="14" t="s">
        <v>411</v>
      </c>
      <c r="D85" s="5" t="s">
        <v>24</v>
      </c>
      <c r="E85" s="18" t="s">
        <v>412</v>
      </c>
      <c r="F85" s="18" t="s">
        <v>413</v>
      </c>
      <c r="G85" s="14" t="s">
        <v>32</v>
      </c>
      <c r="H85" s="14" t="s">
        <v>70</v>
      </c>
      <c r="I85" s="14" t="s">
        <v>21</v>
      </c>
      <c r="J85" s="19" t="s">
        <v>266</v>
      </c>
      <c r="K85" s="14" t="s">
        <v>414</v>
      </c>
      <c r="L85" s="5" t="s">
        <v>21</v>
      </c>
      <c r="M85" s="12" t="s">
        <v>21</v>
      </c>
      <c r="N85" s="5" t="s">
        <v>21</v>
      </c>
      <c r="O85" s="5" t="s">
        <v>21</v>
      </c>
    </row>
    <row r="86">
      <c r="A86" s="5" t="s">
        <v>415</v>
      </c>
      <c r="B86" s="16" t="str">
        <f>HYPERLINK("https://www.aclweb.org/anthology/W17-3702","A Simple Method for Clarifying Sentences with Coordination Ambiguities")</f>
        <v>A Simple Method for Clarifying Sentences with Coordination Ambiguities</v>
      </c>
      <c r="C86" s="14" t="s">
        <v>416</v>
      </c>
      <c r="D86" s="5" t="s">
        <v>17</v>
      </c>
      <c r="E86" s="5" t="s">
        <v>52</v>
      </c>
      <c r="F86" s="14" t="s">
        <v>19</v>
      </c>
      <c r="G86" s="3" t="s">
        <v>417</v>
      </c>
      <c r="H86" s="3" t="s">
        <v>21</v>
      </c>
      <c r="I86" s="3">
        <v>5.0</v>
      </c>
      <c r="J86" s="8" t="s">
        <v>28</v>
      </c>
      <c r="K86" s="3" t="s">
        <v>418</v>
      </c>
      <c r="L86" s="5" t="s">
        <v>21</v>
      </c>
      <c r="M86" s="5" t="s">
        <v>21</v>
      </c>
      <c r="N86" s="5" t="s">
        <v>21</v>
      </c>
      <c r="O86" s="5" t="s">
        <v>21</v>
      </c>
    </row>
    <row r="87">
      <c r="A87" s="21" t="s">
        <v>419</v>
      </c>
      <c r="B87" s="16" t="str">
        <f>HYPERLINK("https://www.aclweb.org/anthology/W17-3905","Constructing narrative using a generative model and continuous action policies")</f>
        <v>Constructing narrative using a generative model and continuous action policies</v>
      </c>
      <c r="C87" s="10" t="s">
        <v>382</v>
      </c>
      <c r="D87" s="5" t="s">
        <v>24</v>
      </c>
      <c r="E87" s="5" t="s">
        <v>334</v>
      </c>
      <c r="F87" s="5" t="s">
        <v>21</v>
      </c>
      <c r="G87" s="14" t="s">
        <v>420</v>
      </c>
      <c r="H87" s="10" t="s">
        <v>21</v>
      </c>
      <c r="I87" s="10">
        <v>20.0</v>
      </c>
      <c r="J87" s="5" t="s">
        <v>21</v>
      </c>
      <c r="K87" s="14" t="s">
        <v>421</v>
      </c>
      <c r="L87" s="5" t="s">
        <v>21</v>
      </c>
      <c r="M87" s="5" t="s">
        <v>21</v>
      </c>
      <c r="N87" s="5" t="s">
        <v>21</v>
      </c>
      <c r="O87" s="5" t="s">
        <v>21</v>
      </c>
    </row>
    <row r="88">
      <c r="A88" s="14" t="s">
        <v>422</v>
      </c>
      <c r="B88" s="16" t="str">
        <f>HYPERLINK("http://aclweb.org/anthology/W17-3505","Improving the Naturalness and Expressivity of Language Generation for Spanish")</f>
        <v>Improving the Naturalness and Expressivity of Language Generation for Spanish</v>
      </c>
      <c r="C88" s="14" t="s">
        <v>423</v>
      </c>
      <c r="D88" s="14" t="s">
        <v>24</v>
      </c>
      <c r="E88" s="18" t="s">
        <v>424</v>
      </c>
      <c r="F88" s="18" t="s">
        <v>26</v>
      </c>
      <c r="G88" s="14" t="s">
        <v>425</v>
      </c>
      <c r="H88" s="14" t="s">
        <v>21</v>
      </c>
      <c r="I88" s="14">
        <v>3.0</v>
      </c>
      <c r="J88" s="14" t="s">
        <v>21</v>
      </c>
      <c r="K88" s="14" t="s">
        <v>426</v>
      </c>
      <c r="L88" s="5" t="s">
        <v>21</v>
      </c>
      <c r="M88" s="5" t="s">
        <v>21</v>
      </c>
      <c r="N88" s="5" t="s">
        <v>21</v>
      </c>
      <c r="O88" s="5" t="s">
        <v>21</v>
      </c>
    </row>
    <row r="89">
      <c r="B89" s="16" t="str">
        <f>HYPERLINK("http://aclweb.org/anthology/W17-3507","Exploring the Behavior of Classic REG Algorithms
in the Description of Characters in 3D Images")</f>
        <v>Exploring the Behavior of Classic REG Algorithms
in the Description of Characters in 3D Images</v>
      </c>
      <c r="C89" s="5" t="s">
        <v>427</v>
      </c>
      <c r="D89" s="5" t="s">
        <v>24</v>
      </c>
      <c r="E89" s="18" t="s">
        <v>428</v>
      </c>
      <c r="F89" s="18" t="s">
        <v>26</v>
      </c>
      <c r="G89" s="14" t="s">
        <v>27</v>
      </c>
      <c r="H89" s="14" t="s">
        <v>21</v>
      </c>
      <c r="I89" s="14">
        <v>52.0</v>
      </c>
      <c r="J89" s="14" t="s">
        <v>21</v>
      </c>
      <c r="K89" s="5" t="s">
        <v>354</v>
      </c>
      <c r="L89" s="5" t="s">
        <v>21</v>
      </c>
      <c r="M89" s="5" t="s">
        <v>21</v>
      </c>
      <c r="N89" s="5" t="s">
        <v>21</v>
      </c>
      <c r="O89" s="5" t="s">
        <v>21</v>
      </c>
    </row>
    <row r="90">
      <c r="B90" s="16" t="str">
        <f>HYPERLINK("http://aclweb.org/anthology/W17-3511","Referring Expression Generation under Uncertainty: Algorithm and Evaluation Framework")</f>
        <v>Referring Expression Generation under Uncertainty: Algorithm and Evaluation Framework</v>
      </c>
      <c r="C90" s="14" t="s">
        <v>429</v>
      </c>
      <c r="D90" s="5" t="s">
        <v>24</v>
      </c>
      <c r="E90" s="14" t="s">
        <v>430</v>
      </c>
      <c r="F90" s="14" t="s">
        <v>19</v>
      </c>
      <c r="G90" s="14" t="s">
        <v>20</v>
      </c>
      <c r="H90" s="14" t="s">
        <v>21</v>
      </c>
      <c r="I90" s="14">
        <v>89.0</v>
      </c>
      <c r="J90" s="19" t="s">
        <v>266</v>
      </c>
      <c r="K90" s="14" t="s">
        <v>431</v>
      </c>
      <c r="L90" s="5" t="s">
        <v>21</v>
      </c>
      <c r="M90" s="5" t="s">
        <v>21</v>
      </c>
      <c r="N90" s="5" t="s">
        <v>21</v>
      </c>
      <c r="O90" s="5" t="s">
        <v>21</v>
      </c>
    </row>
    <row r="91">
      <c r="B91" s="16" t="str">
        <f>HYPERLINK("http://aclweb.org/anthology/W17-3512","Natural Language Descriptions for Human Activities in Video Streams")</f>
        <v>Natural Language Descriptions for Human Activities in Video Streams</v>
      </c>
      <c r="C91" s="17" t="s">
        <v>432</v>
      </c>
      <c r="D91" s="5" t="s">
        <v>24</v>
      </c>
      <c r="E91" s="18" t="s">
        <v>433</v>
      </c>
      <c r="F91" s="18" t="s">
        <v>26</v>
      </c>
      <c r="G91" s="14" t="s">
        <v>27</v>
      </c>
      <c r="H91" s="14" t="s">
        <v>21</v>
      </c>
      <c r="I91" s="14">
        <v>10.0</v>
      </c>
      <c r="J91" s="13" t="s">
        <v>434</v>
      </c>
      <c r="K91" s="14" t="s">
        <v>435</v>
      </c>
      <c r="L91" s="5" t="s">
        <v>21</v>
      </c>
      <c r="M91" s="5" t="s">
        <v>21</v>
      </c>
      <c r="N91" s="5" t="s">
        <v>21</v>
      </c>
      <c r="O91" s="5" t="s">
        <v>21</v>
      </c>
    </row>
    <row r="92">
      <c r="B92" s="16" t="str">
        <f>HYPERLINK("http://aclweb.org/anthology/W17-3513","PASS: A Dutch data-to-text system for soccer, targeted towards specific audiences")</f>
        <v>PASS: A Dutch data-to-text system for soccer, targeted towards specific audiences</v>
      </c>
      <c r="C92" s="14" t="s">
        <v>436</v>
      </c>
      <c r="D92" s="5" t="s">
        <v>24</v>
      </c>
      <c r="E92" s="18" t="s">
        <v>437</v>
      </c>
      <c r="F92" s="18" t="s">
        <v>26</v>
      </c>
      <c r="G92" s="14" t="s">
        <v>32</v>
      </c>
      <c r="H92" s="5" t="s">
        <v>54</v>
      </c>
      <c r="I92" s="14">
        <v>20.0</v>
      </c>
      <c r="J92" s="19" t="s">
        <v>438</v>
      </c>
      <c r="K92" s="14" t="s">
        <v>322</v>
      </c>
      <c r="L92" s="5" t="s">
        <v>21</v>
      </c>
      <c r="M92" s="5" t="s">
        <v>21</v>
      </c>
      <c r="N92" s="5" t="s">
        <v>21</v>
      </c>
      <c r="O92" s="5" t="s">
        <v>21</v>
      </c>
    </row>
    <row r="93">
      <c r="B93" s="16" t="str">
        <f>HYPERLINK("http://aclweb.org/anthology/W17-3514","Evaluation of a Runyankore grammar engine for healthcare messages")</f>
        <v>Evaluation of a Runyankore grammar engine for healthcare messages</v>
      </c>
      <c r="C93" s="5" t="s">
        <v>145</v>
      </c>
      <c r="D93" s="5" t="s">
        <v>439</v>
      </c>
      <c r="E93" s="14" t="s">
        <v>440</v>
      </c>
      <c r="F93" s="14" t="s">
        <v>441</v>
      </c>
      <c r="G93" s="14" t="s">
        <v>442</v>
      </c>
      <c r="H93" s="14" t="s">
        <v>21</v>
      </c>
      <c r="I93" s="14">
        <v>103.0</v>
      </c>
      <c r="J93" s="19" t="s">
        <v>443</v>
      </c>
      <c r="K93" s="14" t="s">
        <v>444</v>
      </c>
      <c r="L93" s="5" t="s">
        <v>21</v>
      </c>
      <c r="M93" s="5" t="s">
        <v>21</v>
      </c>
      <c r="N93" s="5" t="s">
        <v>21</v>
      </c>
      <c r="O93" s="5" t="s">
        <v>21</v>
      </c>
    </row>
    <row r="94">
      <c r="B94" s="16" t="str">
        <f>HYPERLINK("http://aclweb.org/anthology/W17-3526","Towards Automatic Generation of Product Reviews from Aspect-Sentiment Scores")</f>
        <v>Towards Automatic Generation of Product Reviews from Aspect-Sentiment Scores</v>
      </c>
      <c r="C94" s="14" t="s">
        <v>445</v>
      </c>
      <c r="D94" s="5" t="s">
        <v>24</v>
      </c>
      <c r="E94" s="18" t="s">
        <v>160</v>
      </c>
      <c r="F94" s="18" t="s">
        <v>26</v>
      </c>
      <c r="G94" s="14" t="s">
        <v>27</v>
      </c>
      <c r="H94" s="14" t="s">
        <v>21</v>
      </c>
      <c r="I94" s="14">
        <v>3.0</v>
      </c>
      <c r="J94" s="19" t="s">
        <v>446</v>
      </c>
      <c r="K94" s="14" t="s">
        <v>447</v>
      </c>
      <c r="L94" s="5" t="s">
        <v>21</v>
      </c>
      <c r="M94" s="5" t="s">
        <v>21</v>
      </c>
      <c r="N94" s="5" t="s">
        <v>21</v>
      </c>
      <c r="O94" s="5" t="s">
        <v>21</v>
      </c>
    </row>
    <row r="95">
      <c r="B95" s="16" t="str">
        <f>HYPERLINK("http://aclweb.org/anthology/W17-3527","A model of suspense for narrative generation")</f>
        <v>A model of suspense for narrative generation</v>
      </c>
      <c r="C95" s="17" t="s">
        <v>382</v>
      </c>
      <c r="D95" s="5" t="s">
        <v>24</v>
      </c>
      <c r="E95" s="14" t="s">
        <v>448</v>
      </c>
      <c r="F95" s="18" t="s">
        <v>26</v>
      </c>
      <c r="G95" s="14" t="s">
        <v>449</v>
      </c>
      <c r="H95" s="14" t="s">
        <v>21</v>
      </c>
      <c r="I95" s="18" t="s">
        <v>450</v>
      </c>
      <c r="J95" s="14" t="s">
        <v>21</v>
      </c>
      <c r="K95" s="14" t="s">
        <v>451</v>
      </c>
      <c r="L95" s="18" t="s">
        <v>208</v>
      </c>
      <c r="M95" s="20" t="s">
        <v>452</v>
      </c>
      <c r="N95" s="5" t="s">
        <v>453</v>
      </c>
      <c r="O95" s="5" t="s">
        <v>21</v>
      </c>
    </row>
    <row r="96">
      <c r="B96" s="16" t="str">
        <f>HYPERLINK("http://aclweb.org/anthology/W17-3530","Personalized Questions, Answers and Grammars: Aiding the Search for Relevant Web Information")</f>
        <v>Personalized Questions, Answers and Grammars: Aiding the Search for Relevant Web Information</v>
      </c>
      <c r="C96" s="14" t="s">
        <v>454</v>
      </c>
      <c r="D96" s="5" t="s">
        <v>24</v>
      </c>
      <c r="E96" s="18" t="s">
        <v>455</v>
      </c>
      <c r="F96" s="18" t="s">
        <v>26</v>
      </c>
      <c r="G96" s="5" t="s">
        <v>27</v>
      </c>
      <c r="H96" s="14" t="s">
        <v>21</v>
      </c>
      <c r="I96" s="14">
        <v>53.0</v>
      </c>
      <c r="J96" s="13" t="s">
        <v>34</v>
      </c>
      <c r="K96" s="14" t="s">
        <v>456</v>
      </c>
      <c r="L96" s="5" t="s">
        <v>21</v>
      </c>
      <c r="M96" s="5" t="s">
        <v>21</v>
      </c>
      <c r="N96" s="5" t="s">
        <v>21</v>
      </c>
      <c r="O96" s="5" t="s">
        <v>21</v>
      </c>
    </row>
    <row r="97">
      <c r="B97" s="16" t="str">
        <f>HYPERLINK("http://aclweb.org/anthology/W17-3535","Textually Summarising Incomplete Data")</f>
        <v>Textually Summarising Incomplete Data</v>
      </c>
      <c r="C97" s="5" t="s">
        <v>457</v>
      </c>
      <c r="D97" s="14" t="s">
        <v>17</v>
      </c>
      <c r="E97" s="14" t="s">
        <v>18</v>
      </c>
      <c r="F97" s="14" t="s">
        <v>19</v>
      </c>
      <c r="G97" s="14" t="s">
        <v>20</v>
      </c>
      <c r="H97" s="14" t="s">
        <v>21</v>
      </c>
      <c r="I97" s="14">
        <v>20.0</v>
      </c>
      <c r="J97" s="14" t="s">
        <v>21</v>
      </c>
      <c r="K97" s="14" t="s">
        <v>458</v>
      </c>
      <c r="L97" s="5" t="s">
        <v>21</v>
      </c>
      <c r="M97" s="5" t="s">
        <v>21</v>
      </c>
      <c r="N97" s="5" t="s">
        <v>21</v>
      </c>
      <c r="O97" s="5" t="s">
        <v>21</v>
      </c>
    </row>
    <row r="98">
      <c r="B98" s="16" t="str">
        <f>HYPERLINK("http://aclweb.org/anthology/W17-3541","Neural Response Generation for Customer Service based on Personality Traits")</f>
        <v>Neural Response Generation for Customer Service based on Personality Traits</v>
      </c>
      <c r="C98" s="14" t="s">
        <v>459</v>
      </c>
      <c r="D98" s="5" t="s">
        <v>24</v>
      </c>
      <c r="E98" s="18" t="s">
        <v>460</v>
      </c>
      <c r="F98" s="18" t="s">
        <v>26</v>
      </c>
      <c r="G98" s="14" t="s">
        <v>27</v>
      </c>
      <c r="H98" s="14" t="s">
        <v>21</v>
      </c>
      <c r="I98" s="14">
        <v>5.0</v>
      </c>
      <c r="J98" s="19" t="s">
        <v>266</v>
      </c>
      <c r="K98" s="14" t="s">
        <v>461</v>
      </c>
      <c r="L98" s="5" t="s">
        <v>21</v>
      </c>
      <c r="M98" s="5" t="s">
        <v>21</v>
      </c>
      <c r="N98" s="5" t="s">
        <v>21</v>
      </c>
      <c r="O98" s="5" t="s">
        <v>21</v>
      </c>
    </row>
    <row r="99">
      <c r="A99" s="14" t="s">
        <v>462</v>
      </c>
      <c r="B99" s="16" t="str">
        <f>HYPERLINK("http://aclweb.org/anthology/W18-7004","Assisted Lexical Simplification for French Native Children with Reading Difficulties")</f>
        <v>Assisted Lexical Simplification for French Native Children with Reading Difficulties</v>
      </c>
      <c r="C99" s="17" t="s">
        <v>139</v>
      </c>
      <c r="D99" s="5" t="s">
        <v>24</v>
      </c>
      <c r="E99" s="14" t="s">
        <v>463</v>
      </c>
      <c r="F99" s="14" t="s">
        <v>141</v>
      </c>
      <c r="G99" s="14" t="s">
        <v>464</v>
      </c>
      <c r="H99" s="14" t="s">
        <v>21</v>
      </c>
      <c r="I99" s="14">
        <v>2.0</v>
      </c>
      <c r="J99" s="14" t="s">
        <v>21</v>
      </c>
      <c r="K99" s="14" t="s">
        <v>465</v>
      </c>
      <c r="L99" s="15" t="s">
        <v>466</v>
      </c>
      <c r="M99" s="20" t="s">
        <v>467</v>
      </c>
      <c r="N99" s="5" t="s">
        <v>21</v>
      </c>
      <c r="O99" s="5" t="s">
        <v>21</v>
      </c>
    </row>
    <row r="100">
      <c r="A100" s="22" t="s">
        <v>468</v>
      </c>
      <c r="B100" s="16" t="str">
        <f>HYPERLINK("http://aclweb.org/anthology/W18-690","Learning from Limited Datasets: Implications for Natural Language Generation and Human-Robot Interaction")</f>
        <v>Learning from Limited Datasets: Implications for Natural Language Generation and Human-Robot Interaction</v>
      </c>
      <c r="C100" s="17" t="s">
        <v>469</v>
      </c>
      <c r="D100" s="5" t="s">
        <v>24</v>
      </c>
      <c r="E100" s="18" t="s">
        <v>455</v>
      </c>
      <c r="F100" s="18" t="s">
        <v>26</v>
      </c>
      <c r="G100" s="14" t="s">
        <v>470</v>
      </c>
      <c r="H100" s="14" t="s">
        <v>21</v>
      </c>
      <c r="I100" s="14">
        <v>18.0</v>
      </c>
      <c r="J100" s="19" t="s">
        <v>471</v>
      </c>
      <c r="K100" s="14" t="s">
        <v>472</v>
      </c>
      <c r="L100" s="5" t="s">
        <v>21</v>
      </c>
      <c r="M100" s="5" t="s">
        <v>21</v>
      </c>
      <c r="N100" s="5" t="s">
        <v>21</v>
      </c>
      <c r="O100" s="5" t="s">
        <v>21</v>
      </c>
    </row>
    <row r="101">
      <c r="A101" s="22" t="s">
        <v>473</v>
      </c>
      <c r="B101" s="16" t="str">
        <f>HYPERLINK("http://aclweb.org/anthology/W18-6703","Automation and Optimisation of Humor Trait Generation in a Vocal Dialogue System")</f>
        <v>Automation and Optimisation of Humor Trait Generation in a Vocal Dialogue System</v>
      </c>
      <c r="C101" s="14" t="s">
        <v>474</v>
      </c>
      <c r="D101" s="5" t="s">
        <v>24</v>
      </c>
      <c r="E101" s="18" t="s">
        <v>475</v>
      </c>
      <c r="F101" s="18" t="s">
        <v>476</v>
      </c>
      <c r="G101" s="14" t="s">
        <v>212</v>
      </c>
      <c r="H101" s="17" t="s">
        <v>477</v>
      </c>
      <c r="I101" s="14">
        <v>14.0</v>
      </c>
      <c r="J101" s="14" t="s">
        <v>21</v>
      </c>
      <c r="K101" s="14" t="s">
        <v>478</v>
      </c>
      <c r="L101" s="5" t="s">
        <v>21</v>
      </c>
      <c r="M101" s="5" t="s">
        <v>21</v>
      </c>
      <c r="N101" s="5" t="s">
        <v>21</v>
      </c>
      <c r="O101" s="5" t="s">
        <v>21</v>
      </c>
    </row>
    <row r="102">
      <c r="B102" s="16" t="str">
        <f>HYPERLINK("http://aclweb.org/anthology/W18-6704","Textual Entailment based Question Generation")</f>
        <v>Textual Entailment based Question Generation</v>
      </c>
      <c r="C102" s="14" t="s">
        <v>133</v>
      </c>
      <c r="D102" s="5" t="s">
        <v>24</v>
      </c>
      <c r="E102" s="14" t="s">
        <v>479</v>
      </c>
      <c r="F102" s="14" t="s">
        <v>480</v>
      </c>
      <c r="G102" s="14" t="s">
        <v>481</v>
      </c>
      <c r="H102" s="14" t="s">
        <v>21</v>
      </c>
      <c r="I102" s="14" t="s">
        <v>21</v>
      </c>
      <c r="J102" s="14" t="s">
        <v>21</v>
      </c>
      <c r="K102" s="14" t="s">
        <v>482</v>
      </c>
      <c r="L102" s="5" t="s">
        <v>21</v>
      </c>
      <c r="M102" s="5" t="s">
        <v>21</v>
      </c>
      <c r="N102" s="5" t="s">
        <v>21</v>
      </c>
      <c r="O102" s="5" t="s">
        <v>21</v>
      </c>
    </row>
    <row r="103">
      <c r="B103" s="16" t="str">
        <f>HYPERLINK("http://aclweb.org/anthology/W18-6707","Two-Step Training and Mixed Encoding-Decoding for Implementing a Generative Chatbot with a Small Dialogue Corpus")</f>
        <v>Two-Step Training and Mixed Encoding-Decoding for Implementing a Generative Chatbot with a Small Dialogue Corpus</v>
      </c>
      <c r="C103" s="14" t="s">
        <v>483</v>
      </c>
      <c r="D103" s="5" t="s">
        <v>24</v>
      </c>
      <c r="E103" s="14" t="s">
        <v>237</v>
      </c>
      <c r="F103" s="18" t="s">
        <v>26</v>
      </c>
      <c r="G103" s="14" t="s">
        <v>27</v>
      </c>
      <c r="H103" s="14" t="s">
        <v>21</v>
      </c>
      <c r="I103" s="14">
        <v>4.0</v>
      </c>
      <c r="J103" s="19" t="s">
        <v>34</v>
      </c>
      <c r="K103" s="5" t="s">
        <v>484</v>
      </c>
      <c r="L103" s="5" t="s">
        <v>21</v>
      </c>
      <c r="M103" s="5" t="s">
        <v>21</v>
      </c>
      <c r="N103" s="5" t="s">
        <v>21</v>
      </c>
      <c r="O103" s="5" t="s">
        <v>21</v>
      </c>
    </row>
    <row r="104">
      <c r="B104" s="16" t="str">
        <f>HYPERLINK("http://aclweb.org/anthology/W18-6708","Supporting Content Design with an Eye Tracker: The Case of Weather-based Recommendations")</f>
        <v>Supporting Content Design with an Eye Tracker: The Case of Weather-based Recommendations</v>
      </c>
      <c r="C104" s="14" t="s">
        <v>485</v>
      </c>
      <c r="D104" s="5" t="s">
        <v>24</v>
      </c>
      <c r="E104" s="18" t="s">
        <v>437</v>
      </c>
      <c r="F104" s="18" t="s">
        <v>26</v>
      </c>
      <c r="G104" s="14" t="s">
        <v>37</v>
      </c>
      <c r="H104" s="14" t="s">
        <v>21</v>
      </c>
      <c r="I104" s="14">
        <v>15.0</v>
      </c>
      <c r="J104" s="19" t="s">
        <v>486</v>
      </c>
      <c r="K104" s="14" t="s">
        <v>487</v>
      </c>
      <c r="L104" s="5" t="s">
        <v>21</v>
      </c>
      <c r="M104" s="5" t="s">
        <v>21</v>
      </c>
      <c r="N104" s="5" t="s">
        <v>21</v>
      </c>
      <c r="O104" s="5" t="s">
        <v>21</v>
      </c>
    </row>
    <row r="105">
      <c r="B105" s="16" t="str">
        <f>HYPERLINK("http://aclweb.org/anthology/W18-6709","ChatEval: A Tool for the Systematic Evaluation of Chatbots")</f>
        <v>ChatEval: A Tool for the Systematic Evaluation of Chatbots</v>
      </c>
      <c r="C105" s="14" t="s">
        <v>488</v>
      </c>
      <c r="D105" s="14" t="s">
        <v>17</v>
      </c>
      <c r="E105" s="5" t="s">
        <v>18</v>
      </c>
      <c r="F105" s="5" t="s">
        <v>21</v>
      </c>
      <c r="G105" s="5" t="s">
        <v>489</v>
      </c>
      <c r="H105" s="14" t="s">
        <v>21</v>
      </c>
      <c r="I105" s="14">
        <v>3.0</v>
      </c>
      <c r="J105" s="13" t="s">
        <v>266</v>
      </c>
      <c r="K105" s="14" t="s">
        <v>490</v>
      </c>
      <c r="L105" s="5" t="s">
        <v>408</v>
      </c>
      <c r="M105" s="12" t="s">
        <v>491</v>
      </c>
      <c r="N105" s="5" t="s">
        <v>21</v>
      </c>
      <c r="O105" s="5" t="s">
        <v>21</v>
      </c>
    </row>
    <row r="106">
      <c r="A106" s="14" t="s">
        <v>492</v>
      </c>
      <c r="B106" s="16" t="str">
        <f>HYPERLINK("http://aclweb.org/anthology/W18-6604","Exploring Lexical-Semantic Knowledge in the Generation of Novel Riddles in Portuguese")</f>
        <v>Exploring Lexical-Semantic Knowledge in the Generation of Novel Riddles in Portuguese</v>
      </c>
      <c r="C106" s="17" t="s">
        <v>493</v>
      </c>
      <c r="D106" s="5" t="s">
        <v>24</v>
      </c>
      <c r="E106" s="18" t="s">
        <v>240</v>
      </c>
      <c r="F106" s="18" t="s">
        <v>26</v>
      </c>
      <c r="G106" s="14" t="s">
        <v>494</v>
      </c>
      <c r="H106" s="14" t="s">
        <v>21</v>
      </c>
      <c r="I106" s="14">
        <v>3.0</v>
      </c>
      <c r="J106" s="13" t="s">
        <v>266</v>
      </c>
      <c r="K106" s="14" t="s">
        <v>495</v>
      </c>
      <c r="L106" s="5" t="s">
        <v>258</v>
      </c>
      <c r="M106" s="12" t="s">
        <v>496</v>
      </c>
      <c r="N106" s="5" t="s">
        <v>21</v>
      </c>
      <c r="O106" s="5" t="s">
        <v>21</v>
      </c>
    </row>
    <row r="107">
      <c r="A107" s="6" t="s">
        <v>497</v>
      </c>
      <c r="B107" s="16" t="str">
        <f>HYPERLINK("http://www.aclweb.org/anthology/W18-3601v2","The First Multilingual Surface Realisation Shared Task (SR’18): Overview and Evaluation Results")</f>
        <v>The First Multilingual Surface Realisation Shared Task (SR’18): Overview and Evaluation Results</v>
      </c>
      <c r="C107" s="14" t="s">
        <v>498</v>
      </c>
      <c r="D107" s="5" t="s">
        <v>24</v>
      </c>
      <c r="E107" s="14" t="s">
        <v>499</v>
      </c>
      <c r="F107" s="18" t="s">
        <v>26</v>
      </c>
      <c r="G107" s="14" t="s">
        <v>500</v>
      </c>
      <c r="H107" s="14" t="s">
        <v>21</v>
      </c>
      <c r="I107" s="14" t="s">
        <v>21</v>
      </c>
      <c r="J107" s="8" t="s">
        <v>266</v>
      </c>
      <c r="K107" s="14" t="s">
        <v>501</v>
      </c>
      <c r="L107" s="5" t="s">
        <v>21</v>
      </c>
      <c r="M107" s="5" t="s">
        <v>21</v>
      </c>
      <c r="N107" s="5" t="s">
        <v>21</v>
      </c>
      <c r="O107" s="5" t="s">
        <v>21</v>
      </c>
    </row>
    <row r="108">
      <c r="A108" s="14" t="s">
        <v>502</v>
      </c>
      <c r="B108" s="16" t="str">
        <f>HYPERLINK("http://aclweb.org/anthology/W18-6503","Syntactic Manipulation for Generating More Diverse and Interesting Texts")</f>
        <v>Syntactic Manipulation for Generating More Diverse and Interesting Texts</v>
      </c>
      <c r="C108" s="17" t="s">
        <v>503</v>
      </c>
      <c r="D108" s="5" t="s">
        <v>96</v>
      </c>
      <c r="E108" s="18" t="s">
        <v>504</v>
      </c>
      <c r="F108" s="18" t="s">
        <v>505</v>
      </c>
      <c r="G108" s="14" t="s">
        <v>506</v>
      </c>
      <c r="H108" s="14" t="s">
        <v>507</v>
      </c>
      <c r="I108" s="14" t="s">
        <v>508</v>
      </c>
      <c r="J108" s="13" t="s">
        <v>266</v>
      </c>
      <c r="K108" s="14" t="s">
        <v>509</v>
      </c>
      <c r="L108" s="18" t="s">
        <v>208</v>
      </c>
      <c r="M108" s="23" t="s">
        <v>510</v>
      </c>
      <c r="N108" s="5" t="s">
        <v>21</v>
      </c>
      <c r="O108" s="5" t="s">
        <v>21</v>
      </c>
    </row>
    <row r="109">
      <c r="B109" s="16" t="str">
        <f>HYPERLINK("http://aclweb.org/anthology/W18-6504","Automated learning of templates for data-to-text generation: comparing rule-based, statistical and neural methods")</f>
        <v>Automated learning of templates for data-to-text generation: comparing rule-based, statistical and neural methods</v>
      </c>
      <c r="C109" s="17" t="s">
        <v>511</v>
      </c>
      <c r="D109" s="5" t="s">
        <v>24</v>
      </c>
      <c r="E109" s="18" t="s">
        <v>512</v>
      </c>
      <c r="F109" s="18" t="s">
        <v>26</v>
      </c>
      <c r="G109" s="14" t="s">
        <v>32</v>
      </c>
      <c r="H109" s="17" t="s">
        <v>513</v>
      </c>
      <c r="I109" s="14">
        <v>24.0</v>
      </c>
      <c r="J109" s="19" t="s">
        <v>514</v>
      </c>
      <c r="K109" s="14" t="s">
        <v>515</v>
      </c>
      <c r="L109" s="18" t="s">
        <v>516</v>
      </c>
      <c r="M109" s="14" t="s">
        <v>517</v>
      </c>
      <c r="N109" s="5" t="s">
        <v>21</v>
      </c>
      <c r="O109" s="5" t="s">
        <v>21</v>
      </c>
    </row>
    <row r="110">
      <c r="B110" s="16" t="str">
        <f>HYPERLINK("http://aclweb.org/anthology/W18-6505","End-to-End Content and Plan Selection for Data-to-Text Generation")</f>
        <v>End-to-End Content and Plan Selection for Data-to-Text Generation</v>
      </c>
      <c r="C110" s="5" t="s">
        <v>511</v>
      </c>
      <c r="D110" s="5" t="s">
        <v>24</v>
      </c>
      <c r="E110" s="14" t="s">
        <v>21</v>
      </c>
      <c r="F110" s="14" t="s">
        <v>21</v>
      </c>
      <c r="G110" s="14" t="s">
        <v>21</v>
      </c>
      <c r="H110" s="14" t="s">
        <v>21</v>
      </c>
      <c r="I110" s="14" t="s">
        <v>21</v>
      </c>
      <c r="J110" s="19" t="s">
        <v>266</v>
      </c>
      <c r="K110" s="14" t="s">
        <v>518</v>
      </c>
      <c r="L110" s="5" t="s">
        <v>21</v>
      </c>
      <c r="M110" s="5" t="s">
        <v>21</v>
      </c>
      <c r="N110" s="5" t="s">
        <v>21</v>
      </c>
      <c r="O110" s="5" t="s">
        <v>21</v>
      </c>
    </row>
    <row r="111">
      <c r="B111" s="16" t="str">
        <f>HYPERLINK("http://aclweb.org/anthology/W18-6506","SimpleNLG-ZH: a Linguistic Realisation Engine for Mandarin")</f>
        <v>SimpleNLG-ZH: a Linguistic Realisation Engine for Mandarin</v>
      </c>
      <c r="C111" s="17" t="s">
        <v>519</v>
      </c>
      <c r="D111" s="5" t="s">
        <v>24</v>
      </c>
      <c r="E111" s="14" t="s">
        <v>520</v>
      </c>
      <c r="F111" s="14" t="s">
        <v>141</v>
      </c>
      <c r="G111" s="14" t="s">
        <v>135</v>
      </c>
      <c r="H111" s="14" t="s">
        <v>21</v>
      </c>
      <c r="I111" s="14">
        <v>2.0</v>
      </c>
      <c r="J111" s="19" t="s">
        <v>521</v>
      </c>
      <c r="K111" s="14" t="s">
        <v>522</v>
      </c>
      <c r="L111" s="15" t="s">
        <v>466</v>
      </c>
      <c r="M111" s="12" t="s">
        <v>523</v>
      </c>
      <c r="N111" s="5" t="s">
        <v>21</v>
      </c>
      <c r="O111" s="5" t="s">
        <v>21</v>
      </c>
    </row>
    <row r="112">
      <c r="B112" s="16" t="str">
        <f>HYPERLINK("http://aclweb.org/anthology/W18-6509","Learning to Flip the Bias of News Headlines")</f>
        <v>Learning to Flip the Bias of News Headlines</v>
      </c>
      <c r="C112" s="17" t="s">
        <v>524</v>
      </c>
      <c r="D112" s="5" t="s">
        <v>24</v>
      </c>
      <c r="E112" s="14" t="s">
        <v>525</v>
      </c>
      <c r="F112" s="14" t="s">
        <v>291</v>
      </c>
      <c r="G112" s="14" t="s">
        <v>53</v>
      </c>
      <c r="H112" s="14" t="s">
        <v>21</v>
      </c>
      <c r="I112" s="14">
        <v>3.0</v>
      </c>
      <c r="J112" s="19" t="s">
        <v>526</v>
      </c>
      <c r="K112" s="14" t="s">
        <v>527</v>
      </c>
      <c r="L112" s="18" t="s">
        <v>208</v>
      </c>
      <c r="M112" s="12" t="s">
        <v>528</v>
      </c>
      <c r="N112" s="5" t="s">
        <v>21</v>
      </c>
      <c r="O112" s="5" t="s">
        <v>21</v>
      </c>
    </row>
    <row r="113">
      <c r="B113" s="16" t="str">
        <f>HYPERLINK("http://aclweb.org/anthology/W18-6510","Stylistically User-specific Response Generation")</f>
        <v>Stylistically User-specific Response Generation</v>
      </c>
      <c r="C113" s="14" t="s">
        <v>529</v>
      </c>
      <c r="D113" s="5" t="s">
        <v>24</v>
      </c>
      <c r="E113" s="18" t="s">
        <v>530</v>
      </c>
      <c r="F113" s="18" t="s">
        <v>531</v>
      </c>
      <c r="G113" s="14" t="s">
        <v>532</v>
      </c>
      <c r="H113" s="14" t="s">
        <v>533</v>
      </c>
      <c r="I113" s="14">
        <v>10.0</v>
      </c>
      <c r="J113" s="13" t="s">
        <v>534</v>
      </c>
      <c r="K113" s="14" t="s">
        <v>535</v>
      </c>
      <c r="L113" s="5" t="s">
        <v>21</v>
      </c>
      <c r="M113" s="5" t="s">
        <v>21</v>
      </c>
      <c r="N113" s="5" t="s">
        <v>21</v>
      </c>
      <c r="O113" s="5" t="s">
        <v>21</v>
      </c>
    </row>
    <row r="114">
      <c r="B114" s="16" t="str">
        <f>HYPERLINK("http://aclweb.org/anthology/W18-6511","Explainable Autonomy: A Study of Explanation Styles for Building Clear Mental Models")</f>
        <v>Explainable Autonomy: A Study of Explanation Styles for Building Clear Mental Models</v>
      </c>
      <c r="C114" s="17" t="s">
        <v>536</v>
      </c>
      <c r="D114" s="5" t="s">
        <v>24</v>
      </c>
      <c r="E114" s="14" t="s">
        <v>537</v>
      </c>
      <c r="F114" s="18" t="s">
        <v>538</v>
      </c>
      <c r="G114" s="14" t="s">
        <v>539</v>
      </c>
      <c r="H114" s="14" t="s">
        <v>540</v>
      </c>
      <c r="I114" s="14">
        <v>21.0</v>
      </c>
      <c r="J114" s="19" t="s">
        <v>541</v>
      </c>
      <c r="K114" s="14" t="s">
        <v>542</v>
      </c>
      <c r="L114" s="5" t="s">
        <v>21</v>
      </c>
      <c r="M114" s="5" t="s">
        <v>21</v>
      </c>
      <c r="N114" s="5" t="s">
        <v>21</v>
      </c>
      <c r="O114" s="5" t="s">
        <v>21</v>
      </c>
    </row>
    <row r="115">
      <c r="B115" s="16" t="str">
        <f>HYPERLINK("http://aclweb.org/anthology/W18-6513","Content Aware Source Code Change Description Generation")</f>
        <v>Content Aware Source Code Change Description Generation</v>
      </c>
      <c r="C115" s="14" t="s">
        <v>543</v>
      </c>
      <c r="D115" s="5" t="s">
        <v>24</v>
      </c>
      <c r="E115" s="18" t="s">
        <v>433</v>
      </c>
      <c r="F115" s="18" t="s">
        <v>26</v>
      </c>
      <c r="G115" s="14" t="s">
        <v>27</v>
      </c>
      <c r="H115" s="14" t="s">
        <v>21</v>
      </c>
      <c r="I115" s="14" t="s">
        <v>544</v>
      </c>
      <c r="J115" s="13" t="s">
        <v>266</v>
      </c>
      <c r="K115" s="14" t="s">
        <v>545</v>
      </c>
      <c r="L115" s="5" t="s">
        <v>21</v>
      </c>
      <c r="M115" s="5" t="s">
        <v>21</v>
      </c>
      <c r="N115" s="5" t="s">
        <v>21</v>
      </c>
      <c r="O115" s="5" t="s">
        <v>21</v>
      </c>
    </row>
    <row r="116">
      <c r="B116" s="16" t="str">
        <f>HYPERLINK("http://aclweb.org/anthology/W18-6515","Generating Market Comments Referring to External Resources")</f>
        <v>Generating Market Comments Referring to External Resources</v>
      </c>
      <c r="C116" s="17" t="s">
        <v>546</v>
      </c>
      <c r="D116" s="5" t="s">
        <v>24</v>
      </c>
      <c r="E116" s="14" t="s">
        <v>547</v>
      </c>
      <c r="F116" s="14" t="s">
        <v>548</v>
      </c>
      <c r="G116" s="14" t="s">
        <v>549</v>
      </c>
      <c r="H116" s="14" t="s">
        <v>21</v>
      </c>
      <c r="I116" s="14">
        <v>1.0</v>
      </c>
      <c r="J116" s="19" t="s">
        <v>550</v>
      </c>
      <c r="K116" s="14" t="s">
        <v>551</v>
      </c>
      <c r="L116" s="5" t="s">
        <v>21</v>
      </c>
      <c r="M116" s="5" t="s">
        <v>21</v>
      </c>
      <c r="N116" s="5" t="s">
        <v>21</v>
      </c>
      <c r="O116" s="5" t="s">
        <v>21</v>
      </c>
    </row>
    <row r="117">
      <c r="B117" s="16" t="str">
        <f>HYPERLINK("http://aclweb.org/anthology/W18-6518","Automatic Opinion Question Generation")</f>
        <v>Automatic Opinion Question Generation</v>
      </c>
      <c r="C117" s="17" t="s">
        <v>133</v>
      </c>
      <c r="D117" s="5" t="s">
        <v>24</v>
      </c>
      <c r="E117" s="18" t="s">
        <v>433</v>
      </c>
      <c r="F117" s="18" t="s">
        <v>26</v>
      </c>
      <c r="G117" s="14" t="s">
        <v>27</v>
      </c>
      <c r="H117" s="14" t="s">
        <v>21</v>
      </c>
      <c r="I117" s="14">
        <v>3.0</v>
      </c>
      <c r="J117" s="19" t="s">
        <v>552</v>
      </c>
      <c r="K117" s="14" t="s">
        <v>553</v>
      </c>
      <c r="L117" s="5" t="s">
        <v>21</v>
      </c>
      <c r="M117" s="5" t="s">
        <v>21</v>
      </c>
      <c r="N117" s="5" t="s">
        <v>21</v>
      </c>
      <c r="O117" s="5" t="s">
        <v>21</v>
      </c>
    </row>
    <row r="118">
      <c r="B118" s="16" t="str">
        <f>HYPERLINK("http://aclweb.org/anthology/W18-6520","Self-Learning Architecture for Natural Language Generation")</f>
        <v>Self-Learning Architecture for Natural Language Generation</v>
      </c>
      <c r="C118" s="17" t="s">
        <v>554</v>
      </c>
      <c r="D118" s="5" t="s">
        <v>24</v>
      </c>
      <c r="E118" s="18" t="s">
        <v>433</v>
      </c>
      <c r="F118" s="18" t="s">
        <v>26</v>
      </c>
      <c r="G118" s="14" t="s">
        <v>27</v>
      </c>
      <c r="H118" s="14" t="s">
        <v>21</v>
      </c>
      <c r="I118" s="14">
        <v>21.0</v>
      </c>
      <c r="J118" s="14" t="s">
        <v>21</v>
      </c>
      <c r="K118" s="5" t="s">
        <v>555</v>
      </c>
      <c r="L118" s="5" t="s">
        <v>21</v>
      </c>
      <c r="M118" s="5" t="s">
        <v>21</v>
      </c>
      <c r="N118" s="5" t="s">
        <v>21</v>
      </c>
      <c r="O118" s="5" t="s">
        <v>21</v>
      </c>
    </row>
    <row r="119">
      <c r="B119" s="16" t="str">
        <f>HYPERLINK("http://aclweb.org/anthology/W18-6522","Towards making NLG a voice for interpretable Machine Learning")</f>
        <v>Towards making NLG a voice for interpretable Machine Learning</v>
      </c>
      <c r="C119" s="17" t="s">
        <v>556</v>
      </c>
      <c r="D119" s="5" t="s">
        <v>24</v>
      </c>
      <c r="E119" s="18" t="s">
        <v>557</v>
      </c>
      <c r="F119" s="18" t="s">
        <v>558</v>
      </c>
      <c r="G119" s="14" t="s">
        <v>559</v>
      </c>
      <c r="H119" s="14" t="s">
        <v>560</v>
      </c>
      <c r="I119" s="14">
        <v>39.0</v>
      </c>
      <c r="J119" s="14" t="s">
        <v>21</v>
      </c>
      <c r="K119" s="14" t="s">
        <v>561</v>
      </c>
      <c r="L119" s="5" t="s">
        <v>21</v>
      </c>
      <c r="M119" s="5" t="s">
        <v>21</v>
      </c>
      <c r="N119" s="5" t="s">
        <v>21</v>
      </c>
      <c r="O119" s="5" t="s">
        <v>21</v>
      </c>
    </row>
    <row r="120">
      <c r="B120" s="16" t="str">
        <f>HYPERLINK("http://aclweb.org/anthology/W18-6528","LSTM Hypertagging")</f>
        <v>LSTM Hypertagging</v>
      </c>
      <c r="C120" s="14" t="s">
        <v>562</v>
      </c>
      <c r="D120" s="5" t="s">
        <v>17</v>
      </c>
      <c r="E120" s="5" t="s">
        <v>18</v>
      </c>
      <c r="F120" s="5" t="s">
        <v>19</v>
      </c>
      <c r="G120" s="5" t="s">
        <v>135</v>
      </c>
      <c r="H120" s="17" t="s">
        <v>563</v>
      </c>
      <c r="I120" s="14">
        <v>2.0</v>
      </c>
      <c r="J120" s="19" t="s">
        <v>248</v>
      </c>
      <c r="K120" s="14" t="s">
        <v>564</v>
      </c>
      <c r="L120" s="5" t="s">
        <v>258</v>
      </c>
      <c r="M120" s="14" t="s">
        <v>565</v>
      </c>
      <c r="N120" s="5" t="s">
        <v>21</v>
      </c>
      <c r="O120" s="5" t="s">
        <v>21</v>
      </c>
    </row>
    <row r="121">
      <c r="B121" s="16" t="str">
        <f>HYPERLINK("http://aclweb.org/anthology/W18-6530","Generating E-Commerce Product Titles and Predicting their Quality")</f>
        <v>Generating E-Commerce Product Titles and Predicting their Quality</v>
      </c>
      <c r="C121" s="14" t="s">
        <v>566</v>
      </c>
      <c r="D121" s="5" t="s">
        <v>24</v>
      </c>
      <c r="E121" s="14" t="s">
        <v>520</v>
      </c>
      <c r="F121" s="14" t="s">
        <v>141</v>
      </c>
      <c r="G121" s="14" t="s">
        <v>481</v>
      </c>
      <c r="H121" s="14" t="s">
        <v>21</v>
      </c>
      <c r="I121" s="14" t="s">
        <v>21</v>
      </c>
      <c r="J121" s="14" t="s">
        <v>21</v>
      </c>
      <c r="K121" s="14" t="s">
        <v>567</v>
      </c>
      <c r="L121" s="5" t="s">
        <v>21</v>
      </c>
      <c r="M121" s="14" t="s">
        <v>21</v>
      </c>
      <c r="N121" s="5" t="s">
        <v>21</v>
      </c>
      <c r="O121" s="5" t="s">
        <v>21</v>
      </c>
    </row>
    <row r="122">
      <c r="B122" s="16" t="str">
        <f>HYPERLINK("http://aclweb.org/anthology/W18-6531","Designing and testing the messages produced by a virtual dietitian")</f>
        <v>Designing and testing the messages produced by a virtual dietitian</v>
      </c>
      <c r="C122" s="5" t="s">
        <v>145</v>
      </c>
      <c r="D122" s="5" t="s">
        <v>24</v>
      </c>
      <c r="E122" s="18" t="s">
        <v>428</v>
      </c>
      <c r="F122" s="18" t="s">
        <v>26</v>
      </c>
      <c r="G122" s="14" t="s">
        <v>32</v>
      </c>
      <c r="H122" s="14" t="s">
        <v>21</v>
      </c>
      <c r="I122" s="14">
        <v>20.0</v>
      </c>
      <c r="J122" s="19" t="s">
        <v>568</v>
      </c>
      <c r="K122" s="14" t="s">
        <v>569</v>
      </c>
      <c r="L122" s="5" t="s">
        <v>21</v>
      </c>
      <c r="M122" s="5" t="s">
        <v>21</v>
      </c>
      <c r="N122" s="5" t="s">
        <v>21</v>
      </c>
      <c r="O122" s="5" t="s">
        <v>21</v>
      </c>
    </row>
    <row r="123">
      <c r="B123" s="16" t="str">
        <f>HYPERLINK("http://aclweb.org/anthology/W18-6532","Generation of Company descriptions using concept-to-text and text-to-text deep models: dataset collection and systems evaluation")</f>
        <v>Generation of Company descriptions using concept-to-text and text-to-text deep models: dataset collection and systems evaluation</v>
      </c>
      <c r="C123" s="14" t="s">
        <v>570</v>
      </c>
      <c r="D123" s="5" t="s">
        <v>24</v>
      </c>
      <c r="E123" s="18" t="s">
        <v>428</v>
      </c>
      <c r="F123" s="18" t="s">
        <v>26</v>
      </c>
      <c r="G123" s="14" t="s">
        <v>27</v>
      </c>
      <c r="H123" s="14" t="s">
        <v>21</v>
      </c>
      <c r="I123" s="14">
        <v>19.0</v>
      </c>
      <c r="J123" s="19" t="s">
        <v>571</v>
      </c>
      <c r="K123" s="14" t="s">
        <v>572</v>
      </c>
      <c r="L123" s="5" t="s">
        <v>21</v>
      </c>
      <c r="M123" s="5" t="s">
        <v>21</v>
      </c>
      <c r="N123" s="5" t="s">
        <v>21</v>
      </c>
      <c r="O123" s="5" t="s">
        <v>21</v>
      </c>
    </row>
    <row r="124">
      <c r="B124" s="16" t="str">
        <f>HYPERLINK("http://aclweb.org/anthology/W18-6533","Automatically Generating Questions about Novel Metaphors in Literature")</f>
        <v>Automatically Generating Questions about Novel Metaphors in Literature</v>
      </c>
      <c r="C124" s="17" t="s">
        <v>133</v>
      </c>
      <c r="D124" s="5" t="s">
        <v>24</v>
      </c>
      <c r="E124" s="5" t="s">
        <v>433</v>
      </c>
      <c r="F124" s="5" t="s">
        <v>26</v>
      </c>
      <c r="G124" s="5" t="s">
        <v>27</v>
      </c>
      <c r="H124" s="14" t="s">
        <v>573</v>
      </c>
      <c r="I124" s="14">
        <v>2.0</v>
      </c>
      <c r="J124" s="13" t="s">
        <v>266</v>
      </c>
      <c r="K124" s="14" t="s">
        <v>574</v>
      </c>
      <c r="L124" s="14" t="s">
        <v>48</v>
      </c>
      <c r="M124" s="12" t="s">
        <v>575</v>
      </c>
      <c r="N124" s="5" t="s">
        <v>410</v>
      </c>
      <c r="O124" s="5" t="s">
        <v>576</v>
      </c>
    </row>
    <row r="125">
      <c r="B125" s="16" t="str">
        <f>HYPERLINK("http://aclweb.org/anthology/W18-6534","A Master-Apprentice Approach to Automatic Creation of Culturally Satirical Movie Titles")</f>
        <v>A Master-Apprentice Approach to Automatic Creation of Culturally Satirical Movie Titles</v>
      </c>
      <c r="C125" s="17" t="s">
        <v>577</v>
      </c>
      <c r="D125" s="5" t="s">
        <v>24</v>
      </c>
      <c r="E125" s="5" t="s">
        <v>428</v>
      </c>
      <c r="F125" s="5" t="s">
        <v>26</v>
      </c>
      <c r="G125" s="5" t="s">
        <v>27</v>
      </c>
      <c r="H125" s="14" t="s">
        <v>21</v>
      </c>
      <c r="I125" s="14">
        <v>48.0</v>
      </c>
      <c r="J125" s="13" t="s">
        <v>266</v>
      </c>
      <c r="K125" s="14" t="s">
        <v>578</v>
      </c>
      <c r="L125" s="5" t="s">
        <v>21</v>
      </c>
      <c r="M125" s="5" t="s">
        <v>21</v>
      </c>
      <c r="N125" s="5" t="s">
        <v>21</v>
      </c>
      <c r="O125" s="5" t="s">
        <v>21</v>
      </c>
    </row>
    <row r="126">
      <c r="B126" s="16" t="str">
        <f>HYPERLINK("http://aclweb.org/anthology/W18-6536","Neural Generation of Diverse Questions using Answer Focus, Contextual and Linguistic Features")</f>
        <v>Neural Generation of Diverse Questions using Answer Focus, Contextual and Linguistic Features</v>
      </c>
      <c r="C126" s="17" t="s">
        <v>133</v>
      </c>
      <c r="D126" s="5" t="s">
        <v>24</v>
      </c>
      <c r="E126" s="5" t="s">
        <v>433</v>
      </c>
      <c r="F126" s="5" t="s">
        <v>26</v>
      </c>
      <c r="G126" s="5" t="s">
        <v>27</v>
      </c>
      <c r="H126" s="14" t="s">
        <v>21</v>
      </c>
      <c r="I126" s="14">
        <v>3.0</v>
      </c>
      <c r="J126" s="13" t="s">
        <v>266</v>
      </c>
      <c r="K126" s="14" t="s">
        <v>579</v>
      </c>
      <c r="L126" s="18" t="s">
        <v>580</v>
      </c>
      <c r="M126" s="12" t="s">
        <v>581</v>
      </c>
      <c r="N126" s="5" t="s">
        <v>21</v>
      </c>
      <c r="O126" s="5" t="s">
        <v>21</v>
      </c>
    </row>
    <row r="127">
      <c r="B127" s="16" t="str">
        <f>HYPERLINK("http://aclweb.org/anthology/W18-6539","Findings of the E2E NLG Challenge")</f>
        <v>Findings of the E2E NLG Challenge</v>
      </c>
      <c r="C127" s="17" t="s">
        <v>582</v>
      </c>
      <c r="D127" s="5" t="s">
        <v>17</v>
      </c>
      <c r="E127" s="5" t="s">
        <v>18</v>
      </c>
      <c r="F127" s="5" t="s">
        <v>19</v>
      </c>
      <c r="G127" s="17" t="s">
        <v>583</v>
      </c>
      <c r="H127" s="14" t="s">
        <v>21</v>
      </c>
      <c r="I127" s="14" t="s">
        <v>21</v>
      </c>
      <c r="J127" s="19" t="s">
        <v>266</v>
      </c>
      <c r="K127" s="14" t="s">
        <v>584</v>
      </c>
      <c r="L127" s="5" t="s">
        <v>21</v>
      </c>
      <c r="M127" s="5" t="s">
        <v>21</v>
      </c>
      <c r="N127" s="5" t="s">
        <v>21</v>
      </c>
      <c r="O127" s="5" t="s">
        <v>21</v>
      </c>
    </row>
    <row r="128">
      <c r="B128" s="16" t="str">
        <f>HYPERLINK("http://aclweb.org/anthology/W18-6543","Handling Rare Items in Data-to-Text Generation")</f>
        <v>Handling Rare Items in Data-to-Text Generation</v>
      </c>
      <c r="C128" s="14" t="s">
        <v>585</v>
      </c>
      <c r="D128" s="5" t="s">
        <v>24</v>
      </c>
      <c r="E128" s="5" t="s">
        <v>520</v>
      </c>
      <c r="F128" s="5" t="s">
        <v>141</v>
      </c>
      <c r="G128" s="5" t="s">
        <v>20</v>
      </c>
      <c r="H128" s="14" t="s">
        <v>21</v>
      </c>
      <c r="I128" s="14">
        <v>1.0</v>
      </c>
      <c r="J128" s="14" t="s">
        <v>21</v>
      </c>
      <c r="K128" s="14" t="s">
        <v>586</v>
      </c>
      <c r="L128" s="5" t="s">
        <v>21</v>
      </c>
      <c r="M128" s="5" t="s">
        <v>21</v>
      </c>
      <c r="N128" s="5" t="s">
        <v>21</v>
      </c>
      <c r="O128" s="5" t="s">
        <v>21</v>
      </c>
    </row>
    <row r="129">
      <c r="B129" s="16" t="str">
        <f>HYPERLINK("http://aclweb.org/anthology/W18-6544","Comprehension Driven Document Planning in Natural Language Generation Systems")</f>
        <v>Comprehension Driven Document Planning in Natural Language Generation Systems</v>
      </c>
      <c r="C129" s="17" t="s">
        <v>587</v>
      </c>
      <c r="D129" s="5" t="s">
        <v>24</v>
      </c>
      <c r="E129" s="18" t="s">
        <v>428</v>
      </c>
      <c r="F129" s="18" t="s">
        <v>26</v>
      </c>
      <c r="G129" s="14" t="s">
        <v>27</v>
      </c>
      <c r="H129" s="5" t="s">
        <v>588</v>
      </c>
      <c r="I129" s="14">
        <v>37.0</v>
      </c>
      <c r="J129" s="19" t="s">
        <v>589</v>
      </c>
      <c r="K129" s="14" t="s">
        <v>590</v>
      </c>
      <c r="L129" s="5" t="s">
        <v>21</v>
      </c>
      <c r="M129" s="5" t="s">
        <v>21</v>
      </c>
      <c r="N129" s="5" t="s">
        <v>21</v>
      </c>
      <c r="O129" s="5" t="s">
        <v>21</v>
      </c>
    </row>
    <row r="130">
      <c r="B130" s="16" t="str">
        <f>HYPERLINK("http://aclweb.org/anthology/W18-6545","Adapting Neural Single-Document Summarization Model for Abstractive Multi-Document Summarization: A Pilot Study")</f>
        <v>Adapting Neural Single-Document Summarization Model for Abstractive Multi-Document Summarization: A Pilot Study</v>
      </c>
      <c r="C130" s="14" t="s">
        <v>591</v>
      </c>
      <c r="D130" s="5" t="s">
        <v>24</v>
      </c>
      <c r="E130" s="5" t="s">
        <v>433</v>
      </c>
      <c r="F130" s="5" t="s">
        <v>26</v>
      </c>
      <c r="G130" s="5" t="s">
        <v>27</v>
      </c>
      <c r="H130" s="14" t="s">
        <v>21</v>
      </c>
      <c r="I130" s="14">
        <v>3.0</v>
      </c>
      <c r="J130" s="13" t="s">
        <v>378</v>
      </c>
      <c r="K130" s="14" t="s">
        <v>592</v>
      </c>
      <c r="L130" s="5" t="s">
        <v>21</v>
      </c>
      <c r="M130" s="5" t="s">
        <v>21</v>
      </c>
      <c r="N130" s="5" t="s">
        <v>21</v>
      </c>
      <c r="O130" s="5" t="s">
        <v>21</v>
      </c>
    </row>
    <row r="131">
      <c r="B131" s="16" t="str">
        <f>HYPERLINK("http://aclweb.org/anthology/W18-6548","Generating Summaries of Sets of Consumer Products: Learning from Experiments")</f>
        <v>Generating Summaries of Sets of Consumer Products: Learning from Experiments</v>
      </c>
      <c r="C131" s="17" t="s">
        <v>593</v>
      </c>
      <c r="D131" s="14" t="s">
        <v>17</v>
      </c>
      <c r="E131" s="5" t="s">
        <v>18</v>
      </c>
      <c r="F131" s="5" t="s">
        <v>19</v>
      </c>
      <c r="G131" s="5" t="s">
        <v>20</v>
      </c>
      <c r="H131" s="5" t="s">
        <v>594</v>
      </c>
      <c r="I131" s="14">
        <v>18.0</v>
      </c>
      <c r="J131" s="19" t="s">
        <v>595</v>
      </c>
      <c r="K131" s="14" t="s">
        <v>596</v>
      </c>
      <c r="L131" s="3" t="s">
        <v>21</v>
      </c>
      <c r="M131" s="5" t="s">
        <v>21</v>
      </c>
      <c r="N131" s="5" t="s">
        <v>21</v>
      </c>
      <c r="O131" s="5" t="s">
        <v>21</v>
      </c>
    </row>
    <row r="132">
      <c r="B132" s="16" t="str">
        <f>HYPERLINK("http://aclweb.org/anthology/W18-6552","Cyclegen: Cyclic consistency based product review generator from attributes")</f>
        <v>Cyclegen: Cyclic consistency based product review generator from attributes</v>
      </c>
      <c r="C132" s="17" t="s">
        <v>597</v>
      </c>
      <c r="D132" s="5" t="s">
        <v>17</v>
      </c>
      <c r="E132" s="5" t="s">
        <v>598</v>
      </c>
      <c r="F132" s="5" t="s">
        <v>141</v>
      </c>
      <c r="G132" s="5" t="s">
        <v>417</v>
      </c>
      <c r="H132" s="14" t="s">
        <v>21</v>
      </c>
      <c r="I132" s="14" t="s">
        <v>21</v>
      </c>
      <c r="J132" s="14" t="s">
        <v>21</v>
      </c>
      <c r="K132" s="14" t="s">
        <v>599</v>
      </c>
      <c r="L132" s="5" t="s">
        <v>21</v>
      </c>
      <c r="M132" s="5" t="s">
        <v>21</v>
      </c>
      <c r="N132" s="5" t="s">
        <v>21</v>
      </c>
      <c r="O132" s="5" t="s">
        <v>21</v>
      </c>
    </row>
    <row r="133">
      <c r="B133" s="16" t="str">
        <f>HYPERLINK("http://aclweb.org/anthology/W18-6555","Char2char Generation with Reranking for the E2E NLG Challenge")</f>
        <v>Char2char Generation with Reranking for the E2E NLG Challenge</v>
      </c>
      <c r="C133" s="5" t="s">
        <v>582</v>
      </c>
      <c r="D133" s="14" t="s">
        <v>600</v>
      </c>
      <c r="E133" s="5" t="s">
        <v>18</v>
      </c>
      <c r="F133" s="5" t="s">
        <v>19</v>
      </c>
      <c r="G133" s="17" t="s">
        <v>583</v>
      </c>
      <c r="H133" s="14" t="s">
        <v>21</v>
      </c>
      <c r="I133" s="14" t="s">
        <v>21</v>
      </c>
      <c r="J133" s="19" t="s">
        <v>266</v>
      </c>
      <c r="K133" s="14" t="s">
        <v>584</v>
      </c>
      <c r="L133" s="5" t="s">
        <v>21</v>
      </c>
      <c r="M133" s="5" t="s">
        <v>21</v>
      </c>
      <c r="N133" s="5" t="s">
        <v>21</v>
      </c>
      <c r="O133" s="5" t="s">
        <v>21</v>
      </c>
    </row>
    <row r="134">
      <c r="B134" s="16" t="str">
        <f>HYPERLINK("http://aclweb.org/anthology/W18-6556","E2E NLG Challenge Submission: Towards Controllable Generation of Diverse Natural Language")</f>
        <v>E2E NLG Challenge Submission: Towards Controllable Generation of Diverse Natural Language</v>
      </c>
      <c r="C134" s="5" t="s">
        <v>582</v>
      </c>
      <c r="D134" s="14" t="s">
        <v>17</v>
      </c>
      <c r="E134" s="5" t="s">
        <v>18</v>
      </c>
      <c r="F134" s="5" t="s">
        <v>19</v>
      </c>
      <c r="G134" s="17" t="s">
        <v>583</v>
      </c>
      <c r="H134" s="14" t="s">
        <v>21</v>
      </c>
      <c r="I134" s="14" t="s">
        <v>21</v>
      </c>
      <c r="J134" s="19" t="s">
        <v>266</v>
      </c>
      <c r="K134" s="14" t="s">
        <v>584</v>
      </c>
      <c r="L134" s="5" t="s">
        <v>21</v>
      </c>
      <c r="M134" s="5" t="s">
        <v>21</v>
      </c>
      <c r="N134" s="5" t="s">
        <v>21</v>
      </c>
      <c r="O134" s="5" t="s">
        <v>21</v>
      </c>
    </row>
    <row r="135">
      <c r="B135" s="16" t="str">
        <f>HYPERLINK("http://aclweb.org/anthology/W18-6557","E2E NLG Challenge: Neural Models vs. Templates")</f>
        <v>E2E NLG Challenge: Neural Models vs. Templates</v>
      </c>
      <c r="C135" s="5" t="s">
        <v>582</v>
      </c>
      <c r="D135" s="14" t="s">
        <v>17</v>
      </c>
      <c r="E135" s="5" t="s">
        <v>18</v>
      </c>
      <c r="F135" s="5" t="s">
        <v>19</v>
      </c>
      <c r="G135" s="17" t="s">
        <v>583</v>
      </c>
      <c r="H135" s="14" t="s">
        <v>21</v>
      </c>
      <c r="I135" s="14" t="s">
        <v>21</v>
      </c>
      <c r="J135" s="8" t="s">
        <v>266</v>
      </c>
      <c r="K135" s="14" t="s">
        <v>584</v>
      </c>
      <c r="L135" s="5" t="s">
        <v>21</v>
      </c>
      <c r="M135" s="5" t="s">
        <v>21</v>
      </c>
      <c r="N135" s="5" t="s">
        <v>21</v>
      </c>
      <c r="O135" s="5" t="s">
        <v>21</v>
      </c>
    </row>
    <row r="136">
      <c r="B136" s="16" t="str">
        <f>HYPERLINK("http://aclweb.org/anthology/W18-6558","The E2E NLG Challenge: A Tale of Two Systems")</f>
        <v>The E2E NLG Challenge: A Tale of Two Systems</v>
      </c>
      <c r="C136" s="5" t="s">
        <v>582</v>
      </c>
      <c r="D136" s="5" t="s">
        <v>17</v>
      </c>
      <c r="E136" s="5" t="s">
        <v>18</v>
      </c>
      <c r="F136" s="5" t="s">
        <v>19</v>
      </c>
      <c r="G136" s="17" t="s">
        <v>583</v>
      </c>
      <c r="H136" s="14" t="s">
        <v>21</v>
      </c>
      <c r="I136" s="14" t="s">
        <v>21</v>
      </c>
      <c r="J136" s="8" t="s">
        <v>266</v>
      </c>
      <c r="K136" s="14" t="s">
        <v>584</v>
      </c>
      <c r="L136" s="5" t="s">
        <v>21</v>
      </c>
      <c r="M136" s="5" t="s">
        <v>21</v>
      </c>
      <c r="N136" s="5" t="s">
        <v>21</v>
      </c>
      <c r="O136" s="5" t="s">
        <v>21</v>
      </c>
    </row>
  </sheetData>
  <mergeCells count="14">
    <mergeCell ref="A2:A11"/>
    <mergeCell ref="A12:A14"/>
    <mergeCell ref="A15:A21"/>
    <mergeCell ref="A23:A31"/>
    <mergeCell ref="A32:A36"/>
    <mergeCell ref="A37:A46"/>
    <mergeCell ref="A59:A66"/>
    <mergeCell ref="A67:A69"/>
    <mergeCell ref="A70:A71"/>
    <mergeCell ref="A72:A85"/>
    <mergeCell ref="A88:A98"/>
    <mergeCell ref="A101:A105"/>
    <mergeCell ref="A108:A136"/>
    <mergeCell ref="A48:A58"/>
  </mergeCells>
  <printOptions gridLines="1" horizontalCentered="1"/>
  <pageMargins bottom="0.75" footer="0.0" header="0.0" left="0.7" right="0.7" top="0.75"/>
  <pageSetup fitToHeight="0" paperSize="9" cellComments="atEnd" orientation="landscape" pageOrder="overThenDown"/>
  <drawing r:id="rId1"/>
</worksheet>
</file>