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Canonico-Bios\OneDrive - biosmanagement.it\Desktop\Excel\Excel lez 1\"/>
    </mc:Choice>
  </mc:AlternateContent>
  <xr:revisionPtr revIDLastSave="0" documentId="13_ncr:1_{F2797A20-0344-43C2-8C2E-BD58462E75D0}" xr6:coauthVersionLast="47" xr6:coauthVersionMax="47" xr10:uidLastSave="{00000000-0000-0000-0000-000000000000}"/>
  <bookViews>
    <workbookView xWindow="-108" yWindow="-108" windowWidth="23256" windowHeight="12456" tabRatio="521" xr2:uid="{D9E446C1-66D0-4DE6-BF31-3874EC8ADCFC}"/>
  </bookViews>
  <sheets>
    <sheet name="tip" sheetId="5" r:id="rId1"/>
    <sheet name="categories" sheetId="3" r:id="rId2"/>
    <sheet name="produc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I133" i="5"/>
  <c r="I134" i="5"/>
  <c r="I132" i="5"/>
  <c r="H133" i="5"/>
  <c r="H134" i="5"/>
  <c r="H132" i="5"/>
  <c r="H113" i="5"/>
  <c r="H114" i="5"/>
  <c r="H112" i="5"/>
  <c r="G57" i="5"/>
  <c r="G49" i="5"/>
  <c r="G48" i="5"/>
  <c r="G47" i="5"/>
  <c r="E34" i="5"/>
  <c r="E24" i="5"/>
  <c r="E14" i="5"/>
  <c r="G6" i="5"/>
  <c r="G7" i="5"/>
  <c r="F6" i="5"/>
  <c r="F7" i="5"/>
  <c r="E7" i="5"/>
  <c r="G93" i="5"/>
  <c r="G92" i="5"/>
  <c r="H75" i="5"/>
  <c r="H76" i="5"/>
  <c r="H74" i="5"/>
  <c r="E25" i="5"/>
  <c r="E26" i="5"/>
  <c r="E27" i="5"/>
  <c r="E15" i="5"/>
  <c r="E16" i="5"/>
  <c r="E17" i="5"/>
  <c r="E36" i="5"/>
  <c r="E37" i="5"/>
  <c r="E35" i="5"/>
  <c r="E6" i="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2" i="1" a="1"/>
  <c r="N2" i="1" s="1"/>
  <c r="Q21" i="1"/>
  <c r="R21" i="1" s="1"/>
  <c r="Q15" i="1"/>
  <c r="R15" i="1" s="1"/>
  <c r="R14" i="1"/>
  <c r="R16" i="1"/>
  <c r="R17" i="1"/>
  <c r="R18" i="1"/>
  <c r="R19" i="1"/>
  <c r="R20" i="1"/>
  <c r="R22" i="1"/>
  <c r="R23" i="1"/>
  <c r="R24" i="1"/>
  <c r="R25" i="1"/>
  <c r="R26" i="1"/>
  <c r="R27" i="1"/>
  <c r="R28" i="1"/>
  <c r="R29" i="1"/>
  <c r="R30" i="1"/>
  <c r="R31" i="1"/>
  <c r="R13" i="1"/>
  <c r="Q6" i="1"/>
  <c r="Q7" i="1"/>
  <c r="Q8" i="1"/>
  <c r="Q9" i="1"/>
  <c r="Q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4973D-4857-44C7-BB1D-4B3ECFFE44DE}" keepAlive="1" name="Query - subcategories" description="Connessione alla query 'subcategories' nella cartella di lavoro." type="5" refreshedVersion="0" background="1">
    <dbPr connection="Provider=Microsoft.Mashup.OleDb.1;Data Source=$Workbook$;Location=subcategories;Extended Properties=&quot;&quot;" command="SELECT * FROM [subcategor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<sst xmlns="http://schemas.openxmlformats.org/spreadsheetml/2006/main" count="404" uniqueCount="200">
  <si>
    <t>BK-R89B-52</t>
  </si>
  <si>
    <t>Road-250 Black, 52</t>
  </si>
  <si>
    <t>Black</t>
  </si>
  <si>
    <t>BK-R64Y-40</t>
  </si>
  <si>
    <t>Road-550-W Yellow, 40</t>
  </si>
  <si>
    <t>Yellow</t>
  </si>
  <si>
    <t>HB-R956</t>
  </si>
  <si>
    <t>HL Road Handlebars</t>
  </si>
  <si>
    <t>NA</t>
  </si>
  <si>
    <t>FR-R72Y-42</t>
  </si>
  <si>
    <t>ML Road Frame-W - Yellow, 42</t>
  </si>
  <si>
    <t>FR-R38B-48</t>
  </si>
  <si>
    <t>LL Road Frame - Black, 48</t>
  </si>
  <si>
    <t>PA-361R</t>
  </si>
  <si>
    <t>Paint - Red</t>
  </si>
  <si>
    <t>BK-R93R-52</t>
  </si>
  <si>
    <t>Road-150 Red, 52</t>
  </si>
  <si>
    <t>Red</t>
  </si>
  <si>
    <t>LW-3800</t>
  </si>
  <si>
    <t>Lock Washer 8</t>
  </si>
  <si>
    <t>HJ-9080</t>
  </si>
  <si>
    <t>Thin-Jam Hex Nut 12</t>
  </si>
  <si>
    <t>FR-R92R-44</t>
  </si>
  <si>
    <t>HL Road Frame - Red, 44</t>
  </si>
  <si>
    <t>FR-M21B-42</t>
  </si>
  <si>
    <t>LL Mountain Frame - Black, 42</t>
  </si>
  <si>
    <t>RD-2308</t>
  </si>
  <si>
    <t>Rear Derailleur</t>
  </si>
  <si>
    <t>Silver</t>
  </si>
  <si>
    <t>SE-M798</t>
  </si>
  <si>
    <t>ML Mountain Seat/Saddle</t>
  </si>
  <si>
    <t>BK-M68B-46</t>
  </si>
  <si>
    <t>Mountain-200 Black, 46</t>
  </si>
  <si>
    <t>BK-R19B-48</t>
  </si>
  <si>
    <t>Road-750 Black, 48</t>
  </si>
  <si>
    <t>PA-632U</t>
  </si>
  <si>
    <t>Paint - Blue</t>
  </si>
  <si>
    <t>LT-T990</t>
  </si>
  <si>
    <t>Taillights - Battery-Powered</t>
  </si>
  <si>
    <t>LJ-9161</t>
  </si>
  <si>
    <t>Thin-Jam Lock Nut 11</t>
  </si>
  <si>
    <t>MB-6061</t>
  </si>
  <si>
    <t>Metal Bar 2</t>
  </si>
  <si>
    <t>BK-T18Y-44</t>
  </si>
  <si>
    <t>Touring-3000 Yellow, 44</t>
  </si>
  <si>
    <t>RM-M464</t>
  </si>
  <si>
    <t>LL Mountain Rim</t>
  </si>
  <si>
    <t>BK-M18S-42</t>
  </si>
  <si>
    <t>Mountain-500 Silver, 42</t>
  </si>
  <si>
    <t>EC-M092</t>
  </si>
  <si>
    <t>Mountain End Caps</t>
  </si>
  <si>
    <t>MS-6061</t>
  </si>
  <si>
    <t>Metal Sheet 1</t>
  </si>
  <si>
    <t>TI-M823</t>
  </si>
  <si>
    <t>HL Mountain Tire</t>
  </si>
  <si>
    <t>BK-R50B-60</t>
  </si>
  <si>
    <t>Road-650 Black, 60</t>
  </si>
  <si>
    <t>RM-M823</t>
  </si>
  <si>
    <t>HL Mountain Rim</t>
  </si>
  <si>
    <t>CB-2903</t>
  </si>
  <si>
    <t>Chainring Bolts</t>
  </si>
  <si>
    <t>BK-R89R-58</t>
  </si>
  <si>
    <t>Road-250 Red, 58</t>
  </si>
  <si>
    <t>PU-M044</t>
  </si>
  <si>
    <t>Mountain Pump</t>
  </si>
  <si>
    <t>BC-R205</t>
  </si>
  <si>
    <t>Road Bottle Cage</t>
  </si>
  <si>
    <t>HU-6280</t>
  </si>
  <si>
    <t>LL Hub</t>
  </si>
  <si>
    <t>GL-H102-L</t>
  </si>
  <si>
    <t>Half-Finger Gloves, L</t>
  </si>
  <si>
    <t>L</t>
  </si>
  <si>
    <t>HT-2981</t>
  </si>
  <si>
    <t>Handlebar Tube</t>
  </si>
  <si>
    <t>BK-T79Y-46</t>
  </si>
  <si>
    <t>Touring-1000 Yellow, 46</t>
  </si>
  <si>
    <t>HJ-3416</t>
  </si>
  <si>
    <t>Thin-Jam Hex Nut 16</t>
  </si>
  <si>
    <t>FC-3982</t>
  </si>
  <si>
    <t>Front Derailleur Cage</t>
  </si>
  <si>
    <t>BK-M18S-40</t>
  </si>
  <si>
    <t>Mountain-500 Silver, 40</t>
  </si>
  <si>
    <t>BK-R89R-52</t>
  </si>
  <si>
    <t>Road-250 Red, 52</t>
  </si>
  <si>
    <t>SH-W890-L</t>
  </si>
  <si>
    <t>Women's Mountain Shorts, L</t>
  </si>
  <si>
    <t>MP-2066</t>
  </si>
  <si>
    <t>Metal Plate 2</t>
  </si>
  <si>
    <t>LN-9161</t>
  </si>
  <si>
    <t>Lock Nut 18</t>
  </si>
  <si>
    <t>RM-T801</t>
  </si>
  <si>
    <t>Touring Rim</t>
  </si>
  <si>
    <t>BK-R93R-44</t>
  </si>
  <si>
    <t>Road-150 Red, 44</t>
  </si>
  <si>
    <t>FH-2981</t>
  </si>
  <si>
    <t>Freewheel</t>
  </si>
  <si>
    <t>FR-R72R-58</t>
  </si>
  <si>
    <t>ML Road Frame - Red, 58</t>
  </si>
  <si>
    <t>FR-R38R-62</t>
  </si>
  <si>
    <t>LL Road Frame - Red, 62</t>
  </si>
  <si>
    <t>FR-M94B-38</t>
  </si>
  <si>
    <t>HL Mountain Frame - Black, 38</t>
  </si>
  <si>
    <t>RA-H123</t>
  </si>
  <si>
    <t>Hitch Rack - 4-Bike</t>
  </si>
  <si>
    <t>HN-5400</t>
  </si>
  <si>
    <t>Hex Nut 2</t>
  </si>
  <si>
    <t>ProductAlternateKey</t>
  </si>
  <si>
    <t>ProductKey</t>
  </si>
  <si>
    <t>ProductName</t>
  </si>
  <si>
    <t>FinishedGoodsFlag</t>
  </si>
  <si>
    <t>ListPrice</t>
  </si>
  <si>
    <t>Color</t>
  </si>
  <si>
    <t>StandardCost</t>
  </si>
  <si>
    <t>Size</t>
  </si>
  <si>
    <t>ProductType</t>
  </si>
  <si>
    <t>ProductDescription</t>
  </si>
  <si>
    <t>CheckData</t>
  </si>
  <si>
    <t>CheckSize</t>
  </si>
  <si>
    <t>Report</t>
  </si>
  <si>
    <t>Conteggio prodotti per categoria colori</t>
  </si>
  <si>
    <t>Categoria colore</t>
  </si>
  <si>
    <t>Conteggio</t>
  </si>
  <si>
    <t>Conteggio prodotti per categoria colori e taglia</t>
  </si>
  <si>
    <t>PriceRange</t>
  </si>
  <si>
    <t>Category</t>
  </si>
  <si>
    <t>NULL</t>
  </si>
  <si>
    <t>Road Frames</t>
  </si>
  <si>
    <t>Mountain Frames</t>
  </si>
  <si>
    <t>Road Bikes</t>
  </si>
  <si>
    <t>Mountain Bikes</t>
  </si>
  <si>
    <t>Handlebars</t>
  </si>
  <si>
    <t>Pumps</t>
  </si>
  <si>
    <t>Lights</t>
  </si>
  <si>
    <t>Gloves</t>
  </si>
  <si>
    <t>Shorts</t>
  </si>
  <si>
    <t>Bottles and Cages</t>
  </si>
  <si>
    <t>Bike Racks</t>
  </si>
  <si>
    <t>Derailleurs</t>
  </si>
  <si>
    <t>Saddles</t>
  </si>
  <si>
    <t>Tires and Tubes</t>
  </si>
  <si>
    <t>Touring Bikes</t>
  </si>
  <si>
    <t>COLONNA B</t>
  </si>
  <si>
    <t xml:space="preserve">E(&lt;condizione 1&gt;; &lt;condizione 2&gt;) </t>
  </si>
  <si>
    <t xml:space="preserve">O(&lt;condizione 1&gt;; &lt;condizione 2&gt;) </t>
  </si>
  <si>
    <t>le condizioni sono entrambe vere?</t>
  </si>
  <si>
    <t>A</t>
  </si>
  <si>
    <t>B</t>
  </si>
  <si>
    <t>E</t>
  </si>
  <si>
    <t>O</t>
  </si>
  <si>
    <t>SE(&lt;condizione logica/test&gt;; &lt;risultato se vero&gt;; &lt;risultato se falso&gt;)</t>
  </si>
  <si>
    <t>consente di eseguire confronti logici tra un valore e un risultato previsto.</t>
  </si>
  <si>
    <t xml:space="preserve">XOR(&lt;condizione 1&gt;; &lt;condizione 2&gt;) </t>
  </si>
  <si>
    <t>è vera una e soltanto una delle due condizioni?</t>
  </si>
  <si>
    <t xml:space="preserve">COLONNA A </t>
  </si>
  <si>
    <t xml:space="preserve">CONTA.SE(&lt;dove si vuole cercare&gt;; &lt;cosa si vuole cercare&gt;) </t>
  </si>
  <si>
    <t>Cliente</t>
  </si>
  <si>
    <t>Ordine</t>
  </si>
  <si>
    <t>cliente-alfa</t>
  </si>
  <si>
    <t>cliente-beta</t>
  </si>
  <si>
    <t>O-130225-1</t>
  </si>
  <si>
    <t>O-130225-2</t>
  </si>
  <si>
    <t>O-130225-3</t>
  </si>
  <si>
    <t>O-130225-4</t>
  </si>
  <si>
    <t>O-130225-5</t>
  </si>
  <si>
    <t>cliente-gamma</t>
  </si>
  <si>
    <t>N°Ordini</t>
  </si>
  <si>
    <t>CONTA.PIU.SE(&lt;dove si vuole cercare&gt;; &lt;cosa si vuole cercare&gt;, …. )</t>
  </si>
  <si>
    <t>cerchiamo un valore da un determinato elenco all'interno di un'altro intervallo di valori. L'obiettivo è contare quante volte il valore cercato esiste (criterio di ricerca) nell'intervallo di ricerca.</t>
  </si>
  <si>
    <t>la logica è la medesima del CONTA.SE ma consente di applicare più condizioni di ricerca. Il conteggio avviene ogni qual volta sono soddisfatte tutte le condizioni di ricerca.</t>
  </si>
  <si>
    <t>Prodotto</t>
  </si>
  <si>
    <t>P-A</t>
  </si>
  <si>
    <t>P-B</t>
  </si>
  <si>
    <t>Qta Ordinata</t>
  </si>
  <si>
    <t>L'obiettivo è sommare i valori di un certo intervallo ogni qual volta viene soddisfatto un criterico di ricerca.Bisogna specificare cosa si vuole cercare, dove si cercare e cosa sommare ogni qual volta cio' che cerchiamo è trovato!</t>
  </si>
  <si>
    <r>
      <t>SOMMA.SE(</t>
    </r>
    <r>
      <rPr>
        <b/>
        <sz val="11"/>
        <color rgb="FF00B050"/>
        <rFont val="Aptos Narrow"/>
        <family val="2"/>
        <scheme val="minor"/>
      </rPr>
      <t>&lt;dove si vuole cercare&gt;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4" tint="0.39997558519241921"/>
        <rFont val="Aptos Narrow"/>
        <family val="2"/>
        <scheme val="minor"/>
      </rPr>
      <t>&lt;cosa si vuole cercare&gt;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8" tint="0.39997558519241921"/>
        <rFont val="Aptos Narrow"/>
        <family val="2"/>
        <scheme val="minor"/>
      </rPr>
      <t>&lt;cosa si vuole sommare&gt;)</t>
    </r>
  </si>
  <si>
    <t>L'obiettivo è sommare i valori di un certo intervallo ogni qual volta vengono soddisfatti più condizioni di ricerca.Bisogna specificare cosa si vuole cercare, dove si cercare e cosa sommare ogni qual volta cio' che cerchiamo è trovato!</t>
  </si>
  <si>
    <t>Qta</t>
  </si>
  <si>
    <t>Regione</t>
  </si>
  <si>
    <r>
      <t>CERCA.VERT(</t>
    </r>
    <r>
      <rPr>
        <b/>
        <sz val="11"/>
        <color rgb="FF00B050"/>
        <rFont val="Aptos Narrow"/>
        <family val="2"/>
        <scheme val="minor"/>
      </rPr>
      <t>&lt;cosa cercare&gt;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4" tint="0.39997558519241921"/>
        <rFont val="Aptos Narrow"/>
        <family val="2"/>
        <scheme val="minor"/>
      </rPr>
      <t>&lt;dove cercare&gt;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8" tint="0.39997558519241921"/>
        <rFont val="Aptos Narrow"/>
        <family val="2"/>
        <scheme val="minor"/>
      </rPr>
      <t>&lt;cosa deve essere restituito quando c'è corrispondenza&gt;</t>
    </r>
    <r>
      <rPr>
        <b/>
        <sz val="11"/>
        <rFont val="Aptos Narrow"/>
        <family val="2"/>
        <scheme val="minor"/>
      </rPr>
      <t xml:space="preserve">, </t>
    </r>
    <r>
      <rPr>
        <sz val="11"/>
        <rFont val="Aptos Narrow"/>
        <family val="2"/>
        <scheme val="minor"/>
      </rPr>
      <t>[corrispondenza approssimativa o esatta]</t>
    </r>
    <r>
      <rPr>
        <b/>
        <sz val="11"/>
        <rFont val="Aptos Narrow"/>
        <family val="2"/>
        <scheme val="minor"/>
      </rPr>
      <t>)</t>
    </r>
  </si>
  <si>
    <t>Sede</t>
  </si>
  <si>
    <t>Napoli</t>
  </si>
  <si>
    <t>Bologna</t>
  </si>
  <si>
    <t>Torino</t>
  </si>
  <si>
    <t>Roma</t>
  </si>
  <si>
    <t>Bergamo</t>
  </si>
  <si>
    <t>Palermo</t>
  </si>
  <si>
    <t>Campania</t>
  </si>
  <si>
    <t>Lazio</t>
  </si>
  <si>
    <t>Lombardia</t>
  </si>
  <si>
    <t>Sicilia</t>
  </si>
  <si>
    <r>
      <t xml:space="preserve">è vera </t>
    </r>
    <r>
      <rPr>
        <b/>
        <i/>
        <sz val="11"/>
        <color theme="1"/>
        <rFont val="Aptos Narrow"/>
        <family val="2"/>
        <scheme val="minor"/>
      </rPr>
      <t>almeno</t>
    </r>
    <r>
      <rPr>
        <i/>
        <sz val="11"/>
        <color theme="1"/>
        <rFont val="Aptos Narrow"/>
        <family val="2"/>
        <scheme val="minor"/>
      </rPr>
      <t xml:space="preserve"> una delle due condizioni?</t>
    </r>
  </si>
  <si>
    <t>Quantità</t>
  </si>
  <si>
    <t>inserisci cliente</t>
  </si>
  <si>
    <t>conteggio per cliente inserito</t>
  </si>
  <si>
    <r>
      <t>SOMMA.PIU.SE(&lt;cosa sommare&gt;;</t>
    </r>
    <r>
      <rPr>
        <b/>
        <sz val="11"/>
        <color rgb="FF00B050"/>
        <rFont val="Aptos Narrow"/>
        <family val="2"/>
        <scheme val="minor"/>
      </rPr>
      <t>&lt;dove si vuole cercare1&gt;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4" tint="0.39997558519241921"/>
        <rFont val="Aptos Narrow"/>
        <family val="2"/>
        <scheme val="minor"/>
      </rPr>
      <t>&lt;cosa si vuole cercare1&gt;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rFont val="Aptos Narrow"/>
        <family val="2"/>
        <scheme val="minor"/>
      </rPr>
      <t xml:space="preserve"> &lt;dove si vuole cercare2&gt;; &lt;cosa si vuole cercare2&gt;</t>
    </r>
    <r>
      <rPr>
        <b/>
        <sz val="11"/>
        <color theme="8" tint="0.39997558519241921"/>
        <rFont val="Aptos Narrow"/>
        <family val="2"/>
        <scheme val="minor"/>
      </rPr>
      <t>)</t>
    </r>
  </si>
  <si>
    <t>Npli</t>
  </si>
  <si>
    <t>Area</t>
  </si>
  <si>
    <t>SUD</t>
  </si>
  <si>
    <t>CENTRO</t>
  </si>
  <si>
    <t>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</si>
</sst>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sz val="1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/>
    <xf numFmtId="0" fontId="16" fillId="0" borderId="0" xfId="0" applyFont="1" applyAlignment="1">
      <alignment horizontal="left"/>
    </xf>
    <xf numFmtId="0" fontId="16" fillId="0" borderId="10" xfId="0" applyFont="1" applyBorder="1"/>
    <xf numFmtId="2" fontId="16" fillId="0" borderId="10" xfId="0" applyNumberFormat="1" applyFon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0" xfId="0" applyFont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0" fontId="19" fillId="33" borderId="0" xfId="0" applyFont="1" applyFill="1"/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/>
    <xf numFmtId="0" fontId="0" fillId="33" borderId="0" xfId="0" applyFill="1" applyAlignment="1">
      <alignment horizontal="center" vertical="top"/>
    </xf>
    <xf numFmtId="0" fontId="16" fillId="33" borderId="0" xfId="0" applyFont="1" applyFill="1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34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3" borderId="0" xfId="0" applyFont="1" applyFill="1" applyAlignment="1">
      <alignment vertical="top" wrapText="1"/>
    </xf>
    <xf numFmtId="0" fontId="16" fillId="33" borderId="0" xfId="0" applyFont="1" applyFill="1" applyAlignment="1">
      <alignment horizontal="left"/>
    </xf>
    <xf numFmtId="0" fontId="0" fillId="0" borderId="21" xfId="0" applyBorder="1"/>
    <xf numFmtId="0" fontId="16" fillId="0" borderId="22" xfId="0" applyFont="1" applyBorder="1" applyAlignment="1">
      <alignment horizontal="left"/>
    </xf>
    <xf numFmtId="0" fontId="0" fillId="34" borderId="22" xfId="0" applyFill="1" applyBorder="1" applyAlignment="1">
      <alignment horizontal="left"/>
    </xf>
    <xf numFmtId="0" fontId="0" fillId="35" borderId="22" xfId="0" applyFill="1" applyBorder="1" applyAlignment="1">
      <alignment horizontal="left"/>
    </xf>
    <xf numFmtId="0" fontId="16" fillId="0" borderId="0" xfId="0" applyFont="1"/>
    <xf numFmtId="0" fontId="0" fillId="34" borderId="10" xfId="0" applyFill="1" applyBorder="1"/>
    <xf numFmtId="0" fontId="0" fillId="35" borderId="10" xfId="0" applyFill="1" applyBorder="1"/>
    <xf numFmtId="0" fontId="0" fillId="36" borderId="22" xfId="0" applyFill="1" applyBorder="1" applyAlignment="1">
      <alignment horizontal="left"/>
    </xf>
    <xf numFmtId="0" fontId="0" fillId="36" borderId="10" xfId="0" applyFill="1" applyBorder="1"/>
    <xf numFmtId="0" fontId="0" fillId="36" borderId="10" xfId="0" applyFill="1" applyBorder="1" applyAlignment="1">
      <alignment horizontal="left"/>
    </xf>
    <xf numFmtId="0" fontId="0" fillId="33" borderId="0" xfId="0" applyFill="1"/>
    <xf numFmtId="0" fontId="0" fillId="37" borderId="0" xfId="0" applyFill="1"/>
    <xf numFmtId="0" fontId="0" fillId="33" borderId="0" xfId="0" applyFill="1" applyAlignment="1">
      <alignment horizontal="left"/>
    </xf>
    <xf numFmtId="0" fontId="16" fillId="33" borderId="0" xfId="0" applyFont="1" applyFill="1" applyAlignment="1">
      <alignment horizontal="left" vertical="center" wrapText="1"/>
    </xf>
    <xf numFmtId="0" fontId="0" fillId="0" borderId="22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33" borderId="0" xfId="0" applyFill="1" applyAlignment="1">
      <alignment horizontal="center" vertical="top"/>
    </xf>
    <xf numFmtId="0" fontId="16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left" vertical="top" wrapText="1"/>
    </xf>
    <xf numFmtId="0" fontId="16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36" borderId="0" xfId="0" applyFont="1" applyFill="1" applyAlignment="1">
      <alignment horizontal="left"/>
    </xf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4290060</xdr:colOff>
      <xdr:row>44</xdr:row>
      <xdr:rowOff>60960</xdr:rowOff>
    </xdr:from>
    <xdr:to>
      <xdr:col>5</xdr:col>
      <xdr:colOff>857250</xdr:colOff>
      <xdr:row>52</xdr:row>
      <xdr:rowOff>83820</xdr:rowOff>
    </xdr:to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2610145A-0231-BB89-87E8-15D99EE07551}"/>
            </a:ext>
          </a:extLst>
        </xdr:cNvPr>
        <xdr:cNvSpPr/>
      </xdr:nvSpPr>
      <xdr:spPr>
        <a:xfrm>
          <a:off x="7153910" y="8404860"/>
          <a:ext cx="910590" cy="149606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cercare</a:t>
          </a:r>
        </a:p>
      </xdr:txBody>
    </xdr:sp>
    <xdr:clientData/>
  </xdr:twoCellAnchor>
  <xdr:twoCellAnchor>
    <xdr:from>
      <xdr:col>1</xdr:col>
      <xdr:colOff>502920</xdr:colOff>
      <xdr:row>43</xdr:row>
      <xdr:rowOff>134620</xdr:rowOff>
    </xdr:from>
    <xdr:to>
      <xdr:col>3</xdr:col>
      <xdr:colOff>68580</xdr:colOff>
      <xdr:row>54</xdr:row>
      <xdr:rowOff>50800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6A96CBD-E206-4597-9A97-EF46ECB95342}"/>
            </a:ext>
          </a:extLst>
        </xdr:cNvPr>
        <xdr:cNvSpPr/>
      </xdr:nvSpPr>
      <xdr:spPr>
        <a:xfrm>
          <a:off x="1112520" y="8294370"/>
          <a:ext cx="1032510" cy="194183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dove vogliamo cercare</a:t>
          </a:r>
        </a:p>
      </xdr:txBody>
    </xdr:sp>
    <xdr:clientData/>
  </xdr:twoCellAnchor>
  <xdr:twoCellAnchor>
    <xdr:from>
      <xdr:col>3</xdr:col>
      <xdr:colOff>15240</xdr:colOff>
      <xdr:row>50</xdr:row>
      <xdr:rowOff>137160</xdr:rowOff>
    </xdr:from>
    <xdr:to>
      <xdr:col>4</xdr:col>
      <xdr:colOff>4335780</xdr:colOff>
      <xdr:row>52</xdr:row>
      <xdr:rowOff>160020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DEE54811-D70B-C14B-C01B-5D9EB7520CFB}"/>
            </a:ext>
          </a:extLst>
        </xdr:cNvPr>
        <xdr:cNvCxnSpPr/>
      </xdr:nvCxnSpPr>
      <xdr:spPr>
        <a:xfrm flipH="1">
          <a:off x="1973580" y="9532620"/>
          <a:ext cx="5105400" cy="38862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45</xdr:row>
      <xdr:rowOff>91440</xdr:rowOff>
    </xdr:from>
    <xdr:to>
      <xdr:col>4</xdr:col>
      <xdr:colOff>3779520</xdr:colOff>
      <xdr:row>50</xdr:row>
      <xdr:rowOff>76200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6E41693E-14DE-B5B4-D6F9-A8E27086568F}"/>
            </a:ext>
          </a:extLst>
        </xdr:cNvPr>
        <xdr:cNvSpPr txBox="1"/>
      </xdr:nvSpPr>
      <xdr:spPr>
        <a:xfrm>
          <a:off x="3177540" y="8572500"/>
          <a:ext cx="3345180" cy="89916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 destra si ha l'elenco dei clienti, a sinistra</a:t>
          </a:r>
          <a:r>
            <a:rPr lang="it-IT" sz="1100" baseline="0"/>
            <a:t> si ha l'elenco degli ordini per cliente.</a:t>
          </a:r>
        </a:p>
        <a:p>
          <a:r>
            <a:rPr lang="it-IT" sz="1100"/>
            <a:t>L'obiettivo</a:t>
          </a:r>
          <a:r>
            <a:rPr lang="it-IT" sz="1100" baseline="0"/>
            <a:t> è cercare per ciascuno dei clienti a destra, il numero di volte in cui "compare" a sinistra.</a:t>
          </a:r>
          <a:endParaRPr lang="it-IT" sz="1100"/>
        </a:p>
      </xdr:txBody>
    </xdr:sp>
    <xdr:clientData/>
  </xdr:twoCellAnchor>
  <xdr:twoCellAnchor>
    <xdr:from>
      <xdr:col>4</xdr:col>
      <xdr:colOff>381000</xdr:colOff>
      <xdr:row>71</xdr:row>
      <xdr:rowOff>15240</xdr:rowOff>
    </xdr:from>
    <xdr:to>
      <xdr:col>4</xdr:col>
      <xdr:colOff>3726180</xdr:colOff>
      <xdr:row>76</xdr:row>
      <xdr:rowOff>152400</xdr:rowOff>
    </xdr:to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4D44B69C-FF73-42CB-A8DE-A6B76FB0B3F1}"/>
            </a:ext>
          </a:extLst>
        </xdr:cNvPr>
        <xdr:cNvSpPr txBox="1"/>
      </xdr:nvSpPr>
      <xdr:spPr>
        <a:xfrm>
          <a:off x="3246120" y="12169140"/>
          <a:ext cx="3345180" cy="105156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 destra si ha l'elenco dei clienti per</a:t>
          </a:r>
          <a:r>
            <a:rPr lang="it-IT" sz="1100" baseline="0"/>
            <a:t> prodotto</a:t>
          </a:r>
          <a:r>
            <a:rPr lang="it-IT" sz="1100"/>
            <a:t>, a sinistra</a:t>
          </a:r>
          <a:r>
            <a:rPr lang="it-IT" sz="1100" baseline="0"/>
            <a:t> si ha l'elenco degli ordini.</a:t>
          </a:r>
        </a:p>
        <a:p>
          <a:r>
            <a:rPr lang="it-IT" sz="1100"/>
            <a:t>L'obiettivo</a:t>
          </a:r>
          <a:r>
            <a:rPr lang="it-IT" sz="1100" baseline="0"/>
            <a:t> è cercare quante volte compare nell'elenco di sinistra (ordini) ciascuna combinazione cliente-prodotto a destra.</a:t>
          </a:r>
          <a:endParaRPr lang="it-IT" sz="1100"/>
        </a:p>
      </xdr:txBody>
    </xdr:sp>
    <xdr:clientData/>
  </xdr:twoCellAnchor>
  <xdr:twoCellAnchor>
    <xdr:from>
      <xdr:col>4</xdr:col>
      <xdr:colOff>4305300</xdr:colOff>
      <xdr:row>71</xdr:row>
      <xdr:rowOff>60960</xdr:rowOff>
    </xdr:from>
    <xdr:to>
      <xdr:col>6</xdr:col>
      <xdr:colOff>579120</xdr:colOff>
      <xdr:row>79</xdr:row>
      <xdr:rowOff>175260</xdr:rowOff>
    </xdr:to>
    <xdr:sp macro="" textlink="">
      <xdr:nvSpPr>
        <xdr:cNvPr id="15" name="Rettangolo 14">
          <a:extLst>
            <a:ext uri="{FF2B5EF4-FFF2-40B4-BE49-F238E27FC236}">
              <a16:creationId xmlns:a16="http://schemas.microsoft.com/office/drawing/2014/main" id="{2695B97D-058C-48CE-BBEF-936396045DC9}"/>
            </a:ext>
          </a:extLst>
        </xdr:cNvPr>
        <xdr:cNvSpPr/>
      </xdr:nvSpPr>
      <xdr:spPr>
        <a:xfrm>
          <a:off x="7170420" y="12214860"/>
          <a:ext cx="1348740" cy="157734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cercare</a:t>
          </a:r>
        </a:p>
      </xdr:txBody>
    </xdr:sp>
    <xdr:clientData/>
  </xdr:twoCellAnchor>
  <xdr:twoCellAnchor>
    <xdr:from>
      <xdr:col>0</xdr:col>
      <xdr:colOff>601980</xdr:colOff>
      <xdr:row>71</xdr:row>
      <xdr:rowOff>15240</xdr:rowOff>
    </xdr:from>
    <xdr:to>
      <xdr:col>3</xdr:col>
      <xdr:colOff>22860</xdr:colOff>
      <xdr:row>82</xdr:row>
      <xdr:rowOff>53340</xdr:rowOff>
    </xdr:to>
    <xdr:sp macro="" textlink="">
      <xdr:nvSpPr>
        <xdr:cNvPr id="16" name="Rettangolo 15">
          <a:extLst>
            <a:ext uri="{FF2B5EF4-FFF2-40B4-BE49-F238E27FC236}">
              <a16:creationId xmlns:a16="http://schemas.microsoft.com/office/drawing/2014/main" id="{038B4577-A5B4-4328-A7D3-4C9C9DF1C699}"/>
            </a:ext>
          </a:extLst>
        </xdr:cNvPr>
        <xdr:cNvSpPr/>
      </xdr:nvSpPr>
      <xdr:spPr>
        <a:xfrm>
          <a:off x="601980" y="12169140"/>
          <a:ext cx="1501140" cy="204978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dove vogliamo cercare (i</a:t>
          </a:r>
          <a:r>
            <a:rPr lang="it-IT" sz="1100" baseline="0">
              <a:solidFill>
                <a:srgbClr val="C00000"/>
              </a:solidFill>
            </a:rPr>
            <a:t> campi non devono essere per forza contigui!!)</a:t>
          </a:r>
          <a:endParaRPr lang="it-IT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45720</xdr:colOff>
      <xdr:row>78</xdr:row>
      <xdr:rowOff>114300</xdr:rowOff>
    </xdr:from>
    <xdr:to>
      <xdr:col>5</xdr:col>
      <xdr:colOff>22860</xdr:colOff>
      <xdr:row>80</xdr:row>
      <xdr:rowOff>137160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B41F5C2E-2F2D-46BB-859B-E36EEAE5B351}"/>
            </a:ext>
          </a:extLst>
        </xdr:cNvPr>
        <xdr:cNvCxnSpPr/>
      </xdr:nvCxnSpPr>
      <xdr:spPr>
        <a:xfrm flipH="1">
          <a:off x="2125980" y="13548360"/>
          <a:ext cx="5105400" cy="38862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4290060</xdr:colOff>
      <xdr:row>89</xdr:row>
      <xdr:rowOff>60960</xdr:rowOff>
    </xdr:from>
    <xdr:to>
      <xdr:col>5</xdr:col>
      <xdr:colOff>716280</xdr:colOff>
      <xdr:row>97</xdr:row>
      <xdr:rowOff>83820</xdr:rowOff>
    </xdr:to>
    <xdr:sp macro="" textlink="">
      <xdr:nvSpPr>
        <xdr:cNvPr id="18" name="Rettangolo 17">
          <a:extLst>
            <a:ext uri="{FF2B5EF4-FFF2-40B4-BE49-F238E27FC236}">
              <a16:creationId xmlns:a16="http://schemas.microsoft.com/office/drawing/2014/main" id="{9C77FE76-C0E9-4491-97C4-EC5F151197D4}"/>
            </a:ext>
          </a:extLst>
        </xdr:cNvPr>
        <xdr:cNvSpPr/>
      </xdr:nvSpPr>
      <xdr:spPr>
        <a:xfrm>
          <a:off x="7155180" y="8359140"/>
          <a:ext cx="769620" cy="1485900"/>
        </a:xfrm>
        <a:prstGeom prst="rect">
          <a:avLst/>
        </a:prstGeom>
        <a:noFill/>
        <a:ln w="381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cercare</a:t>
          </a:r>
        </a:p>
      </xdr:txBody>
    </xdr:sp>
    <xdr:clientData/>
  </xdr:twoCellAnchor>
  <xdr:twoCellAnchor>
    <xdr:from>
      <xdr:col>1</xdr:col>
      <xdr:colOff>434340</xdr:colOff>
      <xdr:row>89</xdr:row>
      <xdr:rowOff>91440</xdr:rowOff>
    </xdr:from>
    <xdr:to>
      <xdr:col>2</xdr:col>
      <xdr:colOff>708660</xdr:colOff>
      <xdr:row>100</xdr:row>
      <xdr:rowOff>7620</xdr:rowOff>
    </xdr:to>
    <xdr:sp macro="" textlink="">
      <xdr:nvSpPr>
        <xdr:cNvPr id="19" name="Rettangolo 18">
          <a:extLst>
            <a:ext uri="{FF2B5EF4-FFF2-40B4-BE49-F238E27FC236}">
              <a16:creationId xmlns:a16="http://schemas.microsoft.com/office/drawing/2014/main" id="{931C44D1-3303-4208-887A-61EA0DA1D597}"/>
            </a:ext>
          </a:extLst>
        </xdr:cNvPr>
        <xdr:cNvSpPr/>
      </xdr:nvSpPr>
      <xdr:spPr>
        <a:xfrm>
          <a:off x="1043940" y="15552420"/>
          <a:ext cx="1005840" cy="1927860"/>
        </a:xfrm>
        <a:prstGeom prst="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dove vogliamo cercare</a:t>
          </a:r>
        </a:p>
      </xdr:txBody>
    </xdr:sp>
    <xdr:clientData/>
  </xdr:twoCellAnchor>
  <xdr:twoCellAnchor>
    <xdr:from>
      <xdr:col>4</xdr:col>
      <xdr:colOff>434340</xdr:colOff>
      <xdr:row>90</xdr:row>
      <xdr:rowOff>91440</xdr:rowOff>
    </xdr:from>
    <xdr:to>
      <xdr:col>4</xdr:col>
      <xdr:colOff>3779520</xdr:colOff>
      <xdr:row>95</xdr:row>
      <xdr:rowOff>76200</xdr:rowOff>
    </xdr:to>
    <xdr:sp macro="" textlink="">
      <xdr:nvSpPr>
        <xdr:cNvPr id="21" name="CasellaDiTesto 20">
          <a:extLst>
            <a:ext uri="{FF2B5EF4-FFF2-40B4-BE49-F238E27FC236}">
              <a16:creationId xmlns:a16="http://schemas.microsoft.com/office/drawing/2014/main" id="{792B924C-6859-4FAA-A786-BBCF446E121A}"/>
            </a:ext>
          </a:extLst>
        </xdr:cNvPr>
        <xdr:cNvSpPr txBox="1"/>
      </xdr:nvSpPr>
      <xdr:spPr>
        <a:xfrm>
          <a:off x="3299460" y="8572500"/>
          <a:ext cx="3345180" cy="89916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 destra si ha l'elenco dei clienti, a sinistra</a:t>
          </a:r>
          <a:r>
            <a:rPr lang="it-IT" sz="1100" baseline="0"/>
            <a:t> si ha l'elenco delle quantità per cliente. </a:t>
          </a:r>
          <a:r>
            <a:rPr lang="it-IT" sz="1100"/>
            <a:t>L'obiettivo</a:t>
          </a:r>
          <a:r>
            <a:rPr lang="it-IT" sz="1100" baseline="0"/>
            <a:t> è cercare per ciascuno dei clienti a destra, il numero di volte in cui "compare" a sinistra e sommare la rispettiva quantità!</a:t>
          </a:r>
          <a:endParaRPr lang="it-IT" sz="1100"/>
        </a:p>
      </xdr:txBody>
    </xdr:sp>
    <xdr:clientData/>
  </xdr:twoCellAnchor>
  <xdr:twoCellAnchor>
    <xdr:from>
      <xdr:col>3</xdr:col>
      <xdr:colOff>22860</xdr:colOff>
      <xdr:row>89</xdr:row>
      <xdr:rowOff>99060</xdr:rowOff>
    </xdr:from>
    <xdr:to>
      <xdr:col>4</xdr:col>
      <xdr:colOff>243840</xdr:colOff>
      <xdr:row>100</xdr:row>
      <xdr:rowOff>15240</xdr:rowOff>
    </xdr:to>
    <xdr:sp macro="" textlink="">
      <xdr:nvSpPr>
        <xdr:cNvPr id="22" name="Rettangolo 21">
          <a:extLst>
            <a:ext uri="{FF2B5EF4-FFF2-40B4-BE49-F238E27FC236}">
              <a16:creationId xmlns:a16="http://schemas.microsoft.com/office/drawing/2014/main" id="{D3364F35-9BC7-4F46-BC97-B260809BA4D5}"/>
            </a:ext>
          </a:extLst>
        </xdr:cNvPr>
        <xdr:cNvSpPr/>
      </xdr:nvSpPr>
      <xdr:spPr>
        <a:xfrm>
          <a:off x="2103120" y="15560040"/>
          <a:ext cx="1005840" cy="1927860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sommare</a:t>
          </a:r>
        </a:p>
      </xdr:txBody>
    </xdr:sp>
    <xdr:clientData/>
  </xdr:twoCellAnchor>
  <xdr:twoCellAnchor>
    <xdr:from>
      <xdr:col>2</xdr:col>
      <xdr:colOff>205740</xdr:colOff>
      <xdr:row>97</xdr:row>
      <xdr:rowOff>83820</xdr:rowOff>
    </xdr:from>
    <xdr:to>
      <xdr:col>5</xdr:col>
      <xdr:colOff>331470</xdr:colOff>
      <xdr:row>100</xdr:row>
      <xdr:rowOff>7620</xdr:rowOff>
    </xdr:to>
    <xdr:cxnSp macro="">
      <xdr:nvCxnSpPr>
        <xdr:cNvPr id="24" name="Connettore a gomito 23">
          <a:extLst>
            <a:ext uri="{FF2B5EF4-FFF2-40B4-BE49-F238E27FC236}">
              <a16:creationId xmlns:a16="http://schemas.microsoft.com/office/drawing/2014/main" id="{7B2D2B3C-8DA1-D287-0F58-55623E554A51}"/>
            </a:ext>
          </a:extLst>
        </xdr:cNvPr>
        <xdr:cNvCxnSpPr>
          <a:stCxn id="18" idx="2"/>
          <a:endCxn id="19" idx="2"/>
        </xdr:cNvCxnSpPr>
      </xdr:nvCxnSpPr>
      <xdr:spPr>
        <a:xfrm rot="5400000">
          <a:off x="4307205" y="14247495"/>
          <a:ext cx="472440" cy="5993130"/>
        </a:xfrm>
        <a:prstGeom prst="bentConnector3">
          <a:avLst>
            <a:gd name="adj1" fmla="val 148387"/>
          </a:avLst>
        </a:prstGeom>
        <a:ln w="38100"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4290060</xdr:colOff>
      <xdr:row>109</xdr:row>
      <xdr:rowOff>60960</xdr:rowOff>
    </xdr:from>
    <xdr:to>
      <xdr:col>5</xdr:col>
      <xdr:colOff>955964</xdr:colOff>
      <xdr:row>117</xdr:row>
      <xdr:rowOff>83820</xdr:rowOff>
    </xdr:to>
    <xdr:sp macro="" textlink="">
      <xdr:nvSpPr>
        <xdr:cNvPr id="25" name="Rettangolo 24">
          <a:extLst>
            <a:ext uri="{FF2B5EF4-FFF2-40B4-BE49-F238E27FC236}">
              <a16:creationId xmlns:a16="http://schemas.microsoft.com/office/drawing/2014/main" id="{3E10AEE8-CD1A-4B59-8518-744D5E21B942}"/>
            </a:ext>
          </a:extLst>
        </xdr:cNvPr>
        <xdr:cNvSpPr/>
      </xdr:nvSpPr>
      <xdr:spPr>
        <a:xfrm>
          <a:off x="7157951" y="20087705"/>
          <a:ext cx="1009304" cy="1463733"/>
        </a:xfrm>
        <a:prstGeom prst="rect">
          <a:avLst/>
        </a:prstGeom>
        <a:noFill/>
        <a:ln w="381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cercare</a:t>
          </a:r>
        </a:p>
      </xdr:txBody>
    </xdr:sp>
    <xdr:clientData/>
  </xdr:twoCellAnchor>
  <xdr:twoCellAnchor>
    <xdr:from>
      <xdr:col>0</xdr:col>
      <xdr:colOff>541020</xdr:colOff>
      <xdr:row>109</xdr:row>
      <xdr:rowOff>91440</xdr:rowOff>
    </xdr:from>
    <xdr:to>
      <xdr:col>2</xdr:col>
      <xdr:colOff>708660</xdr:colOff>
      <xdr:row>120</xdr:row>
      <xdr:rowOff>160020</xdr:rowOff>
    </xdr:to>
    <xdr:sp macro="" textlink="">
      <xdr:nvSpPr>
        <xdr:cNvPr id="26" name="Rettangolo 25">
          <a:extLst>
            <a:ext uri="{FF2B5EF4-FFF2-40B4-BE49-F238E27FC236}">
              <a16:creationId xmlns:a16="http://schemas.microsoft.com/office/drawing/2014/main" id="{CF545354-6E68-41D4-943D-E5D241956C6F}"/>
            </a:ext>
          </a:extLst>
        </xdr:cNvPr>
        <xdr:cNvSpPr/>
      </xdr:nvSpPr>
      <xdr:spPr>
        <a:xfrm>
          <a:off x="541020" y="19225260"/>
          <a:ext cx="1508760" cy="2080260"/>
        </a:xfrm>
        <a:prstGeom prst="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r>
            <a:rPr lang="it-IT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dove vogliamo cercare (i</a:t>
          </a:r>
          <a:r>
            <a:rPr lang="it-IT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campi non devono essere per forza contigui!!)</a:t>
          </a:r>
          <a:endParaRPr lang="it-IT">
            <a:solidFill>
              <a:srgbClr val="C00000"/>
            </a:solidFill>
            <a:effectLst/>
          </a:endParaRPr>
        </a:p>
      </xdr:txBody>
    </xdr:sp>
    <xdr:clientData/>
  </xdr:twoCellAnchor>
  <xdr:twoCellAnchor>
    <xdr:from>
      <xdr:col>4</xdr:col>
      <xdr:colOff>434340</xdr:colOff>
      <xdr:row>110</xdr:row>
      <xdr:rowOff>91440</xdr:rowOff>
    </xdr:from>
    <xdr:to>
      <xdr:col>4</xdr:col>
      <xdr:colOff>3779520</xdr:colOff>
      <xdr:row>115</xdr:row>
      <xdr:rowOff>76200</xdr:rowOff>
    </xdr:to>
    <xdr:sp macro="" textlink="">
      <xdr:nvSpPr>
        <xdr:cNvPr id="27" name="CasellaDiTesto 26">
          <a:extLst>
            <a:ext uri="{FF2B5EF4-FFF2-40B4-BE49-F238E27FC236}">
              <a16:creationId xmlns:a16="http://schemas.microsoft.com/office/drawing/2014/main" id="{85706818-D81B-4A8E-B572-89E477498745}"/>
            </a:ext>
          </a:extLst>
        </xdr:cNvPr>
        <xdr:cNvSpPr txBox="1"/>
      </xdr:nvSpPr>
      <xdr:spPr>
        <a:xfrm>
          <a:off x="3299460" y="15735300"/>
          <a:ext cx="3345180" cy="89916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destra si ha l'elenco dei clienti per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prodotto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sinistra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ha l'elenco degli ordini.</a:t>
          </a:r>
          <a:endParaRPr lang="it-IT">
            <a:effectLst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L'obiettivo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è cercare quante volte compare nell'elenco di sinistra (ordini) ciascuna combinazione cliente-prodotto a destra e sommare il rispettivo valore di quantità.</a:t>
          </a:r>
          <a:endParaRPr lang="it-IT">
            <a:effectLst/>
          </a:endParaRPr>
        </a:p>
      </xdr:txBody>
    </xdr:sp>
    <xdr:clientData/>
  </xdr:twoCellAnchor>
  <xdr:twoCellAnchor>
    <xdr:from>
      <xdr:col>3</xdr:col>
      <xdr:colOff>22860</xdr:colOff>
      <xdr:row>109</xdr:row>
      <xdr:rowOff>99060</xdr:rowOff>
    </xdr:from>
    <xdr:to>
      <xdr:col>4</xdr:col>
      <xdr:colOff>243840</xdr:colOff>
      <xdr:row>120</xdr:row>
      <xdr:rowOff>15240</xdr:rowOff>
    </xdr:to>
    <xdr:sp macro="" textlink="">
      <xdr:nvSpPr>
        <xdr:cNvPr id="28" name="Rettangolo 27">
          <a:extLst>
            <a:ext uri="{FF2B5EF4-FFF2-40B4-BE49-F238E27FC236}">
              <a16:creationId xmlns:a16="http://schemas.microsoft.com/office/drawing/2014/main" id="{47E14BE7-7534-4ACD-8BFE-625DC11A4C98}"/>
            </a:ext>
          </a:extLst>
        </xdr:cNvPr>
        <xdr:cNvSpPr/>
      </xdr:nvSpPr>
      <xdr:spPr>
        <a:xfrm>
          <a:off x="2103120" y="15560040"/>
          <a:ext cx="1005840" cy="1927860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sommare</a:t>
          </a:r>
        </a:p>
      </xdr:txBody>
    </xdr:sp>
    <xdr:clientData/>
  </xdr:twoCellAnchor>
  <xdr:twoCellAnchor>
    <xdr:from>
      <xdr:col>1</xdr:col>
      <xdr:colOff>687187</xdr:colOff>
      <xdr:row>117</xdr:row>
      <xdr:rowOff>83820</xdr:rowOff>
    </xdr:from>
    <xdr:to>
      <xdr:col>5</xdr:col>
      <xdr:colOff>451313</xdr:colOff>
      <xdr:row>120</xdr:row>
      <xdr:rowOff>160020</xdr:rowOff>
    </xdr:to>
    <xdr:cxnSp macro="">
      <xdr:nvCxnSpPr>
        <xdr:cNvPr id="29" name="Connettore a gomito 28">
          <a:extLst>
            <a:ext uri="{FF2B5EF4-FFF2-40B4-BE49-F238E27FC236}">
              <a16:creationId xmlns:a16="http://schemas.microsoft.com/office/drawing/2014/main" id="{BF913855-AB12-4270-80C7-2BCCDCD3B360}"/>
            </a:ext>
          </a:extLst>
        </xdr:cNvPr>
        <xdr:cNvCxnSpPr>
          <a:stCxn id="25" idx="2"/>
          <a:endCxn id="26" idx="2"/>
        </xdr:cNvCxnSpPr>
      </xdr:nvCxnSpPr>
      <xdr:spPr>
        <a:xfrm rot="5400000">
          <a:off x="4171432" y="18676793"/>
          <a:ext cx="616527" cy="6365817"/>
        </a:xfrm>
        <a:prstGeom prst="bentConnector3">
          <a:avLst>
            <a:gd name="adj1" fmla="val 137079"/>
          </a:avLst>
        </a:prstGeom>
        <a:ln w="38100"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498764</xdr:colOff>
      <xdr:row>128</xdr:row>
      <xdr:rowOff>152399</xdr:rowOff>
    </xdr:from>
    <xdr:to>
      <xdr:col>4</xdr:col>
      <xdr:colOff>638175</xdr:colOff>
      <xdr:row>142</xdr:row>
      <xdr:rowOff>123824</xdr:rowOff>
    </xdr:to>
    <xdr:sp macro="" textlink="">
      <xdr:nvSpPr>
        <xdr:cNvPr id="32" name="Rettangolo 31">
          <a:extLst>
            <a:ext uri="{FF2B5EF4-FFF2-40B4-BE49-F238E27FC236}">
              <a16:creationId xmlns:a16="http://schemas.microsoft.com/office/drawing/2014/main" id="{3BB159DC-403D-415C-91E2-D461B379E2AB}"/>
            </a:ext>
          </a:extLst>
        </xdr:cNvPr>
        <xdr:cNvSpPr/>
      </xdr:nvSpPr>
      <xdr:spPr>
        <a:xfrm>
          <a:off x="498764" y="23628926"/>
          <a:ext cx="3007302" cy="2492953"/>
        </a:xfrm>
        <a:prstGeom prst="rect">
          <a:avLst/>
        </a:prstGeom>
        <a:noFill/>
        <a:ln w="381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dove vogliamo</a:t>
          </a:r>
          <a:r>
            <a:rPr lang="it-IT" sz="1100" baseline="0">
              <a:solidFill>
                <a:srgbClr val="C00000"/>
              </a:solidFill>
            </a:rPr>
            <a:t> cercare. Bisogna indicare tutto il range di valori!</a:t>
          </a:r>
          <a:endParaRPr lang="it-IT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914400</xdr:colOff>
      <xdr:row>129</xdr:row>
      <xdr:rowOff>53340</xdr:rowOff>
    </xdr:from>
    <xdr:to>
      <xdr:col>6</xdr:col>
      <xdr:colOff>600076</xdr:colOff>
      <xdr:row>140</xdr:row>
      <xdr:rowOff>121920</xdr:rowOff>
    </xdr:to>
    <xdr:sp macro="" textlink="">
      <xdr:nvSpPr>
        <xdr:cNvPr id="33" name="Rettangolo 32">
          <a:extLst>
            <a:ext uri="{FF2B5EF4-FFF2-40B4-BE49-F238E27FC236}">
              <a16:creationId xmlns:a16="http://schemas.microsoft.com/office/drawing/2014/main" id="{28A8878C-BB79-4E4B-A317-380A83BC7007}"/>
            </a:ext>
          </a:extLst>
        </xdr:cNvPr>
        <xdr:cNvSpPr/>
      </xdr:nvSpPr>
      <xdr:spPr>
        <a:xfrm>
          <a:off x="8124825" y="22656165"/>
          <a:ext cx="647701" cy="2059305"/>
        </a:xfrm>
        <a:prstGeom prst="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r>
            <a:rPr lang="it-IT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cosa  cercare</a:t>
          </a:r>
          <a:endParaRPr lang="it-IT">
            <a:solidFill>
              <a:srgbClr val="C00000"/>
            </a:solidFill>
            <a:effectLst/>
          </a:endParaRPr>
        </a:p>
      </xdr:txBody>
    </xdr:sp>
    <xdr:clientData/>
  </xdr:twoCellAnchor>
  <xdr:twoCellAnchor>
    <xdr:from>
      <xdr:col>4</xdr:col>
      <xdr:colOff>672464</xdr:colOff>
      <xdr:row>130</xdr:row>
      <xdr:rowOff>158116</xdr:rowOff>
    </xdr:from>
    <xdr:to>
      <xdr:col>4</xdr:col>
      <xdr:colOff>4019549</xdr:colOff>
      <xdr:row>138</xdr:row>
      <xdr:rowOff>66676</xdr:rowOff>
    </xdr:to>
    <xdr:sp macro="" textlink="">
      <xdr:nvSpPr>
        <xdr:cNvPr id="34" name="CasellaDiTesto 33">
          <a:extLst>
            <a:ext uri="{FF2B5EF4-FFF2-40B4-BE49-F238E27FC236}">
              <a16:creationId xmlns:a16="http://schemas.microsoft.com/office/drawing/2014/main" id="{A886C84F-ADD1-4BB9-9A2A-578192D98056}"/>
            </a:ext>
          </a:extLst>
        </xdr:cNvPr>
        <xdr:cNvSpPr txBox="1"/>
      </xdr:nvSpPr>
      <xdr:spPr>
        <a:xfrm>
          <a:off x="3539489" y="22941916"/>
          <a:ext cx="3347085" cy="135636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destra si ha l'elenco dei clienti e de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lla loro sede di riferimento. A sinistra, per ciascuna sede, si ha la regione di appartenenza.</a:t>
          </a:r>
        </a:p>
        <a:p>
          <a:endParaRPr lang="it-I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L'obeittivo è arricchire l'anagrafica dei clienti di informazioni che risiedono altrove, in base alla corrispondenza die valori di un campo in comune (Sede).</a:t>
          </a:r>
          <a:endParaRPr lang="it-IT">
            <a:effectLst/>
          </a:endParaRPr>
        </a:p>
      </xdr:txBody>
    </xdr:sp>
    <xdr:clientData/>
  </xdr:twoCellAnchor>
  <xdr:twoCellAnchor>
    <xdr:from>
      <xdr:col>2</xdr:col>
      <xdr:colOff>663286</xdr:colOff>
      <xdr:row>129</xdr:row>
      <xdr:rowOff>76200</xdr:rowOff>
    </xdr:from>
    <xdr:to>
      <xdr:col>4</xdr:col>
      <xdr:colOff>374073</xdr:colOff>
      <xdr:row>140</xdr:row>
      <xdr:rowOff>20781</xdr:rowOff>
    </xdr:to>
    <xdr:sp macro="" textlink="">
      <xdr:nvSpPr>
        <xdr:cNvPr id="35" name="Rettangolo 34">
          <a:extLst>
            <a:ext uri="{FF2B5EF4-FFF2-40B4-BE49-F238E27FC236}">
              <a16:creationId xmlns:a16="http://schemas.microsoft.com/office/drawing/2014/main" id="{92706C97-B113-4C9E-A769-37C1AAA6D00B}"/>
            </a:ext>
          </a:extLst>
        </xdr:cNvPr>
        <xdr:cNvSpPr/>
      </xdr:nvSpPr>
      <xdr:spPr>
        <a:xfrm>
          <a:off x="2007177" y="23732836"/>
          <a:ext cx="1234787" cy="1925781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ottenere</a:t>
          </a:r>
          <a:r>
            <a:rPr lang="it-IT" sz="1100" baseline="0">
              <a:solidFill>
                <a:srgbClr val="C00000"/>
              </a:solidFill>
            </a:rPr>
            <a:t> quando si ha corrispondenza.</a:t>
          </a:r>
          <a:endParaRPr lang="it-IT" sz="1100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658525</xdr:colOff>
      <xdr:row>140</xdr:row>
      <xdr:rowOff>121919</xdr:rowOff>
    </xdr:from>
    <xdr:to>
      <xdr:col>6</xdr:col>
      <xdr:colOff>275794</xdr:colOff>
      <xdr:row>142</xdr:row>
      <xdr:rowOff>123823</xdr:rowOff>
    </xdr:to>
    <xdr:cxnSp macro="">
      <xdr:nvCxnSpPr>
        <xdr:cNvPr id="36" name="Connettore a gomito 35">
          <a:extLst>
            <a:ext uri="{FF2B5EF4-FFF2-40B4-BE49-F238E27FC236}">
              <a16:creationId xmlns:a16="http://schemas.microsoft.com/office/drawing/2014/main" id="{A52D9D14-A485-41CD-9FDE-DB54EE60A19F}"/>
            </a:ext>
          </a:extLst>
        </xdr:cNvPr>
        <xdr:cNvCxnSpPr>
          <a:stCxn id="33" idx="2"/>
          <a:endCxn id="32" idx="2"/>
        </xdr:cNvCxnSpPr>
      </xdr:nvCxnSpPr>
      <xdr:spPr>
        <a:xfrm rot="5400000">
          <a:off x="5045134" y="22717037"/>
          <a:ext cx="362123" cy="6447560"/>
        </a:xfrm>
        <a:prstGeom prst="bentConnector3">
          <a:avLst>
            <a:gd name="adj1" fmla="val 163128"/>
          </a:avLst>
        </a:prstGeom>
        <a:ln w="38100"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310661</xdr:colOff>
      <xdr:row>4</xdr:row>
      <xdr:rowOff>32433</xdr:rowOff>
    </xdr:from>
    <xdr:to>
      <xdr:col>10</xdr:col>
      <xdr:colOff>102772</xdr:colOff>
      <xdr:row>8</xdr:row>
      <xdr:rowOff>107461</xdr:rowOff>
    </xdr:to>
    <xdr:sp macro="" textlink="">
      <xdr:nvSpPr>
        <xdr:cNvPr id="53" name="CasellaDiTesto 52">
          <a:extLst>
            <a:ext uri="{FF2B5EF4-FFF2-40B4-BE49-F238E27FC236}">
              <a16:creationId xmlns:a16="http://schemas.microsoft.com/office/drawing/2014/main" id="{97FF8EA4-10FF-A02C-6C7B-94B41A865BAC}"/>
            </a:ext>
          </a:extLst>
        </xdr:cNvPr>
        <xdr:cNvSpPr txBox="1"/>
      </xdr:nvSpPr>
      <xdr:spPr>
        <a:xfrm>
          <a:off x="9332741" y="771573"/>
          <a:ext cx="1864751" cy="8065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controllo su cella vuota</a:t>
          </a:r>
        </a:p>
      </xdr:txBody>
    </xdr:sp>
    <xdr:clientData/>
  </xdr:twoCellAnchor>
  <xdr:twoCellAnchor>
    <xdr:from>
      <xdr:col>4</xdr:col>
      <xdr:colOff>3888409</xdr:colOff>
      <xdr:row>50</xdr:row>
      <xdr:rowOff>164271</xdr:rowOff>
    </xdr:from>
    <xdr:to>
      <xdr:col>5</xdr:col>
      <xdr:colOff>27609</xdr:colOff>
      <xdr:row>52</xdr:row>
      <xdr:rowOff>112090</xdr:rowOff>
    </xdr:to>
    <xdr:sp macro="" textlink="">
      <xdr:nvSpPr>
        <xdr:cNvPr id="54" name="CasellaDiTesto 53">
          <a:extLst>
            <a:ext uri="{FF2B5EF4-FFF2-40B4-BE49-F238E27FC236}">
              <a16:creationId xmlns:a16="http://schemas.microsoft.com/office/drawing/2014/main" id="{DBEBCB2D-C4F2-3337-DB2B-343167FBDEC5}"/>
            </a:ext>
          </a:extLst>
        </xdr:cNvPr>
        <xdr:cNvSpPr txBox="1"/>
      </xdr:nvSpPr>
      <xdr:spPr>
        <a:xfrm>
          <a:off x="6750879" y="9679332"/>
          <a:ext cx="485913" cy="318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</a:t>
          </a:r>
        </a:p>
      </xdr:txBody>
    </xdr:sp>
    <xdr:clientData/>
  </xdr:twoCellAnchor>
  <xdr:twoCellAnchor>
    <xdr:from>
      <xdr:col>3</xdr:col>
      <xdr:colOff>6350</xdr:colOff>
      <xdr:row>53</xdr:row>
      <xdr:rowOff>114300</xdr:rowOff>
    </xdr:from>
    <xdr:to>
      <xdr:col>3</xdr:col>
      <xdr:colOff>590550</xdr:colOff>
      <xdr:row>55</xdr:row>
      <xdr:rowOff>38100</xdr:rowOff>
    </xdr:to>
    <xdr:sp macro="" textlink="">
      <xdr:nvSpPr>
        <xdr:cNvPr id="55" name="CasellaDiTesto 54">
          <a:extLst>
            <a:ext uri="{FF2B5EF4-FFF2-40B4-BE49-F238E27FC236}">
              <a16:creationId xmlns:a16="http://schemas.microsoft.com/office/drawing/2014/main" id="{721A7FDC-1EB9-48FA-A4CB-C20643DE8360}"/>
            </a:ext>
          </a:extLst>
        </xdr:cNvPr>
        <xdr:cNvSpPr txBox="1"/>
      </xdr:nvSpPr>
      <xdr:spPr>
        <a:xfrm>
          <a:off x="2086610" y="10058400"/>
          <a:ext cx="58420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n</a:t>
          </a:r>
        </a:p>
      </xdr:txBody>
    </xdr:sp>
    <xdr:clientData/>
  </xdr:twoCellAnchor>
  <xdr:twoCellAnchor>
    <xdr:from>
      <xdr:col>7</xdr:col>
      <xdr:colOff>298450</xdr:colOff>
      <xdr:row>40</xdr:row>
      <xdr:rowOff>133350</xdr:rowOff>
    </xdr:from>
    <xdr:to>
      <xdr:col>9</xdr:col>
      <xdr:colOff>527050</xdr:colOff>
      <xdr:row>47</xdr:row>
      <xdr:rowOff>152400</xdr:rowOff>
    </xdr:to>
    <xdr:sp macro="" textlink="">
      <xdr:nvSpPr>
        <xdr:cNvPr id="56" name="CasellaDiTesto 55">
          <a:extLst>
            <a:ext uri="{FF2B5EF4-FFF2-40B4-BE49-F238E27FC236}">
              <a16:creationId xmlns:a16="http://schemas.microsoft.com/office/drawing/2014/main" id="{DD07D057-5CEF-850D-60B8-75406FDFB82F}"/>
            </a:ext>
          </a:extLst>
        </xdr:cNvPr>
        <xdr:cNvSpPr txBox="1"/>
      </xdr:nvSpPr>
      <xdr:spPr>
        <a:xfrm>
          <a:off x="9315450" y="7556500"/>
          <a:ext cx="1689100" cy="149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dimensioni di analisi - prospettiva di analsi</a:t>
          </a:r>
          <a:r>
            <a:rPr lang="it-IT" sz="1100" baseline="0"/>
            <a:t> è un filtro oppure è </a:t>
          </a:r>
          <a:r>
            <a:rPr lang="it-IT" sz="1100" b="1" baseline="0"/>
            <a:t>l'origine dell'analisi</a:t>
          </a:r>
          <a:endParaRPr lang="it-IT" sz="1100" b="1"/>
        </a:p>
        <a:p>
          <a:r>
            <a:rPr lang="it-IT" sz="1100"/>
            <a:t>fatti - eventi</a:t>
          </a:r>
          <a:r>
            <a:rPr lang="it-IT" sz="1100" baseline="0"/>
            <a:t> aziendali che bisogna aggregare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114299</xdr:colOff>
      <xdr:row>1</xdr:row>
      <xdr:rowOff>104775</xdr:rowOff>
    </xdr:from>
    <xdr:to>
      <xdr:col>26</xdr:col>
      <xdr:colOff>371474</xdr:colOff>
      <xdr:row>24</xdr:row>
      <xdr:rowOff>104775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B28CE89-6A60-DCCE-F352-C995518ED9DE}"/>
            </a:ext>
          </a:extLst>
        </xdr:cNvPr>
        <xdr:cNvSpPr txBox="1"/>
      </xdr:nvSpPr>
      <xdr:spPr>
        <a:xfrm>
          <a:off x="18688049" y="285750"/>
          <a:ext cx="4524375" cy="416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/>
            <a:t>Requisiti:</a:t>
          </a:r>
        </a:p>
        <a:p>
          <a:r>
            <a:rPr lang="it-IT" sz="1200" b="1"/>
            <a:t>1) ProductType</a:t>
          </a:r>
          <a:r>
            <a:rPr lang="it-IT" sz="1200"/>
            <a:t>: se</a:t>
          </a:r>
          <a:r>
            <a:rPr lang="it-IT" sz="1200" baseline="0"/>
            <a:t> il campo FinishedGoodsFlag = 1 allora 'Prodotto finito' altrimenti 'Componente acquisto o assemblato'</a:t>
          </a:r>
        </a:p>
        <a:p>
          <a:r>
            <a:rPr lang="it-IT" sz="1200" b="1" baseline="0"/>
            <a:t>2) ProductDescription</a:t>
          </a:r>
          <a:r>
            <a:rPr lang="it-IT" sz="1200" baseline="0"/>
            <a:t>: se </a:t>
          </a:r>
          <a:r>
            <a:rPr lang="it-IT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campo FinishedGoodsFlag = 1 allora concatena 'Prodotto finito' e il colore altrimenti 'Componente acquisto o assemblato'</a:t>
          </a:r>
        </a:p>
        <a:p>
          <a:r>
            <a:rPr lang="it-IT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CheckData</a:t>
          </a:r>
          <a:r>
            <a:rPr lang="it-IT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almeno uno tra Color e Size è valorizzato allora 'Ok' altrimenti 'Missing data' </a:t>
          </a:r>
        </a:p>
        <a:p>
          <a:r>
            <a:rPr lang="it-IT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CheckSize</a:t>
          </a:r>
          <a:r>
            <a:rPr lang="it-IT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il campo Size non è vuoto allora 'Ok' altrimenti 'No Size'</a:t>
          </a:r>
        </a:p>
        <a:p>
          <a:r>
            <a:rPr lang="it-IT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PriceRange</a:t>
          </a:r>
          <a:r>
            <a:rPr lang="it-IT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il prezzo di listino è compreso tra 0 e 500 incluso allora 'C', se compreso tra 500 (escluso) e 1500 (incluso) allora 'B' altrimenti 'A'</a:t>
          </a:r>
        </a:p>
        <a:p>
          <a:r>
            <a:rPr lang="it-IT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Report</a:t>
          </a:r>
          <a:r>
            <a:rPr lang="it-IT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contare il numero di prodotto per categoria colore e contare il numero di prodotti per categoria colore e taglia</a:t>
          </a:r>
        </a:p>
        <a:p>
          <a:r>
            <a:rPr lang="it-IT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Arricchire l'anagrafica prodotti della categoria prodotto</a:t>
          </a:r>
        </a:p>
      </xdr:txBody>
    </xdr:sp>
    <xdr:clientData/>
  </xdr:twoCellAnchor>
  <xdr:twoCellAnchor>
    <xdr:from>
      <xdr:col>10</xdr:col>
      <xdr:colOff>304800</xdr:colOff>
      <xdr:row>7</xdr:row>
      <xdr:rowOff>0</xdr:rowOff>
    </xdr:from>
    <xdr:to>
      <xdr:col>10</xdr:col>
      <xdr:colOff>1857375</xdr:colOff>
      <xdr:row>16</xdr:row>
      <xdr:rowOff>104775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8AC957AF-6B7E-BECA-3398-655B793A4387}"/>
            </a:ext>
          </a:extLst>
        </xdr:cNvPr>
        <xdr:cNvSpPr txBox="1"/>
      </xdr:nvSpPr>
      <xdr:spPr>
        <a:xfrm>
          <a:off x="10772775" y="1266825"/>
          <a:ext cx="1552575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controllate i risultati del</a:t>
          </a:r>
          <a:r>
            <a:rPr lang="it-IT" sz="1100" baseline="0"/>
            <a:t> campo </a:t>
          </a:r>
          <a:r>
            <a:rPr lang="it-IT" sz="1100" b="1" baseline="0"/>
            <a:t>ProductDescription.</a:t>
          </a:r>
        </a:p>
        <a:p>
          <a:r>
            <a:rPr lang="it-IT" sz="1100" b="0" baseline="0"/>
            <a:t>La formula utilizzata non è generalizzante e produce risultati non coerenti.</a:t>
          </a:r>
        </a:p>
        <a:p>
          <a:r>
            <a:rPr lang="it-IT" sz="1100" b="0" baseline="0"/>
            <a:t>Quali? correggete!</a:t>
          </a:r>
          <a:endParaRPr lang="it-IT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A458-9B2E-460E-BA69-0496D4BBC4BD}">
  <dimension ref="B2:N143"/>
  <sheetViews>
    <sheetView tabSelected="1" topLeftCell="A40" zoomScale="80" zoomScaleNormal="80" workbookViewId="0">
      <selection activeCell="L45" sqref="L45"/>
    </sheetView>
  </sheetViews>
  <sheetFormatPr defaultRowHeight="14.4" x14ac:dyDescent="0.3"/>
  <cols>
    <col min="2" max="2" width="10.6640625" bestFit="1" customWidth="1"/>
    <col min="3" max="3" width="10.77734375" bestFit="1" customWidth="1"/>
    <col min="4" max="4" width="11.44140625" bestFit="1" customWidth="1"/>
    <col min="5" max="5" width="63.33203125" bestFit="1" customWidth="1"/>
    <col min="6" max="6" width="15.21875" customWidth="1"/>
    <col min="7" max="7" width="12.44140625" customWidth="1"/>
    <col min="8" max="8" width="20" customWidth="1"/>
    <col min="9" max="9" width="10.21875" customWidth="1"/>
    <col min="10" max="10" width="17.109375" customWidth="1"/>
    <col min="14" max="14" width="10.6640625" bestFit="1" customWidth="1"/>
  </cols>
  <sheetData>
    <row r="2" spans="2:10" ht="15" thickBot="1" x14ac:dyDescent="0.35"/>
    <row r="3" spans="2:10" x14ac:dyDescent="0.3">
      <c r="B3" s="15"/>
      <c r="C3" s="16"/>
      <c r="D3" s="16"/>
      <c r="E3" s="16"/>
      <c r="F3" s="16"/>
      <c r="G3" s="16"/>
      <c r="H3" s="16"/>
      <c r="I3" s="16"/>
      <c r="J3" s="17"/>
    </row>
    <row r="4" spans="2:10" x14ac:dyDescent="0.3">
      <c r="B4" s="18"/>
      <c r="C4" s="53" t="s">
        <v>153</v>
      </c>
      <c r="D4" s="53"/>
      <c r="E4" s="29" t="s">
        <v>149</v>
      </c>
      <c r="G4" s="47"/>
      <c r="J4" s="20"/>
    </row>
    <row r="5" spans="2:10" x14ac:dyDescent="0.3">
      <c r="B5" s="18"/>
      <c r="C5" s="53"/>
      <c r="D5" s="53"/>
      <c r="E5" s="21" t="s">
        <v>150</v>
      </c>
      <c r="G5" s="19"/>
      <c r="H5" s="19"/>
      <c r="I5" s="19"/>
      <c r="J5" s="22"/>
    </row>
    <row r="6" spans="2:10" x14ac:dyDescent="0.3">
      <c r="B6" s="18"/>
      <c r="C6" s="58">
        <v>12</v>
      </c>
      <c r="D6" s="59"/>
      <c r="E6" s="4" t="str">
        <f>IF(C6&gt;=12, "Il valore è maggiore o uguale a 12", "Il valore è minore di 12")</f>
        <v>Il valore è maggiore o uguale a 12</v>
      </c>
      <c r="F6" t="str">
        <f xml:space="preserve"> IF(C6&lt;=10, "il testo è vero", "il test è falso")</f>
        <v>il test è falso</v>
      </c>
      <c r="G6" s="14" t="str">
        <f xml:space="preserve"> IF(C6&lt;=$G$4, "è vero", "è falso")</f>
        <v>è falso</v>
      </c>
      <c r="H6" s="14"/>
      <c r="I6" s="14"/>
      <c r="J6" s="22"/>
    </row>
    <row r="7" spans="2:10" x14ac:dyDescent="0.3">
      <c r="B7" s="18"/>
      <c r="C7" s="58">
        <v>2</v>
      </c>
      <c r="D7" s="59"/>
      <c r="E7" s="4" t="str">
        <f>IF(C7&gt;=12, "Il valore è maggiore o uguale a 12", "Il valore è minore di 12")</f>
        <v>Il valore è minore di 12</v>
      </c>
      <c r="F7" t="str">
        <f xml:space="preserve"> IF(C7&lt;=10, "il test è vero", "il test è falso")</f>
        <v>il test è vero</v>
      </c>
      <c r="G7" s="14" t="str">
        <f xml:space="preserve"> IF(C7&lt;=$G$4,"è minore o uguale", "maggiore")</f>
        <v>maggiore</v>
      </c>
      <c r="H7" s="14"/>
      <c r="I7" s="14"/>
      <c r="J7" s="22"/>
    </row>
    <row r="8" spans="2:10" x14ac:dyDescent="0.3">
      <c r="B8" s="18"/>
      <c r="C8" s="1"/>
      <c r="D8" s="1"/>
      <c r="G8" s="14"/>
      <c r="H8" s="14"/>
      <c r="I8" s="14"/>
      <c r="J8" s="22"/>
    </row>
    <row r="9" spans="2:10" ht="15" thickBot="1" x14ac:dyDescent="0.35">
      <c r="B9" s="10"/>
      <c r="C9" s="23"/>
      <c r="D9" s="23"/>
      <c r="E9" s="11"/>
      <c r="F9" s="11"/>
      <c r="G9" s="24"/>
      <c r="H9" s="24"/>
      <c r="I9" s="24"/>
      <c r="J9" s="25"/>
    </row>
    <row r="10" spans="2:10" ht="15" thickBot="1" x14ac:dyDescent="0.35"/>
    <row r="11" spans="2:10" x14ac:dyDescent="0.3">
      <c r="B11" s="15"/>
      <c r="C11" s="16"/>
      <c r="D11" s="16"/>
      <c r="E11" s="16"/>
      <c r="F11" s="16"/>
      <c r="G11" s="16"/>
      <c r="H11" s="16"/>
      <c r="I11" s="16"/>
      <c r="J11" s="17"/>
    </row>
    <row r="12" spans="2:10" x14ac:dyDescent="0.3">
      <c r="B12" s="18"/>
      <c r="C12" s="53" t="s">
        <v>153</v>
      </c>
      <c r="D12" s="53" t="s">
        <v>141</v>
      </c>
      <c r="E12" s="29" t="s">
        <v>142</v>
      </c>
      <c r="J12" s="20"/>
    </row>
    <row r="13" spans="2:10" x14ac:dyDescent="0.3">
      <c r="B13" s="18"/>
      <c r="C13" s="53"/>
      <c r="D13" s="53"/>
      <c r="E13" s="21" t="s">
        <v>144</v>
      </c>
      <c r="G13" s="19" t="s">
        <v>145</v>
      </c>
      <c r="H13" s="19" t="s">
        <v>146</v>
      </c>
      <c r="I13" s="19" t="s">
        <v>147</v>
      </c>
      <c r="J13" s="22"/>
    </row>
    <row r="14" spans="2:10" x14ac:dyDescent="0.3">
      <c r="B14" s="18"/>
      <c r="C14" s="2">
        <v>10</v>
      </c>
      <c r="D14" s="2">
        <v>100</v>
      </c>
      <c r="E14" s="4" t="str">
        <f>IF(AND(C14=10,D14&gt;50),"Uguale a 10 e maggiore di 50", "Almeno una delle due condizioni non è soddisfatta")</f>
        <v>Uguale a 10 e maggiore di 50</v>
      </c>
      <c r="G14" s="14" t="b">
        <v>1</v>
      </c>
      <c r="H14" s="14" t="b">
        <v>1</v>
      </c>
      <c r="I14" s="14" t="b">
        <v>1</v>
      </c>
      <c r="J14" s="22"/>
    </row>
    <row r="15" spans="2:10" x14ac:dyDescent="0.3">
      <c r="B15" s="18"/>
      <c r="C15" s="2">
        <v>10</v>
      </c>
      <c r="D15" s="2">
        <v>50</v>
      </c>
      <c r="E15" s="4" t="str">
        <f t="shared" ref="E15:E17" si="0">IF(AND(C15=10,D15&gt;50),"Uguale a 10 e maggiore di 50", "Almeno una delle due condizioni non è soddisfatta")</f>
        <v>Almeno una delle due condizioni non è soddisfatta</v>
      </c>
      <c r="G15" s="14" t="b">
        <v>1</v>
      </c>
      <c r="H15" s="14" t="b">
        <v>0</v>
      </c>
      <c r="I15" s="14" t="b">
        <v>0</v>
      </c>
      <c r="J15" s="22"/>
    </row>
    <row r="16" spans="2:10" x14ac:dyDescent="0.3">
      <c r="B16" s="18"/>
      <c r="C16" s="2">
        <v>12</v>
      </c>
      <c r="D16" s="2">
        <v>55</v>
      </c>
      <c r="E16" s="4" t="str">
        <f t="shared" si="0"/>
        <v>Almeno una delle due condizioni non è soddisfatta</v>
      </c>
      <c r="G16" s="14" t="b">
        <v>0</v>
      </c>
      <c r="H16" s="14" t="b">
        <v>1</v>
      </c>
      <c r="I16" s="14" t="b">
        <v>0</v>
      </c>
      <c r="J16" s="22"/>
    </row>
    <row r="17" spans="2:10" x14ac:dyDescent="0.3">
      <c r="B17" s="18"/>
      <c r="C17" s="2">
        <v>50</v>
      </c>
      <c r="D17" s="2">
        <v>45</v>
      </c>
      <c r="E17" s="4" t="str">
        <f t="shared" si="0"/>
        <v>Almeno una delle due condizioni non è soddisfatta</v>
      </c>
      <c r="G17" s="14" t="b">
        <v>0</v>
      </c>
      <c r="H17" s="14" t="b">
        <v>0</v>
      </c>
      <c r="I17" s="14" t="b">
        <v>0</v>
      </c>
      <c r="J17" s="22"/>
    </row>
    <row r="18" spans="2:10" x14ac:dyDescent="0.3">
      <c r="B18" s="18"/>
      <c r="C18" s="1"/>
      <c r="D18" s="1"/>
      <c r="J18" s="22"/>
    </row>
    <row r="19" spans="2:10" ht="15" thickBot="1" x14ac:dyDescent="0.35">
      <c r="B19" s="10"/>
      <c r="C19" s="23"/>
      <c r="D19" s="23"/>
      <c r="E19" s="11"/>
      <c r="F19" s="11"/>
      <c r="G19" s="24"/>
      <c r="H19" s="24"/>
      <c r="I19" s="24"/>
      <c r="J19" s="25"/>
    </row>
    <row r="20" spans="2:10" ht="15" thickBot="1" x14ac:dyDescent="0.35">
      <c r="J20" s="13"/>
    </row>
    <row r="21" spans="2:10" x14ac:dyDescent="0.3">
      <c r="B21" s="15"/>
      <c r="C21" s="16"/>
      <c r="D21" s="16"/>
      <c r="E21" s="16"/>
      <c r="F21" s="16"/>
      <c r="G21" s="16"/>
      <c r="H21" s="16"/>
      <c r="I21" s="16"/>
      <c r="J21" s="26"/>
    </row>
    <row r="22" spans="2:10" x14ac:dyDescent="0.3">
      <c r="B22" s="18"/>
      <c r="C22" s="53" t="s">
        <v>153</v>
      </c>
      <c r="D22" s="53" t="s">
        <v>141</v>
      </c>
      <c r="E22" s="29" t="s">
        <v>143</v>
      </c>
      <c r="J22" s="27"/>
    </row>
    <row r="23" spans="2:10" x14ac:dyDescent="0.3">
      <c r="B23" s="18"/>
      <c r="C23" s="53"/>
      <c r="D23" s="53"/>
      <c r="E23" s="21" t="s">
        <v>190</v>
      </c>
      <c r="G23" s="19" t="s">
        <v>145</v>
      </c>
      <c r="H23" s="19" t="s">
        <v>146</v>
      </c>
      <c r="I23" s="19" t="s">
        <v>148</v>
      </c>
      <c r="J23" s="27"/>
    </row>
    <row r="24" spans="2:10" x14ac:dyDescent="0.3">
      <c r="B24" s="18"/>
      <c r="C24" s="2">
        <v>10</v>
      </c>
      <c r="D24" s="2">
        <v>40</v>
      </c>
      <c r="E24" s="4" t="str">
        <f>IF(OR(C24=10,D24&lt;45),"Uguale a 10 o minore di 45", "Entrambe le condizioni non sono soddisffatte")</f>
        <v>Uguale a 10 o minore di 45</v>
      </c>
      <c r="G24" s="14" t="b">
        <v>1</v>
      </c>
      <c r="H24" s="14" t="b">
        <v>1</v>
      </c>
      <c r="I24" s="14" t="b">
        <v>1</v>
      </c>
      <c r="J24" s="27"/>
    </row>
    <row r="25" spans="2:10" x14ac:dyDescent="0.3">
      <c r="B25" s="18"/>
      <c r="C25" s="2">
        <v>10</v>
      </c>
      <c r="D25" s="2">
        <v>50</v>
      </c>
      <c r="E25" s="4" t="str">
        <f t="shared" ref="E25:E27" si="1">IF(OR(C25=10,D25&lt;45),"Uguale a 10 o minore di 45", "Entrambe le condizioni non sono soddisffatte")</f>
        <v>Uguale a 10 o minore di 45</v>
      </c>
      <c r="G25" s="14" t="b">
        <v>1</v>
      </c>
      <c r="H25" s="14" t="b">
        <v>0</v>
      </c>
      <c r="I25" s="14" t="b">
        <v>1</v>
      </c>
      <c r="J25" s="27"/>
    </row>
    <row r="26" spans="2:10" x14ac:dyDescent="0.3">
      <c r="B26" s="18"/>
      <c r="C26" s="2">
        <v>15</v>
      </c>
      <c r="D26" s="2">
        <v>40</v>
      </c>
      <c r="E26" s="4" t="str">
        <f t="shared" si="1"/>
        <v>Uguale a 10 o minore di 45</v>
      </c>
      <c r="G26" s="14" t="b">
        <v>0</v>
      </c>
      <c r="H26" s="14" t="b">
        <v>1</v>
      </c>
      <c r="I26" s="14" t="b">
        <v>1</v>
      </c>
      <c r="J26" s="27"/>
    </row>
    <row r="27" spans="2:10" x14ac:dyDescent="0.3">
      <c r="B27" s="18"/>
      <c r="C27" s="2">
        <v>15</v>
      </c>
      <c r="D27" s="2">
        <v>50</v>
      </c>
      <c r="E27" s="4" t="str">
        <f t="shared" si="1"/>
        <v>Entrambe le condizioni non sono soddisffatte</v>
      </c>
      <c r="G27" s="14" t="b">
        <v>0</v>
      </c>
      <c r="H27" s="14" t="b">
        <v>0</v>
      </c>
      <c r="I27" s="14" t="b">
        <v>0</v>
      </c>
      <c r="J27" s="27"/>
    </row>
    <row r="28" spans="2:10" x14ac:dyDescent="0.3">
      <c r="B28" s="18"/>
      <c r="J28" s="27"/>
    </row>
    <row r="29" spans="2:10" ht="15" thickBot="1" x14ac:dyDescent="0.35">
      <c r="B29" s="10"/>
      <c r="C29" s="11"/>
      <c r="D29" s="11"/>
      <c r="E29" s="11"/>
      <c r="F29" s="11"/>
      <c r="G29" s="11"/>
      <c r="H29" s="11"/>
      <c r="I29" s="11"/>
      <c r="J29" s="12"/>
    </row>
    <row r="30" spans="2:10" ht="15" thickBot="1" x14ac:dyDescent="0.35"/>
    <row r="31" spans="2:10" x14ac:dyDescent="0.3">
      <c r="B31" s="15"/>
      <c r="C31" s="16"/>
      <c r="D31" s="16"/>
      <c r="E31" s="16"/>
      <c r="F31" s="16"/>
      <c r="G31" s="16"/>
      <c r="H31" s="16"/>
      <c r="I31" s="16"/>
      <c r="J31" s="26"/>
    </row>
    <row r="32" spans="2:10" x14ac:dyDescent="0.3">
      <c r="B32" s="18"/>
      <c r="C32" s="53" t="s">
        <v>153</v>
      </c>
      <c r="D32" s="53" t="s">
        <v>141</v>
      </c>
      <c r="E32" s="29" t="s">
        <v>151</v>
      </c>
      <c r="J32" s="27"/>
    </row>
    <row r="33" spans="2:10" x14ac:dyDescent="0.3">
      <c r="B33" s="18"/>
      <c r="C33" s="53"/>
      <c r="D33" s="53"/>
      <c r="E33" s="21" t="s">
        <v>152</v>
      </c>
      <c r="G33" s="19" t="s">
        <v>145</v>
      </c>
      <c r="H33" s="19" t="s">
        <v>146</v>
      </c>
      <c r="I33" s="19" t="s">
        <v>148</v>
      </c>
      <c r="J33" s="27"/>
    </row>
    <row r="34" spans="2:10" x14ac:dyDescent="0.3">
      <c r="B34" s="18"/>
      <c r="C34" s="2">
        <v>10</v>
      </c>
      <c r="D34" s="2">
        <v>40</v>
      </c>
      <c r="E34" s="4" t="str">
        <f>IF(_xlfn.XOR(C34=10,D34&lt;45),"Solo una condizione è vera", "Entrambe o nessuna sono vere")</f>
        <v>Entrambe o nessuna sono vere</v>
      </c>
      <c r="G34" s="14" t="b">
        <v>1</v>
      </c>
      <c r="H34" s="14" t="b">
        <v>1</v>
      </c>
      <c r="I34" s="14" t="b">
        <v>0</v>
      </c>
      <c r="J34" s="27"/>
    </row>
    <row r="35" spans="2:10" x14ac:dyDescent="0.3">
      <c r="B35" s="18"/>
      <c r="C35" s="2">
        <v>10</v>
      </c>
      <c r="D35" s="2">
        <v>50</v>
      </c>
      <c r="E35" s="4" t="str">
        <f>IF(_xlfn.XOR(C35=10,D35&lt;45),"Solo una condizione è vera", "Entrambe o nessuna sono vere")</f>
        <v>Solo una condizione è vera</v>
      </c>
      <c r="G35" s="14" t="b">
        <v>1</v>
      </c>
      <c r="H35" s="14" t="b">
        <v>0</v>
      </c>
      <c r="I35" s="14" t="b">
        <v>1</v>
      </c>
      <c r="J35" s="27"/>
    </row>
    <row r="36" spans="2:10" x14ac:dyDescent="0.3">
      <c r="B36" s="18"/>
      <c r="C36" s="2">
        <v>20</v>
      </c>
      <c r="D36" s="2">
        <v>40</v>
      </c>
      <c r="E36" s="4" t="str">
        <f t="shared" ref="E36:E37" si="2">IF(_xlfn.XOR(C36=10,D36&lt;45),"Solo una condizione è vera", "Entrambe o nessuna sono vere")</f>
        <v>Solo una condizione è vera</v>
      </c>
      <c r="G36" s="14" t="b">
        <v>0</v>
      </c>
      <c r="H36" s="14" t="b">
        <v>1</v>
      </c>
      <c r="I36" s="14" t="b">
        <v>1</v>
      </c>
      <c r="J36" s="27"/>
    </row>
    <row r="37" spans="2:10" x14ac:dyDescent="0.3">
      <c r="B37" s="18"/>
      <c r="C37" s="2">
        <v>20</v>
      </c>
      <c r="D37" s="2">
        <v>50</v>
      </c>
      <c r="E37" s="4" t="str">
        <f t="shared" si="2"/>
        <v>Entrambe o nessuna sono vere</v>
      </c>
      <c r="G37" s="14" t="b">
        <v>0</v>
      </c>
      <c r="H37" s="14" t="b">
        <v>0</v>
      </c>
      <c r="I37" s="14" t="b">
        <v>0</v>
      </c>
      <c r="J37" s="27"/>
    </row>
    <row r="38" spans="2:10" x14ac:dyDescent="0.3">
      <c r="B38" s="18"/>
      <c r="C38" s="1"/>
      <c r="D38" s="1"/>
      <c r="E38" s="1"/>
      <c r="J38" s="27"/>
    </row>
    <row r="39" spans="2:10" ht="15" thickBot="1" x14ac:dyDescent="0.35">
      <c r="B39" s="10"/>
      <c r="C39" s="11"/>
      <c r="D39" s="11"/>
      <c r="E39" s="11"/>
      <c r="F39" s="11"/>
      <c r="G39" s="11"/>
      <c r="H39" s="11"/>
      <c r="I39" s="11"/>
      <c r="J39" s="12"/>
    </row>
    <row r="40" spans="2:10" ht="15" thickBot="1" x14ac:dyDescent="0.35"/>
    <row r="41" spans="2:10" x14ac:dyDescent="0.3">
      <c r="B41" s="15"/>
      <c r="C41" s="16"/>
      <c r="D41" s="16"/>
      <c r="E41" s="16"/>
      <c r="F41" s="16"/>
      <c r="G41" s="16"/>
      <c r="H41" s="16"/>
      <c r="I41" s="16"/>
      <c r="J41" s="26"/>
    </row>
    <row r="42" spans="2:10" x14ac:dyDescent="0.3">
      <c r="B42" s="18"/>
      <c r="C42" s="53"/>
      <c r="D42" s="53"/>
      <c r="E42" s="29" t="s">
        <v>154</v>
      </c>
      <c r="J42" s="27"/>
    </row>
    <row r="43" spans="2:10" ht="28.8" customHeight="1" x14ac:dyDescent="0.3">
      <c r="B43" s="18"/>
      <c r="C43" s="53"/>
      <c r="D43" s="53"/>
      <c r="E43" s="55" t="s">
        <v>167</v>
      </c>
      <c r="J43" s="27"/>
    </row>
    <row r="44" spans="2:10" x14ac:dyDescent="0.3">
      <c r="B44" s="18"/>
      <c r="C44" s="53"/>
      <c r="D44" s="53"/>
      <c r="E44" s="55"/>
      <c r="G44" s="19"/>
      <c r="H44" s="19"/>
      <c r="I44" s="19"/>
      <c r="J44" s="27"/>
    </row>
    <row r="45" spans="2:10" x14ac:dyDescent="0.3">
      <c r="B45" s="18"/>
      <c r="C45" s="1"/>
      <c r="D45" s="1"/>
      <c r="G45" s="14"/>
      <c r="H45" s="14"/>
      <c r="I45" s="14"/>
      <c r="J45" s="27"/>
    </row>
    <row r="46" spans="2:10" x14ac:dyDescent="0.3">
      <c r="B46" s="18"/>
      <c r="C46" s="3" t="s">
        <v>155</v>
      </c>
      <c r="D46" s="3" t="s">
        <v>156</v>
      </c>
      <c r="F46" s="3" t="s">
        <v>155</v>
      </c>
      <c r="G46" s="30" t="s">
        <v>165</v>
      </c>
      <c r="H46" s="14"/>
      <c r="I46" s="14"/>
      <c r="J46" s="27"/>
    </row>
    <row r="47" spans="2:10" x14ac:dyDescent="0.3">
      <c r="B47" s="18"/>
      <c r="C47" s="32" t="s">
        <v>157</v>
      </c>
      <c r="D47" s="2" t="s">
        <v>159</v>
      </c>
      <c r="F47" s="32" t="s">
        <v>157</v>
      </c>
      <c r="G47" s="31">
        <f>COUNTIF($C$47:$C$51,F47)</f>
        <v>2</v>
      </c>
      <c r="H47" s="14"/>
      <c r="I47" s="14"/>
      <c r="J47" s="27"/>
    </row>
    <row r="48" spans="2:10" x14ac:dyDescent="0.3">
      <c r="B48" s="18"/>
      <c r="C48" s="32" t="s">
        <v>157</v>
      </c>
      <c r="D48" s="2" t="s">
        <v>160</v>
      </c>
      <c r="F48" s="33" t="s">
        <v>158</v>
      </c>
      <c r="G48" s="31">
        <f>COUNTIF($C$47:$C$51,F48)</f>
        <v>3</v>
      </c>
      <c r="H48" s="14"/>
      <c r="I48" s="14"/>
      <c r="J48" s="27"/>
    </row>
    <row r="49" spans="2:10" x14ac:dyDescent="0.3">
      <c r="B49" s="18"/>
      <c r="C49" s="33" t="s">
        <v>158</v>
      </c>
      <c r="D49" s="2" t="s">
        <v>161</v>
      </c>
      <c r="E49" s="1"/>
      <c r="F49" s="4" t="s">
        <v>164</v>
      </c>
      <c r="G49" s="31">
        <f>COUNTIF($C$47:$C$51,F49)</f>
        <v>0</v>
      </c>
      <c r="J49" s="27"/>
    </row>
    <row r="50" spans="2:10" x14ac:dyDescent="0.3">
      <c r="B50" s="18"/>
      <c r="C50" s="33" t="s">
        <v>158</v>
      </c>
      <c r="D50" s="2" t="s">
        <v>162</v>
      </c>
      <c r="J50" s="27"/>
    </row>
    <row r="51" spans="2:10" x14ac:dyDescent="0.3">
      <c r="B51" s="18"/>
      <c r="C51" s="33" t="s">
        <v>158</v>
      </c>
      <c r="D51" s="2" t="s">
        <v>163</v>
      </c>
      <c r="J51" s="27"/>
    </row>
    <row r="52" spans="2:10" x14ac:dyDescent="0.3">
      <c r="B52" s="18"/>
      <c r="C52" s="1"/>
      <c r="J52" s="27"/>
    </row>
    <row r="53" spans="2:10" x14ac:dyDescent="0.3">
      <c r="B53" s="18"/>
      <c r="J53" s="27"/>
    </row>
    <row r="54" spans="2:10" x14ac:dyDescent="0.3">
      <c r="B54" s="18"/>
      <c r="J54" s="27"/>
    </row>
    <row r="55" spans="2:10" x14ac:dyDescent="0.3">
      <c r="B55" s="18"/>
      <c r="J55" s="27"/>
    </row>
    <row r="56" spans="2:10" x14ac:dyDescent="0.3">
      <c r="B56" s="18"/>
      <c r="F56" s="6" t="s">
        <v>192</v>
      </c>
      <c r="G56" s="51" t="s">
        <v>193</v>
      </c>
      <c r="H56" s="51"/>
      <c r="J56" s="27"/>
    </row>
    <row r="57" spans="2:10" x14ac:dyDescent="0.3">
      <c r="B57" s="18"/>
      <c r="C57" s="3" t="s">
        <v>155</v>
      </c>
      <c r="D57" s="3" t="s">
        <v>156</v>
      </c>
      <c r="F57" s="4" t="s">
        <v>158</v>
      </c>
      <c r="G57" s="52">
        <f>COUNTIF($C$58:$C$62,F57)</f>
        <v>3</v>
      </c>
      <c r="H57" s="52"/>
      <c r="J57" s="27"/>
    </row>
    <row r="58" spans="2:10" x14ac:dyDescent="0.3">
      <c r="B58" s="18"/>
      <c r="C58" s="32" t="s">
        <v>157</v>
      </c>
      <c r="D58" s="2" t="s">
        <v>159</v>
      </c>
      <c r="J58" s="27"/>
    </row>
    <row r="59" spans="2:10" x14ac:dyDescent="0.3">
      <c r="B59" s="18"/>
      <c r="C59" s="32" t="s">
        <v>157</v>
      </c>
      <c r="D59" s="2" t="s">
        <v>160</v>
      </c>
      <c r="J59" s="27"/>
    </row>
    <row r="60" spans="2:10" x14ac:dyDescent="0.3">
      <c r="B60" s="18"/>
      <c r="C60" s="33" t="s">
        <v>158</v>
      </c>
      <c r="D60" s="2" t="s">
        <v>161</v>
      </c>
      <c r="J60" s="27"/>
    </row>
    <row r="61" spans="2:10" x14ac:dyDescent="0.3">
      <c r="B61" s="18"/>
      <c r="C61" s="33" t="s">
        <v>158</v>
      </c>
      <c r="D61" s="2" t="s">
        <v>162</v>
      </c>
      <c r="J61" s="27"/>
    </row>
    <row r="62" spans="2:10" x14ac:dyDescent="0.3">
      <c r="B62" s="18"/>
      <c r="C62" s="33" t="s">
        <v>158</v>
      </c>
      <c r="D62" s="2" t="s">
        <v>163</v>
      </c>
      <c r="J62" s="27"/>
    </row>
    <row r="63" spans="2:10" x14ac:dyDescent="0.3">
      <c r="B63" s="18"/>
      <c r="J63" s="27"/>
    </row>
    <row r="64" spans="2:10" ht="15" thickBot="1" x14ac:dyDescent="0.35">
      <c r="B64" s="10"/>
      <c r="C64" s="11"/>
      <c r="D64" s="11"/>
      <c r="E64" s="11"/>
      <c r="F64" s="11"/>
      <c r="G64" s="11"/>
      <c r="H64" s="11"/>
      <c r="I64" s="11"/>
      <c r="J64" s="12"/>
    </row>
    <row r="65" spans="2:14" ht="15" thickBot="1" x14ac:dyDescent="0.35"/>
    <row r="66" spans="2:14" x14ac:dyDescent="0.3">
      <c r="B66" s="15"/>
      <c r="C66" s="16"/>
      <c r="D66" s="16"/>
      <c r="E66" s="16"/>
      <c r="F66" s="16"/>
      <c r="G66" s="16"/>
      <c r="H66" s="16"/>
      <c r="I66" s="16"/>
      <c r="J66" s="26"/>
    </row>
    <row r="67" spans="2:14" x14ac:dyDescent="0.3">
      <c r="B67" s="18"/>
      <c r="C67" s="53"/>
      <c r="D67" s="53"/>
      <c r="E67" s="29" t="s">
        <v>166</v>
      </c>
      <c r="J67" s="27"/>
    </row>
    <row r="68" spans="2:14" ht="14.4" customHeight="1" x14ac:dyDescent="0.3">
      <c r="B68" s="18"/>
      <c r="C68" s="53"/>
      <c r="D68" s="53"/>
      <c r="E68" s="57" t="s">
        <v>168</v>
      </c>
      <c r="J68" s="27"/>
    </row>
    <row r="69" spans="2:14" x14ac:dyDescent="0.3">
      <c r="B69" s="18"/>
      <c r="C69" s="53"/>
      <c r="D69" s="53"/>
      <c r="E69" s="57"/>
      <c r="G69" s="19"/>
      <c r="H69" s="19"/>
      <c r="I69" s="19"/>
      <c r="J69" s="27"/>
      <c r="L69" s="5"/>
      <c r="M69" s="40"/>
      <c r="N69" s="5"/>
    </row>
    <row r="70" spans="2:14" x14ac:dyDescent="0.3">
      <c r="B70" s="18"/>
      <c r="C70" s="1"/>
      <c r="D70" s="1"/>
      <c r="G70" s="14"/>
      <c r="H70" s="14"/>
      <c r="I70" s="14"/>
      <c r="J70" s="27"/>
      <c r="L70" s="1"/>
      <c r="N70" s="1"/>
    </row>
    <row r="71" spans="2:14" x14ac:dyDescent="0.3">
      <c r="B71" s="18"/>
      <c r="I71" s="14"/>
      <c r="J71" s="27"/>
      <c r="L71" s="1"/>
      <c r="N71" s="1"/>
    </row>
    <row r="72" spans="2:14" x14ac:dyDescent="0.3">
      <c r="B72" s="18"/>
      <c r="I72" s="14"/>
      <c r="J72" s="27"/>
      <c r="L72" s="1"/>
      <c r="N72" s="1"/>
    </row>
    <row r="73" spans="2:14" x14ac:dyDescent="0.3">
      <c r="B73" s="37" t="s">
        <v>155</v>
      </c>
      <c r="C73" s="6" t="s">
        <v>169</v>
      </c>
      <c r="D73" s="3" t="s">
        <v>156</v>
      </c>
      <c r="E73" s="36"/>
      <c r="F73" s="3" t="s">
        <v>155</v>
      </c>
      <c r="G73" s="30" t="s">
        <v>169</v>
      </c>
      <c r="H73" s="30" t="s">
        <v>121</v>
      </c>
      <c r="I73" s="14"/>
      <c r="J73" s="27"/>
      <c r="L73" s="1"/>
      <c r="N73" s="1"/>
    </row>
    <row r="74" spans="2:14" x14ac:dyDescent="0.3">
      <c r="B74" s="38" t="s">
        <v>157</v>
      </c>
      <c r="C74" s="41" t="s">
        <v>170</v>
      </c>
      <c r="D74" s="2" t="s">
        <v>159</v>
      </c>
      <c r="E74" s="36"/>
      <c r="F74" s="41" t="s">
        <v>157</v>
      </c>
      <c r="G74" s="41" t="s">
        <v>170</v>
      </c>
      <c r="H74" s="31">
        <f>COUNTIFS($B$74:$B$78,F74,$C$74:$C$78,G74)</f>
        <v>2</v>
      </c>
      <c r="J74" s="27"/>
      <c r="L74" s="1"/>
      <c r="N74" s="1"/>
    </row>
    <row r="75" spans="2:14" x14ac:dyDescent="0.3">
      <c r="B75" s="38" t="s">
        <v>157</v>
      </c>
      <c r="C75" s="41" t="s">
        <v>170</v>
      </c>
      <c r="D75" s="2" t="s">
        <v>160</v>
      </c>
      <c r="E75" s="36"/>
      <c r="F75" s="33" t="s">
        <v>158</v>
      </c>
      <c r="G75" s="42" t="s">
        <v>170</v>
      </c>
      <c r="H75" s="31">
        <f t="shared" ref="H75:H76" si="3">COUNTIFS($B$74:$B$78,F75,$C$74:$C$78,G75)</f>
        <v>2</v>
      </c>
      <c r="J75" s="27"/>
    </row>
    <row r="76" spans="2:14" x14ac:dyDescent="0.3">
      <c r="B76" s="39" t="s">
        <v>158</v>
      </c>
      <c r="C76" s="42" t="s">
        <v>170</v>
      </c>
      <c r="D76" s="2" t="s">
        <v>161</v>
      </c>
      <c r="E76" s="36"/>
      <c r="F76" s="45" t="s">
        <v>158</v>
      </c>
      <c r="G76" s="44" t="s">
        <v>171</v>
      </c>
      <c r="H76" s="31">
        <f t="shared" si="3"/>
        <v>1</v>
      </c>
      <c r="J76" s="27"/>
    </row>
    <row r="77" spans="2:14" x14ac:dyDescent="0.3">
      <c r="B77" s="43" t="s">
        <v>158</v>
      </c>
      <c r="C77" s="44" t="s">
        <v>171</v>
      </c>
      <c r="D77" s="2" t="s">
        <v>162</v>
      </c>
      <c r="J77" s="27"/>
    </row>
    <row r="78" spans="2:14" x14ac:dyDescent="0.3">
      <c r="B78" s="39" t="s">
        <v>158</v>
      </c>
      <c r="C78" s="42" t="s">
        <v>170</v>
      </c>
      <c r="D78" s="2" t="s">
        <v>163</v>
      </c>
      <c r="J78" s="27"/>
    </row>
    <row r="79" spans="2:14" x14ac:dyDescent="0.3">
      <c r="B79" s="18"/>
      <c r="J79" s="27"/>
    </row>
    <row r="80" spans="2:14" x14ac:dyDescent="0.3">
      <c r="B80" s="18"/>
      <c r="J80" s="27"/>
    </row>
    <row r="81" spans="2:10" x14ac:dyDescent="0.3">
      <c r="B81" s="18"/>
      <c r="J81" s="27"/>
    </row>
    <row r="82" spans="2:10" x14ac:dyDescent="0.3">
      <c r="B82" s="18"/>
      <c r="J82" s="27"/>
    </row>
    <row r="83" spans="2:10" ht="15" thickBot="1" x14ac:dyDescent="0.35">
      <c r="B83" s="10"/>
      <c r="C83" s="11"/>
      <c r="D83" s="11"/>
      <c r="E83" s="11"/>
      <c r="F83" s="11"/>
      <c r="G83" s="11"/>
      <c r="H83" s="11"/>
      <c r="I83" s="11"/>
      <c r="J83" s="12"/>
    </row>
    <row r="84" spans="2:10" ht="15" thickBot="1" x14ac:dyDescent="0.35"/>
    <row r="85" spans="2:10" x14ac:dyDescent="0.3">
      <c r="B85" s="15"/>
      <c r="C85" s="16"/>
      <c r="D85" s="16"/>
      <c r="E85" s="16"/>
      <c r="F85" s="16"/>
      <c r="G85" s="16"/>
      <c r="H85" s="16"/>
      <c r="I85" s="16"/>
      <c r="J85" s="26"/>
    </row>
    <row r="86" spans="2:10" x14ac:dyDescent="0.3">
      <c r="B86" s="18"/>
      <c r="C86" s="53"/>
      <c r="D86" s="53"/>
      <c r="E86" s="56" t="s">
        <v>174</v>
      </c>
      <c r="F86" s="56"/>
      <c r="J86" s="27"/>
    </row>
    <row r="87" spans="2:10" ht="14.4" customHeight="1" x14ac:dyDescent="0.3">
      <c r="B87" s="18"/>
      <c r="C87" s="53"/>
      <c r="D87" s="53"/>
      <c r="E87" s="55" t="s">
        <v>173</v>
      </c>
      <c r="F87" s="55"/>
      <c r="J87" s="27"/>
    </row>
    <row r="88" spans="2:10" x14ac:dyDescent="0.3">
      <c r="B88" s="18"/>
      <c r="C88" s="53"/>
      <c r="D88" s="53"/>
      <c r="E88" s="55"/>
      <c r="F88" s="55"/>
      <c r="G88" s="19"/>
      <c r="H88" s="19"/>
      <c r="I88" s="19"/>
      <c r="J88" s="27"/>
    </row>
    <row r="89" spans="2:10" x14ac:dyDescent="0.3">
      <c r="B89" s="18"/>
      <c r="C89" s="28"/>
      <c r="D89" s="28"/>
      <c r="E89" s="55"/>
      <c r="F89" s="55"/>
      <c r="G89" s="19"/>
      <c r="H89" s="19"/>
      <c r="I89" s="19"/>
      <c r="J89" s="27"/>
    </row>
    <row r="90" spans="2:10" x14ac:dyDescent="0.3">
      <c r="B90" s="18"/>
      <c r="C90" s="1"/>
      <c r="D90" s="1"/>
      <c r="G90" s="14"/>
      <c r="H90" s="14"/>
      <c r="I90" s="14"/>
      <c r="J90" s="27"/>
    </row>
    <row r="91" spans="2:10" x14ac:dyDescent="0.3">
      <c r="B91" s="18"/>
      <c r="C91" s="3" t="s">
        <v>155</v>
      </c>
      <c r="D91" s="3" t="s">
        <v>172</v>
      </c>
      <c r="F91" s="3" t="s">
        <v>155</v>
      </c>
      <c r="G91" s="30" t="s">
        <v>176</v>
      </c>
      <c r="I91" s="14"/>
      <c r="J91" s="27"/>
    </row>
    <row r="92" spans="2:10" x14ac:dyDescent="0.3">
      <c r="B92" s="18"/>
      <c r="C92" s="32" t="s">
        <v>157</v>
      </c>
      <c r="D92" s="2">
        <v>100</v>
      </c>
      <c r="F92" s="32" t="s">
        <v>157</v>
      </c>
      <c r="G92" s="31">
        <f>SUMIF($C$92:$C$96,F92,$D$92:$D$96)</f>
        <v>200</v>
      </c>
      <c r="H92" s="14"/>
      <c r="I92" s="14"/>
      <c r="J92" s="27"/>
    </row>
    <row r="93" spans="2:10" x14ac:dyDescent="0.3">
      <c r="B93" s="18"/>
      <c r="C93" s="32" t="s">
        <v>157</v>
      </c>
      <c r="D93" s="2">
        <v>100</v>
      </c>
      <c r="F93" s="33" t="s">
        <v>158</v>
      </c>
      <c r="G93" s="31">
        <f>SUMIF($C$92:$C$96,F93,$D$92:$D$96)</f>
        <v>195</v>
      </c>
      <c r="H93" s="14"/>
      <c r="I93" s="14"/>
      <c r="J93" s="27"/>
    </row>
    <row r="94" spans="2:10" x14ac:dyDescent="0.3">
      <c r="B94" s="18"/>
      <c r="C94" s="33" t="s">
        <v>158</v>
      </c>
      <c r="D94" s="2">
        <v>50</v>
      </c>
      <c r="E94" s="1"/>
      <c r="J94" s="27"/>
    </row>
    <row r="95" spans="2:10" x14ac:dyDescent="0.3">
      <c r="B95" s="18"/>
      <c r="C95" s="33" t="s">
        <v>158</v>
      </c>
      <c r="D95" s="2">
        <v>45</v>
      </c>
      <c r="J95" s="27"/>
    </row>
    <row r="96" spans="2:10" x14ac:dyDescent="0.3">
      <c r="B96" s="18"/>
      <c r="C96" s="33" t="s">
        <v>158</v>
      </c>
      <c r="D96" s="2">
        <v>100</v>
      </c>
      <c r="J96" s="27"/>
    </row>
    <row r="97" spans="2:10" x14ac:dyDescent="0.3">
      <c r="B97" s="18"/>
      <c r="C97" s="1"/>
      <c r="J97" s="27"/>
    </row>
    <row r="98" spans="2:10" x14ac:dyDescent="0.3">
      <c r="B98" s="18"/>
      <c r="J98" s="27"/>
    </row>
    <row r="99" spans="2:10" x14ac:dyDescent="0.3">
      <c r="B99" s="18"/>
      <c r="J99" s="27"/>
    </row>
    <row r="100" spans="2:10" x14ac:dyDescent="0.3">
      <c r="B100" s="18"/>
      <c r="J100" s="27"/>
    </row>
    <row r="101" spans="2:10" x14ac:dyDescent="0.3">
      <c r="B101" s="18"/>
      <c r="J101" s="27"/>
    </row>
    <row r="102" spans="2:10" x14ac:dyDescent="0.3">
      <c r="B102" s="18"/>
      <c r="J102" s="27"/>
    </row>
    <row r="103" spans="2:10" ht="15" thickBot="1" x14ac:dyDescent="0.35">
      <c r="B103" s="10"/>
      <c r="C103" s="11"/>
      <c r="D103" s="11"/>
      <c r="E103" s="11"/>
      <c r="F103" s="11"/>
      <c r="G103" s="11"/>
      <c r="H103" s="11"/>
      <c r="I103" s="11"/>
      <c r="J103" s="12"/>
    </row>
    <row r="104" spans="2:10" ht="15" thickBot="1" x14ac:dyDescent="0.35"/>
    <row r="105" spans="2:10" x14ac:dyDescent="0.3">
      <c r="B105" s="15"/>
      <c r="C105" s="16"/>
      <c r="D105" s="16"/>
      <c r="E105" s="16"/>
      <c r="F105" s="16"/>
      <c r="G105" s="16"/>
      <c r="H105" s="16"/>
      <c r="I105" s="16"/>
      <c r="J105" s="26"/>
    </row>
    <row r="106" spans="2:10" x14ac:dyDescent="0.3">
      <c r="B106" s="18"/>
      <c r="C106" s="53"/>
      <c r="D106" s="53"/>
      <c r="E106" s="35" t="s">
        <v>194</v>
      </c>
      <c r="F106" s="35"/>
      <c r="G106" s="35"/>
      <c r="H106" s="48"/>
      <c r="J106" s="27"/>
    </row>
    <row r="107" spans="2:10" ht="14.4" customHeight="1" x14ac:dyDescent="0.3">
      <c r="B107" s="18"/>
      <c r="C107" s="53"/>
      <c r="D107" s="53"/>
      <c r="E107" s="55" t="s">
        <v>175</v>
      </c>
      <c r="F107" s="55"/>
      <c r="G107" s="55"/>
      <c r="H107" s="46"/>
      <c r="J107" s="27"/>
    </row>
    <row r="108" spans="2:10" x14ac:dyDescent="0.3">
      <c r="B108" s="18"/>
      <c r="C108" s="53"/>
      <c r="D108" s="53"/>
      <c r="E108" s="55"/>
      <c r="F108" s="55"/>
      <c r="G108" s="55"/>
      <c r="H108" s="49"/>
      <c r="I108" s="19"/>
      <c r="J108" s="27"/>
    </row>
    <row r="109" spans="2:10" x14ac:dyDescent="0.3">
      <c r="B109" s="18"/>
      <c r="C109" s="28"/>
      <c r="D109" s="28"/>
      <c r="E109" s="55"/>
      <c r="F109" s="55"/>
      <c r="G109" s="55"/>
      <c r="H109" s="49"/>
      <c r="I109" s="19"/>
      <c r="J109" s="27"/>
    </row>
    <row r="110" spans="2:10" x14ac:dyDescent="0.3">
      <c r="B110" s="18"/>
      <c r="C110" s="1"/>
      <c r="D110" s="1"/>
      <c r="G110" s="14"/>
      <c r="H110" s="14"/>
      <c r="I110" s="14"/>
      <c r="J110" s="27"/>
    </row>
    <row r="111" spans="2:10" x14ac:dyDescent="0.3">
      <c r="B111" s="37" t="s">
        <v>155</v>
      </c>
      <c r="C111" s="6" t="s">
        <v>169</v>
      </c>
      <c r="D111" s="3" t="s">
        <v>172</v>
      </c>
      <c r="F111" s="3" t="s">
        <v>155</v>
      </c>
      <c r="G111" s="30" t="s">
        <v>169</v>
      </c>
      <c r="H111" s="30" t="s">
        <v>191</v>
      </c>
      <c r="I111" s="14"/>
      <c r="J111" s="27"/>
    </row>
    <row r="112" spans="2:10" x14ac:dyDescent="0.3">
      <c r="B112" s="38" t="s">
        <v>157</v>
      </c>
      <c r="C112" s="41" t="s">
        <v>170</v>
      </c>
      <c r="D112" s="2">
        <v>100</v>
      </c>
      <c r="F112" s="41" t="s">
        <v>157</v>
      </c>
      <c r="G112" s="41" t="s">
        <v>170</v>
      </c>
      <c r="H112" s="31">
        <f>SUMIFS($D$112:$D$116,$B$112:$B$116,F112,$C$112:$C$116,G112)</f>
        <v>200</v>
      </c>
      <c r="I112" s="14"/>
      <c r="J112" s="27"/>
    </row>
    <row r="113" spans="2:10" x14ac:dyDescent="0.3">
      <c r="B113" s="38" t="s">
        <v>157</v>
      </c>
      <c r="C113" s="41" t="s">
        <v>170</v>
      </c>
      <c r="D113" s="2">
        <v>100</v>
      </c>
      <c r="F113" s="33" t="s">
        <v>158</v>
      </c>
      <c r="G113" s="42" t="s">
        <v>170</v>
      </c>
      <c r="H113" s="31">
        <f t="shared" ref="H113:H114" si="4">SUMIFS($D$112:$D$116,$B$112:$B$116,F113,$C$112:$C$116,G113)</f>
        <v>150</v>
      </c>
      <c r="I113" s="14"/>
      <c r="J113" s="27"/>
    </row>
    <row r="114" spans="2:10" x14ac:dyDescent="0.3">
      <c r="B114" s="39" t="s">
        <v>158</v>
      </c>
      <c r="C114" s="42" t="s">
        <v>170</v>
      </c>
      <c r="D114" s="2">
        <v>50</v>
      </c>
      <c r="E114" s="1"/>
      <c r="F114" s="45" t="s">
        <v>158</v>
      </c>
      <c r="G114" s="44" t="s">
        <v>171</v>
      </c>
      <c r="H114" s="31">
        <f t="shared" si="4"/>
        <v>45</v>
      </c>
      <c r="I114" s="14"/>
      <c r="J114" s="27"/>
    </row>
    <row r="115" spans="2:10" x14ac:dyDescent="0.3">
      <c r="B115" s="43" t="s">
        <v>158</v>
      </c>
      <c r="C115" s="44" t="s">
        <v>171</v>
      </c>
      <c r="D115" s="2">
        <v>45</v>
      </c>
      <c r="J115" s="27"/>
    </row>
    <row r="116" spans="2:10" x14ac:dyDescent="0.3">
      <c r="B116" s="39" t="s">
        <v>158</v>
      </c>
      <c r="C116" s="42" t="s">
        <v>170</v>
      </c>
      <c r="D116" s="2">
        <v>100</v>
      </c>
      <c r="J116" s="27"/>
    </row>
    <row r="117" spans="2:10" x14ac:dyDescent="0.3">
      <c r="B117" s="18"/>
      <c r="C117" s="1"/>
      <c r="J117" s="27"/>
    </row>
    <row r="118" spans="2:10" x14ac:dyDescent="0.3">
      <c r="B118" s="18"/>
      <c r="J118" s="27"/>
    </row>
    <row r="119" spans="2:10" x14ac:dyDescent="0.3">
      <c r="B119" s="18"/>
      <c r="J119" s="27"/>
    </row>
    <row r="120" spans="2:10" x14ac:dyDescent="0.3">
      <c r="B120" s="18"/>
      <c r="J120" s="27"/>
    </row>
    <row r="121" spans="2:10" x14ac:dyDescent="0.3">
      <c r="B121" s="18"/>
      <c r="J121" s="27"/>
    </row>
    <row r="122" spans="2:10" x14ac:dyDescent="0.3">
      <c r="B122" s="18"/>
      <c r="J122" s="27"/>
    </row>
    <row r="123" spans="2:10" ht="15" thickBot="1" x14ac:dyDescent="0.35">
      <c r="B123" s="10"/>
      <c r="C123" s="11"/>
      <c r="D123" s="11"/>
      <c r="E123" s="11"/>
      <c r="F123" s="11"/>
      <c r="G123" s="11"/>
      <c r="H123" s="11"/>
      <c r="I123" s="11"/>
      <c r="J123" s="12"/>
    </row>
    <row r="124" spans="2:10" ht="15" thickBot="1" x14ac:dyDescent="0.35"/>
    <row r="125" spans="2:10" x14ac:dyDescent="0.3">
      <c r="B125" s="15"/>
      <c r="C125" s="16"/>
      <c r="D125" s="16"/>
      <c r="E125" s="16"/>
      <c r="F125" s="16"/>
      <c r="G125" s="16"/>
      <c r="H125" s="16"/>
      <c r="I125" s="16"/>
      <c r="J125" s="26"/>
    </row>
    <row r="126" spans="2:10" x14ac:dyDescent="0.3">
      <c r="B126" s="18"/>
      <c r="C126" s="53"/>
      <c r="D126" s="53"/>
      <c r="E126" s="54" t="s">
        <v>178</v>
      </c>
      <c r="F126" s="54"/>
      <c r="G126" s="54"/>
      <c r="J126" s="27"/>
    </row>
    <row r="127" spans="2:10" x14ac:dyDescent="0.3">
      <c r="B127" s="18"/>
      <c r="C127" s="53"/>
      <c r="D127" s="53"/>
      <c r="E127" s="54"/>
      <c r="F127" s="54"/>
      <c r="G127" s="54"/>
      <c r="J127" s="27"/>
    </row>
    <row r="128" spans="2:10" x14ac:dyDescent="0.3">
      <c r="B128" s="18"/>
      <c r="C128" s="53"/>
      <c r="D128" s="53"/>
      <c r="E128" s="34"/>
      <c r="F128" s="34"/>
      <c r="G128" s="34"/>
      <c r="H128" s="19"/>
      <c r="I128" s="19"/>
      <c r="J128" s="27"/>
    </row>
    <row r="129" spans="2:10" x14ac:dyDescent="0.3">
      <c r="B129" s="18"/>
      <c r="C129" s="28"/>
      <c r="D129" s="28"/>
      <c r="E129" s="34"/>
      <c r="F129" s="34"/>
      <c r="G129" s="34"/>
      <c r="H129" s="19"/>
      <c r="I129" s="19"/>
      <c r="J129" s="27"/>
    </row>
    <row r="130" spans="2:10" x14ac:dyDescent="0.3">
      <c r="B130" s="18"/>
      <c r="C130" s="1"/>
      <c r="D130" s="1"/>
      <c r="G130" s="14"/>
      <c r="H130" s="14"/>
      <c r="I130" s="14"/>
      <c r="J130" s="27"/>
    </row>
    <row r="131" spans="2:10" x14ac:dyDescent="0.3">
      <c r="B131" s="37" t="s">
        <v>179</v>
      </c>
      <c r="C131" s="6" t="s">
        <v>177</v>
      </c>
      <c r="D131" s="6" t="s">
        <v>196</v>
      </c>
      <c r="E131" s="5"/>
      <c r="F131" s="3" t="s">
        <v>155</v>
      </c>
      <c r="G131" s="30" t="s">
        <v>179</v>
      </c>
      <c r="H131" s="30" t="s">
        <v>196</v>
      </c>
      <c r="I131" s="30" t="s">
        <v>177</v>
      </c>
      <c r="J131" s="27"/>
    </row>
    <row r="132" spans="2:10" x14ac:dyDescent="0.3">
      <c r="B132" s="50" t="s">
        <v>180</v>
      </c>
      <c r="C132" s="4" t="s">
        <v>186</v>
      </c>
      <c r="D132" s="4" t="s">
        <v>197</v>
      </c>
      <c r="E132" s="1"/>
      <c r="F132" s="4" t="s">
        <v>157</v>
      </c>
      <c r="G132" s="4" t="s">
        <v>180</v>
      </c>
      <c r="H132" s="31" t="str">
        <f>IFERROR(VLOOKUP(G132,$B$132:$D$136,2,FALSE), "NON CATEGORIZZATO")</f>
        <v>Campania</v>
      </c>
      <c r="I132" s="31" t="str">
        <f>IFERROR(VLOOKUP(G132,$B$132:$D$136,3,FALSE), "NON CATEGORIZZATO")</f>
        <v>SUD</v>
      </c>
      <c r="J132" s="27"/>
    </row>
    <row r="133" spans="2:10" ht="43.2" x14ac:dyDescent="0.3">
      <c r="B133" s="50" t="s">
        <v>183</v>
      </c>
      <c r="C133" s="4" t="s">
        <v>187</v>
      </c>
      <c r="D133" s="4" t="s">
        <v>198</v>
      </c>
      <c r="E133" s="1"/>
      <c r="F133" s="2" t="s">
        <v>158</v>
      </c>
      <c r="G133" s="4" t="s">
        <v>181</v>
      </c>
      <c r="H133" s="31" t="str">
        <f t="shared" ref="H133:H134" si="5">IFERROR(VLOOKUP(G133,$B$132:$D$136,2,FALSE), "NON CATEGORIZZATO")</f>
        <v>NON CATEGORIZZATO</v>
      </c>
      <c r="I133" s="31" t="str">
        <f t="shared" ref="I133:I134" si="6">IFERROR(VLOOKUP(G133,$B$132:$D$136,3,FALSE), "NON CATEGORIZZATO")</f>
        <v>NON CATEGORIZZATO</v>
      </c>
      <c r="J133" s="27"/>
    </row>
    <row r="134" spans="2:10" ht="43.2" x14ac:dyDescent="0.3">
      <c r="B134" s="50" t="s">
        <v>195</v>
      </c>
      <c r="C134" s="4" t="s">
        <v>186</v>
      </c>
      <c r="D134" s="4" t="s">
        <v>197</v>
      </c>
      <c r="E134" s="1"/>
      <c r="F134" s="2" t="s">
        <v>164</v>
      </c>
      <c r="G134" s="4" t="s">
        <v>182</v>
      </c>
      <c r="H134" s="31" t="str">
        <f t="shared" si="5"/>
        <v>NON CATEGORIZZATO</v>
      </c>
      <c r="I134" s="31" t="str">
        <f t="shared" si="6"/>
        <v>NON CATEGORIZZATO</v>
      </c>
      <c r="J134" s="27"/>
    </row>
    <row r="135" spans="2:10" x14ac:dyDescent="0.3">
      <c r="B135" s="50" t="s">
        <v>184</v>
      </c>
      <c r="C135" s="4" t="s">
        <v>188</v>
      </c>
      <c r="D135" s="4" t="s">
        <v>199</v>
      </c>
      <c r="E135" s="1"/>
      <c r="J135" s="27"/>
    </row>
    <row r="136" spans="2:10" x14ac:dyDescent="0.3">
      <c r="B136" s="50" t="s">
        <v>185</v>
      </c>
      <c r="C136" s="4" t="s">
        <v>189</v>
      </c>
      <c r="D136" s="4" t="s">
        <v>197</v>
      </c>
      <c r="E136" s="1"/>
      <c r="J136" s="27"/>
    </row>
    <row r="137" spans="2:10" x14ac:dyDescent="0.3">
      <c r="B137" s="18"/>
      <c r="C137" s="1"/>
      <c r="J137" s="27"/>
    </row>
    <row r="138" spans="2:10" x14ac:dyDescent="0.3">
      <c r="B138" s="18"/>
      <c r="J138" s="27"/>
    </row>
    <row r="139" spans="2:10" x14ac:dyDescent="0.3">
      <c r="B139" s="18"/>
      <c r="J139" s="27"/>
    </row>
    <row r="140" spans="2:10" x14ac:dyDescent="0.3">
      <c r="B140" s="18"/>
      <c r="J140" s="27"/>
    </row>
    <row r="141" spans="2:10" x14ac:dyDescent="0.3">
      <c r="B141" s="18"/>
      <c r="J141" s="27"/>
    </row>
    <row r="142" spans="2:10" x14ac:dyDescent="0.3">
      <c r="B142" s="18"/>
      <c r="J142" s="27"/>
    </row>
    <row r="143" spans="2:10" ht="15" thickBot="1" x14ac:dyDescent="0.35">
      <c r="B143" s="10"/>
      <c r="C143" s="11"/>
      <c r="D143" s="11"/>
      <c r="E143" s="11"/>
      <c r="F143" s="11"/>
      <c r="G143" s="11"/>
      <c r="H143" s="11"/>
      <c r="I143" s="11"/>
      <c r="J143" s="12"/>
    </row>
  </sheetData>
  <mergeCells count="28">
    <mergeCell ref="C4:C5"/>
    <mergeCell ref="D4:D5"/>
    <mergeCell ref="C6:D6"/>
    <mergeCell ref="C7:D7"/>
    <mergeCell ref="C32:C33"/>
    <mergeCell ref="D32:D33"/>
    <mergeCell ref="C12:C13"/>
    <mergeCell ref="D12:D13"/>
    <mergeCell ref="C22:C23"/>
    <mergeCell ref="D22:D23"/>
    <mergeCell ref="C42:C44"/>
    <mergeCell ref="D42:D44"/>
    <mergeCell ref="E43:E44"/>
    <mergeCell ref="C67:C69"/>
    <mergeCell ref="D67:D69"/>
    <mergeCell ref="E68:E69"/>
    <mergeCell ref="G56:H56"/>
    <mergeCell ref="G57:H57"/>
    <mergeCell ref="C126:C128"/>
    <mergeCell ref="D126:D128"/>
    <mergeCell ref="E126:G127"/>
    <mergeCell ref="C106:C108"/>
    <mergeCell ref="D106:D108"/>
    <mergeCell ref="E87:F89"/>
    <mergeCell ref="E107:G109"/>
    <mergeCell ref="C86:C88"/>
    <mergeCell ref="D86:D88"/>
    <mergeCell ref="E86:F86"/>
  </mergeCells>
  <phoneticPr fontId="2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A7A3-44B7-451E-9BF5-F9EF030F1CDE}">
  <dimension ref="A1:B51"/>
  <sheetViews>
    <sheetView workbookViewId="0">
      <selection activeCell="D9" sqref="D9"/>
    </sheetView>
  </sheetViews>
  <sheetFormatPr defaultRowHeight="14.4" x14ac:dyDescent="0.3"/>
  <cols>
    <col min="1" max="1" width="10.109375" style="1" bestFit="1" customWidth="1"/>
    <col min="2" max="2" width="15.33203125" style="1" bestFit="1" customWidth="1"/>
  </cols>
  <sheetData>
    <row r="1" spans="1:2" x14ac:dyDescent="0.3">
      <c r="A1" s="5" t="s">
        <v>107</v>
      </c>
      <c r="B1" s="5" t="s">
        <v>124</v>
      </c>
    </row>
    <row r="2" spans="1:2" x14ac:dyDescent="0.3">
      <c r="A2" s="1">
        <v>9</v>
      </c>
      <c r="B2" s="1" t="s">
        <v>125</v>
      </c>
    </row>
    <row r="3" spans="1:2" x14ac:dyDescent="0.3">
      <c r="A3" s="1">
        <v>17</v>
      </c>
      <c r="B3" s="1" t="s">
        <v>125</v>
      </c>
    </row>
    <row r="4" spans="1:2" x14ac:dyDescent="0.3">
      <c r="A4" s="1">
        <v>21</v>
      </c>
      <c r="B4" s="1" t="s">
        <v>125</v>
      </c>
    </row>
    <row r="5" spans="1:2" x14ac:dyDescent="0.3">
      <c r="A5" s="1">
        <v>32</v>
      </c>
      <c r="B5" s="1" t="s">
        <v>125</v>
      </c>
    </row>
    <row r="6" spans="1:2" x14ac:dyDescent="0.3">
      <c r="A6" s="1">
        <v>43</v>
      </c>
      <c r="B6" s="1" t="s">
        <v>125</v>
      </c>
    </row>
    <row r="7" spans="1:2" x14ac:dyDescent="0.3">
      <c r="A7" s="1">
        <v>52</v>
      </c>
      <c r="B7" s="1" t="s">
        <v>125</v>
      </c>
    </row>
    <row r="8" spans="1:2" x14ac:dyDescent="0.3">
      <c r="A8" s="1">
        <v>68</v>
      </c>
      <c r="B8" s="1" t="s">
        <v>125</v>
      </c>
    </row>
    <row r="9" spans="1:2" x14ac:dyDescent="0.3">
      <c r="A9" s="1">
        <v>77</v>
      </c>
      <c r="B9" s="1" t="s">
        <v>125</v>
      </c>
    </row>
    <row r="10" spans="1:2" x14ac:dyDescent="0.3">
      <c r="A10" s="1">
        <v>79</v>
      </c>
      <c r="B10" s="1" t="s">
        <v>125</v>
      </c>
    </row>
    <row r="11" spans="1:2" x14ac:dyDescent="0.3">
      <c r="A11" s="1">
        <v>116</v>
      </c>
      <c r="B11" s="1" t="s">
        <v>125</v>
      </c>
    </row>
    <row r="12" spans="1:2" x14ac:dyDescent="0.3">
      <c r="A12" s="1">
        <v>139</v>
      </c>
      <c r="B12" s="1" t="s">
        <v>125</v>
      </c>
    </row>
    <row r="13" spans="1:2" x14ac:dyDescent="0.3">
      <c r="A13" s="1">
        <v>147</v>
      </c>
      <c r="B13" s="1" t="s">
        <v>125</v>
      </c>
    </row>
    <row r="14" spans="1:2" x14ac:dyDescent="0.3">
      <c r="A14" s="1">
        <v>157</v>
      </c>
      <c r="B14" s="1" t="s">
        <v>125</v>
      </c>
    </row>
    <row r="15" spans="1:2" x14ac:dyDescent="0.3">
      <c r="A15" s="1">
        <v>158</v>
      </c>
      <c r="B15" s="1" t="s">
        <v>125</v>
      </c>
    </row>
    <row r="16" spans="1:2" x14ac:dyDescent="0.3">
      <c r="A16" s="1">
        <v>167</v>
      </c>
      <c r="B16" s="1" t="s">
        <v>125</v>
      </c>
    </row>
    <row r="17" spans="1:2" x14ac:dyDescent="0.3">
      <c r="A17" s="1">
        <v>172</v>
      </c>
      <c r="B17" s="1" t="s">
        <v>125</v>
      </c>
    </row>
    <row r="18" spans="1:2" x14ac:dyDescent="0.3">
      <c r="A18" s="1">
        <v>174</v>
      </c>
      <c r="B18" s="1" t="s">
        <v>125</v>
      </c>
    </row>
    <row r="19" spans="1:2" x14ac:dyDescent="0.3">
      <c r="A19" s="1">
        <v>180</v>
      </c>
      <c r="B19" s="1" t="s">
        <v>125</v>
      </c>
    </row>
    <row r="20" spans="1:2" x14ac:dyDescent="0.3">
      <c r="A20" s="1">
        <v>182</v>
      </c>
      <c r="B20" s="1" t="s">
        <v>125</v>
      </c>
    </row>
    <row r="21" spans="1:2" x14ac:dyDescent="0.3">
      <c r="A21" s="1">
        <v>186</v>
      </c>
      <c r="B21" s="1" t="s">
        <v>125</v>
      </c>
    </row>
    <row r="22" spans="1:2" x14ac:dyDescent="0.3">
      <c r="A22" s="1">
        <v>241</v>
      </c>
      <c r="B22" s="1" t="s">
        <v>126</v>
      </c>
    </row>
    <row r="23" spans="1:2" x14ac:dyDescent="0.3">
      <c r="A23" s="1">
        <v>272</v>
      </c>
      <c r="B23" s="1" t="s">
        <v>126</v>
      </c>
    </row>
    <row r="24" spans="1:2" x14ac:dyDescent="0.3">
      <c r="A24" s="1">
        <v>277</v>
      </c>
      <c r="B24" s="1" t="s">
        <v>126</v>
      </c>
    </row>
    <row r="25" spans="1:2" x14ac:dyDescent="0.3">
      <c r="A25" s="1">
        <v>284</v>
      </c>
      <c r="B25" s="1" t="s">
        <v>126</v>
      </c>
    </row>
    <row r="26" spans="1:2" x14ac:dyDescent="0.3">
      <c r="A26" s="1">
        <v>306</v>
      </c>
      <c r="B26" s="1" t="s">
        <v>127</v>
      </c>
    </row>
    <row r="27" spans="1:2" x14ac:dyDescent="0.3">
      <c r="A27" s="1">
        <v>311</v>
      </c>
      <c r="B27" s="1" t="s">
        <v>128</v>
      </c>
    </row>
    <row r="28" spans="1:2" x14ac:dyDescent="0.3">
      <c r="A28" s="1">
        <v>313</v>
      </c>
      <c r="B28" s="1" t="s">
        <v>128</v>
      </c>
    </row>
    <row r="29" spans="1:2" x14ac:dyDescent="0.3">
      <c r="A29" s="1">
        <v>334</v>
      </c>
      <c r="B29" s="1" t="s">
        <v>128</v>
      </c>
    </row>
    <row r="30" spans="1:2" x14ac:dyDescent="0.3">
      <c r="A30" s="1">
        <v>362</v>
      </c>
      <c r="B30" s="1" t="s">
        <v>129</v>
      </c>
    </row>
    <row r="31" spans="1:2" x14ac:dyDescent="0.3">
      <c r="A31" s="1">
        <v>370</v>
      </c>
      <c r="B31" s="1" t="s">
        <v>128</v>
      </c>
    </row>
    <row r="32" spans="1:2" x14ac:dyDescent="0.3">
      <c r="A32" s="1">
        <v>372</v>
      </c>
      <c r="B32" s="1" t="s">
        <v>128</v>
      </c>
    </row>
    <row r="33" spans="1:2" x14ac:dyDescent="0.3">
      <c r="A33" s="1">
        <v>378</v>
      </c>
      <c r="B33" s="1" t="s">
        <v>128</v>
      </c>
    </row>
    <row r="34" spans="1:2" x14ac:dyDescent="0.3">
      <c r="A34" s="1">
        <v>383</v>
      </c>
      <c r="B34" s="1" t="s">
        <v>128</v>
      </c>
    </row>
    <row r="35" spans="1:2" x14ac:dyDescent="0.3">
      <c r="A35" s="1">
        <v>408</v>
      </c>
      <c r="B35" s="1" t="s">
        <v>130</v>
      </c>
    </row>
    <row r="36" spans="1:2" x14ac:dyDescent="0.3">
      <c r="A36" s="1">
        <v>431</v>
      </c>
      <c r="B36" s="1" t="s">
        <v>126</v>
      </c>
    </row>
    <row r="37" spans="1:2" x14ac:dyDescent="0.3">
      <c r="A37" s="1">
        <v>449</v>
      </c>
      <c r="B37" s="1" t="s">
        <v>131</v>
      </c>
    </row>
    <row r="38" spans="1:2" x14ac:dyDescent="0.3">
      <c r="A38" s="1">
        <v>450</v>
      </c>
      <c r="B38" s="1" t="s">
        <v>132</v>
      </c>
    </row>
    <row r="39" spans="1:2" x14ac:dyDescent="0.3">
      <c r="A39" s="1">
        <v>467</v>
      </c>
      <c r="B39" s="1" t="s">
        <v>133</v>
      </c>
    </row>
    <row r="40" spans="1:2" x14ac:dyDescent="0.3">
      <c r="A40" s="1">
        <v>476</v>
      </c>
      <c r="B40" s="1" t="s">
        <v>134</v>
      </c>
    </row>
    <row r="41" spans="1:2" x14ac:dyDescent="0.3">
      <c r="A41" s="1">
        <v>479</v>
      </c>
      <c r="B41" s="1" t="s">
        <v>135</v>
      </c>
    </row>
    <row r="42" spans="1:2" x14ac:dyDescent="0.3">
      <c r="A42" s="1">
        <v>483</v>
      </c>
      <c r="B42" s="1" t="s">
        <v>136</v>
      </c>
    </row>
    <row r="43" spans="1:2" x14ac:dyDescent="0.3">
      <c r="A43" s="1">
        <v>501</v>
      </c>
      <c r="B43" s="1" t="s">
        <v>137</v>
      </c>
    </row>
    <row r="44" spans="1:2" x14ac:dyDescent="0.3">
      <c r="A44" s="1">
        <v>516</v>
      </c>
      <c r="B44" s="1" t="s">
        <v>138</v>
      </c>
    </row>
    <row r="45" spans="1:2" x14ac:dyDescent="0.3">
      <c r="A45" s="1">
        <v>531</v>
      </c>
      <c r="B45" s="1" t="s">
        <v>127</v>
      </c>
    </row>
    <row r="46" spans="1:2" x14ac:dyDescent="0.3">
      <c r="A46" s="1">
        <v>537</v>
      </c>
      <c r="B46" s="1" t="s">
        <v>139</v>
      </c>
    </row>
    <row r="47" spans="1:2" x14ac:dyDescent="0.3">
      <c r="A47" s="1">
        <v>561</v>
      </c>
      <c r="B47" s="1" t="s">
        <v>140</v>
      </c>
    </row>
    <row r="48" spans="1:2" x14ac:dyDescent="0.3">
      <c r="A48" s="1">
        <v>568</v>
      </c>
      <c r="B48" s="1" t="s">
        <v>140</v>
      </c>
    </row>
    <row r="49" spans="1:2" x14ac:dyDescent="0.3">
      <c r="A49" s="1">
        <v>591</v>
      </c>
      <c r="B49" s="1" t="s">
        <v>129</v>
      </c>
    </row>
    <row r="50" spans="1:2" x14ac:dyDescent="0.3">
      <c r="A50" s="1">
        <v>592</v>
      </c>
      <c r="B50" s="1" t="s">
        <v>129</v>
      </c>
    </row>
    <row r="51" spans="1:2" x14ac:dyDescent="0.3">
      <c r="A51" s="1">
        <v>605</v>
      </c>
      <c r="B51" s="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9A62-8EB3-469A-91AD-47D900E8F838}">
  <dimension ref="A1:V51"/>
  <sheetViews>
    <sheetView zoomScale="80" zoomScaleNormal="80" workbookViewId="0">
      <pane xSplit="7" topLeftCell="H1" activePane="topRight" state="frozen"/>
      <selection pane="topRight" activeCell="U28" sqref="U28"/>
    </sheetView>
  </sheetViews>
  <sheetFormatPr defaultRowHeight="14.4" x14ac:dyDescent="0.3"/>
  <cols>
    <col min="1" max="1" width="10.88671875" style="1" bestFit="1" customWidth="1"/>
    <col min="2" max="2" width="17.6640625" style="1" bestFit="1" customWidth="1"/>
    <col min="3" max="3" width="25.6640625" style="1" bestFit="1" customWidth="1"/>
    <col min="4" max="4" width="13" style="9" bestFit="1" customWidth="1"/>
    <col min="5" max="5" width="16.44140625" style="1" bestFit="1" customWidth="1"/>
    <col min="6" max="6" width="6.21875" style="1" bestFit="1" customWidth="1"/>
    <col min="7" max="7" width="11.88671875" style="9" bestFit="1" customWidth="1"/>
    <col min="8" max="8" width="4.21875" style="1" bestFit="1" customWidth="1"/>
    <col min="9" max="9" width="15" style="1" customWidth="1"/>
    <col min="10" max="10" width="31.6640625" bestFit="1" customWidth="1"/>
    <col min="11" max="11" width="32.44140625" style="63" bestFit="1" customWidth="1"/>
    <col min="12" max="12" width="11.6640625" bestFit="1" customWidth="1"/>
    <col min="13" max="13" width="10.21875" bestFit="1" customWidth="1"/>
    <col min="14" max="14" width="10.77734375" bestFit="1" customWidth="1"/>
    <col min="16" max="16" width="15.109375" bestFit="1" customWidth="1"/>
    <col min="17" max="18" width="10" bestFit="1" customWidth="1"/>
  </cols>
  <sheetData>
    <row r="1" spans="1:22" x14ac:dyDescent="0.3">
      <c r="A1" s="3" t="s">
        <v>107</v>
      </c>
      <c r="B1" s="3" t="s">
        <v>106</v>
      </c>
      <c r="C1" s="3" t="s">
        <v>108</v>
      </c>
      <c r="D1" s="7" t="s">
        <v>112</v>
      </c>
      <c r="E1" s="3" t="s">
        <v>109</v>
      </c>
      <c r="F1" s="3" t="s">
        <v>111</v>
      </c>
      <c r="G1" s="7" t="s">
        <v>110</v>
      </c>
      <c r="H1" s="3" t="s">
        <v>113</v>
      </c>
      <c r="I1" s="5" t="s">
        <v>124</v>
      </c>
      <c r="J1" s="5" t="s">
        <v>114</v>
      </c>
      <c r="K1" s="62" t="s">
        <v>115</v>
      </c>
      <c r="L1" s="5" t="s">
        <v>116</v>
      </c>
      <c r="M1" s="5" t="s">
        <v>117</v>
      </c>
      <c r="N1" s="5" t="s">
        <v>123</v>
      </c>
      <c r="P1" s="60" t="s">
        <v>118</v>
      </c>
      <c r="Q1" s="60"/>
      <c r="R1" s="60"/>
      <c r="S1" s="60"/>
      <c r="T1" s="60"/>
      <c r="U1" s="60"/>
      <c r="V1" s="60"/>
    </row>
    <row r="2" spans="1:22" x14ac:dyDescent="0.3">
      <c r="A2" s="2">
        <v>378</v>
      </c>
      <c r="B2" s="2" t="s">
        <v>0</v>
      </c>
      <c r="C2" s="2" t="s">
        <v>1</v>
      </c>
      <c r="D2" s="8">
        <v>1554.95</v>
      </c>
      <c r="E2" s="2">
        <v>1</v>
      </c>
      <c r="F2" s="2" t="s">
        <v>2</v>
      </c>
      <c r="G2" s="8">
        <v>2443.35</v>
      </c>
      <c r="H2" s="2">
        <v>52</v>
      </c>
      <c r="I2" s="1" t="str">
        <f>VLOOKUP(A2,categories!A2:B51,2,FALSE)</f>
        <v>Road Bikes</v>
      </c>
      <c r="J2" t="str">
        <f>IF(E2=1,"Prodotto finito", "Componente acquisto o assemblato")</f>
        <v>Prodotto finito</v>
      </c>
      <c r="K2" s="63" t="str">
        <f xml:space="preserve"> IF(AND(E2=1,F2&lt;&gt;"NA"), "Prodotto finito, colore: " &amp; F2, "Componente acquisto o assemblato")</f>
        <v>Prodotto finito, colore: Black</v>
      </c>
      <c r="L2" t="str">
        <f>IF(OR(F2="NA", H2=""), "Missing data", "Ok")</f>
        <v>Ok</v>
      </c>
      <c r="M2" t="str">
        <f>IF(NOT(ISBLANK(H2)), "Ok", "No Size")</f>
        <v>Ok</v>
      </c>
      <c r="N2" t="str" cm="1">
        <f t="array" ref="N2">_xlfn.IFS(AND(G2&gt;=0, G2&lt;=500),"C", AND(G2&gt;500, G2&lt;=1500), "B", G2&gt;1500, "A")</f>
        <v>A</v>
      </c>
    </row>
    <row r="3" spans="1:22" x14ac:dyDescent="0.3">
      <c r="A3" s="2">
        <v>383</v>
      </c>
      <c r="B3" s="2" t="s">
        <v>3</v>
      </c>
      <c r="C3" s="2" t="s">
        <v>4</v>
      </c>
      <c r="D3" s="8">
        <v>605.65</v>
      </c>
      <c r="E3" s="2">
        <v>1</v>
      </c>
      <c r="F3" s="2" t="s">
        <v>5</v>
      </c>
      <c r="G3" s="8">
        <v>1000.44</v>
      </c>
      <c r="H3" s="2">
        <v>40</v>
      </c>
      <c r="I3" s="1" t="str">
        <f>VLOOKUP(A3,categories!A3:B52,2,FALSE)</f>
        <v>Road Bikes</v>
      </c>
      <c r="J3" t="str">
        <f t="shared" ref="J3:J51" si="0">IF(E3=1,"Prodotto finito", "Componente acquisto o assemblato")</f>
        <v>Prodotto finito</v>
      </c>
      <c r="K3" s="63" t="str">
        <f t="shared" ref="K3:K51" si="1" xml:space="preserve"> IF(AND(E3=1,F3&lt;&gt;"NA"), "Prodotto finito, colore: " &amp; F3, "Componente acquisto o assemblato")</f>
        <v>Prodotto finito, colore: Yellow</v>
      </c>
      <c r="L3" t="str">
        <f t="shared" ref="L3:L51" si="2">IF(OR(F3="NA", H3=""), "Missing data", "Ok")</f>
        <v>Ok</v>
      </c>
      <c r="M3" t="str">
        <f t="shared" ref="M3:M51" si="3">IF(NOT(ISBLANK(H3)), "Ok", "No Size")</f>
        <v>Ok</v>
      </c>
      <c r="N3" t="str" cm="1">
        <f t="array" ref="N3">_xlfn.IFS(AND(G3&gt;=0, G3&lt;=500),"C", AND(G3&gt;500, G3&lt;=1500), "B", G3&gt;1500, "A")</f>
        <v>B</v>
      </c>
      <c r="P3" s="61" t="s">
        <v>119</v>
      </c>
      <c r="Q3" s="61"/>
      <c r="R3" s="61"/>
      <c r="S3" s="61"/>
      <c r="T3" s="61"/>
      <c r="U3" s="61"/>
    </row>
    <row r="4" spans="1:22" x14ac:dyDescent="0.3">
      <c r="A4" s="2">
        <v>408</v>
      </c>
      <c r="B4" s="2" t="s">
        <v>6</v>
      </c>
      <c r="C4" s="2" t="s">
        <v>7</v>
      </c>
      <c r="D4" s="8">
        <v>53.4</v>
      </c>
      <c r="E4" s="2">
        <v>1</v>
      </c>
      <c r="F4" s="2" t="s">
        <v>8</v>
      </c>
      <c r="G4" s="8">
        <v>120.27</v>
      </c>
      <c r="H4" s="2"/>
      <c r="I4" s="1" t="str">
        <f>VLOOKUP(A4,categories!A4:B53,2,FALSE)</f>
        <v>Handlebars</v>
      </c>
      <c r="J4" t="str">
        <f t="shared" si="0"/>
        <v>Prodotto finito</v>
      </c>
      <c r="K4" s="63" t="str">
        <f t="shared" si="1"/>
        <v>Componente acquisto o assemblato</v>
      </c>
      <c r="L4" t="str">
        <f t="shared" si="2"/>
        <v>Missing data</v>
      </c>
      <c r="M4" t="str">
        <f t="shared" si="3"/>
        <v>No Size</v>
      </c>
      <c r="N4" t="str" cm="1">
        <f t="array" ref="N4">_xlfn.IFS(AND(G4&gt;=0, G4&lt;=500),"C", AND(G4&gt;500, G4&lt;=1500), "B", G4&gt;1500, "A")</f>
        <v>C</v>
      </c>
      <c r="P4" s="6" t="s">
        <v>120</v>
      </c>
      <c r="Q4" s="3" t="s">
        <v>121</v>
      </c>
    </row>
    <row r="5" spans="1:22" x14ac:dyDescent="0.3">
      <c r="A5" s="2">
        <v>431</v>
      </c>
      <c r="B5" s="2" t="s">
        <v>9</v>
      </c>
      <c r="C5" s="2" t="s">
        <v>10</v>
      </c>
      <c r="D5" s="8">
        <v>300.12</v>
      </c>
      <c r="E5" s="2">
        <v>1</v>
      </c>
      <c r="F5" s="2" t="s">
        <v>5</v>
      </c>
      <c r="G5" s="8">
        <v>540.75</v>
      </c>
      <c r="H5" s="2">
        <v>42</v>
      </c>
      <c r="I5" s="1" t="str">
        <f>VLOOKUP(A5,categories!A5:B54,2,FALSE)</f>
        <v>Road Frames</v>
      </c>
      <c r="J5" t="str">
        <f t="shared" si="0"/>
        <v>Prodotto finito</v>
      </c>
      <c r="K5" s="63" t="str">
        <f t="shared" si="1"/>
        <v>Prodotto finito, colore: Yellow</v>
      </c>
      <c r="L5" t="str">
        <f t="shared" si="2"/>
        <v>Ok</v>
      </c>
      <c r="M5" t="str">
        <f t="shared" si="3"/>
        <v>Ok</v>
      </c>
      <c r="N5" t="str" cm="1">
        <f t="array" ref="N5">_xlfn.IFS(AND(G5&gt;=0, G5&lt;=500),"C", AND(G5&gt;500, G5&lt;=1500), "B", G5&gt;1500, "A")</f>
        <v>B</v>
      </c>
      <c r="P5" s="2" t="s">
        <v>2</v>
      </c>
      <c r="Q5" s="2">
        <f>COUNTIF($F$2:$F$51,P5)</f>
        <v>9</v>
      </c>
    </row>
    <row r="6" spans="1:22" x14ac:dyDescent="0.3">
      <c r="A6" s="2">
        <v>284</v>
      </c>
      <c r="B6" s="2" t="s">
        <v>11</v>
      </c>
      <c r="C6" s="2" t="s">
        <v>12</v>
      </c>
      <c r="D6" s="8">
        <v>204.63</v>
      </c>
      <c r="E6" s="2">
        <v>1</v>
      </c>
      <c r="F6" s="2" t="s">
        <v>2</v>
      </c>
      <c r="G6" s="8">
        <v>337.22</v>
      </c>
      <c r="H6" s="2">
        <v>48</v>
      </c>
      <c r="I6" s="1" t="str">
        <f>VLOOKUP(A6,categories!A6:B55,2,FALSE)</f>
        <v>Road Frames</v>
      </c>
      <c r="J6" t="str">
        <f t="shared" si="0"/>
        <v>Prodotto finito</v>
      </c>
      <c r="K6" s="63" t="str">
        <f t="shared" si="1"/>
        <v>Prodotto finito, colore: Black</v>
      </c>
      <c r="L6" t="str">
        <f t="shared" si="2"/>
        <v>Ok</v>
      </c>
      <c r="M6" t="str">
        <f t="shared" si="3"/>
        <v>Ok</v>
      </c>
      <c r="N6" t="str" cm="1">
        <f t="array" ref="N6">_xlfn.IFS(AND(G6&gt;=0, G6&lt;=500),"C", AND(G6&gt;500, G6&lt;=1500), "B", G6&gt;1500, "A")</f>
        <v>C</v>
      </c>
      <c r="P6" s="2" t="s">
        <v>5</v>
      </c>
      <c r="Q6" s="2">
        <f t="shared" ref="Q6:Q9" si="4">COUNTIF($F$2:$F$51,P6)</f>
        <v>4</v>
      </c>
    </row>
    <row r="7" spans="1:22" x14ac:dyDescent="0.3">
      <c r="A7" s="2">
        <v>172</v>
      </c>
      <c r="B7" s="2" t="s">
        <v>13</v>
      </c>
      <c r="C7" s="2" t="s">
        <v>14</v>
      </c>
      <c r="D7" s="8">
        <v>0</v>
      </c>
      <c r="E7" s="2">
        <v>0</v>
      </c>
      <c r="F7" s="2" t="s">
        <v>8</v>
      </c>
      <c r="G7" s="8">
        <v>0</v>
      </c>
      <c r="H7" s="2"/>
      <c r="I7" s="1" t="str">
        <f>VLOOKUP(A7,categories!A7:B56,2,FALSE)</f>
        <v>NULL</v>
      </c>
      <c r="J7" t="str">
        <f t="shared" si="0"/>
        <v>Componente acquisto o assemblato</v>
      </c>
      <c r="K7" s="63" t="str">
        <f t="shared" si="1"/>
        <v>Componente acquisto o assemblato</v>
      </c>
      <c r="L7" t="str">
        <f t="shared" si="2"/>
        <v>Missing data</v>
      </c>
      <c r="M7" t="str">
        <f t="shared" si="3"/>
        <v>No Size</v>
      </c>
      <c r="N7" t="str" cm="1">
        <f t="array" ref="N7">_xlfn.IFS(AND(G7&gt;=0, G7&lt;=500),"C", AND(G7&gt;500, G7&lt;=1500), "B", G7&gt;1500, "A")</f>
        <v>C</v>
      </c>
      <c r="P7" s="2" t="s">
        <v>8</v>
      </c>
      <c r="Q7" s="2">
        <f t="shared" si="4"/>
        <v>24</v>
      </c>
    </row>
    <row r="8" spans="1:22" x14ac:dyDescent="0.3">
      <c r="A8" s="2">
        <v>313</v>
      </c>
      <c r="B8" s="2" t="s">
        <v>15</v>
      </c>
      <c r="C8" s="2" t="s">
        <v>16</v>
      </c>
      <c r="D8" s="8">
        <v>2171.29</v>
      </c>
      <c r="E8" s="2">
        <v>1</v>
      </c>
      <c r="F8" s="2" t="s">
        <v>17</v>
      </c>
      <c r="G8" s="8">
        <v>3578.27</v>
      </c>
      <c r="H8" s="2">
        <v>52</v>
      </c>
      <c r="I8" s="1" t="str">
        <f>VLOOKUP(A8,categories!A8:B57,2,FALSE)</f>
        <v>Road Bikes</v>
      </c>
      <c r="J8" t="str">
        <f t="shared" si="0"/>
        <v>Prodotto finito</v>
      </c>
      <c r="K8" s="63" t="str">
        <f t="shared" si="1"/>
        <v>Prodotto finito, colore: Red</v>
      </c>
      <c r="L8" t="str">
        <f t="shared" si="2"/>
        <v>Ok</v>
      </c>
      <c r="M8" t="str">
        <f t="shared" si="3"/>
        <v>Ok</v>
      </c>
      <c r="N8" t="str" cm="1">
        <f t="array" ref="N8">_xlfn.IFS(AND(G8&gt;=0, G8&lt;=500),"C", AND(G8&gt;500, G8&lt;=1500), "B", G8&gt;1500, "A")</f>
        <v>A</v>
      </c>
      <c r="P8" s="2" t="s">
        <v>17</v>
      </c>
      <c r="Q8" s="2">
        <f t="shared" si="4"/>
        <v>7</v>
      </c>
    </row>
    <row r="9" spans="1:22" x14ac:dyDescent="0.3">
      <c r="A9" s="2">
        <v>147</v>
      </c>
      <c r="B9" s="2" t="s">
        <v>18</v>
      </c>
      <c r="C9" s="2" t="s">
        <v>19</v>
      </c>
      <c r="D9" s="8">
        <v>0</v>
      </c>
      <c r="E9" s="2">
        <v>0</v>
      </c>
      <c r="F9" s="2" t="s">
        <v>8</v>
      </c>
      <c r="G9" s="8">
        <v>0</v>
      </c>
      <c r="H9" s="2"/>
      <c r="I9" s="1" t="str">
        <f>VLOOKUP(A9,categories!A9:B58,2,FALSE)</f>
        <v>NULL</v>
      </c>
      <c r="J9" t="str">
        <f t="shared" si="0"/>
        <v>Componente acquisto o assemblato</v>
      </c>
      <c r="K9" s="63" t="str">
        <f t="shared" si="1"/>
        <v>Componente acquisto o assemblato</v>
      </c>
      <c r="L9" t="str">
        <f t="shared" si="2"/>
        <v>Missing data</v>
      </c>
      <c r="M9" t="str">
        <f t="shared" si="3"/>
        <v>No Size</v>
      </c>
      <c r="N9" t="str" cm="1">
        <f t="array" ref="N9">_xlfn.IFS(AND(G9&gt;=0, G9&lt;=500),"C", AND(G9&gt;500, G9&lt;=1500), "B", G9&gt;1500, "A")</f>
        <v>C</v>
      </c>
      <c r="P9" s="2" t="s">
        <v>28</v>
      </c>
      <c r="Q9" s="2">
        <f t="shared" si="4"/>
        <v>6</v>
      </c>
    </row>
    <row r="10" spans="1:22" x14ac:dyDescent="0.3">
      <c r="A10" s="2">
        <v>52</v>
      </c>
      <c r="B10" s="2" t="s">
        <v>20</v>
      </c>
      <c r="C10" s="2" t="s">
        <v>21</v>
      </c>
      <c r="D10" s="8">
        <v>0</v>
      </c>
      <c r="E10" s="2">
        <v>0</v>
      </c>
      <c r="F10" s="2" t="s">
        <v>8</v>
      </c>
      <c r="G10" s="8">
        <v>0</v>
      </c>
      <c r="H10" s="2"/>
      <c r="I10" s="1" t="e">
        <f>VLOOKUP(A10,categories!A10:B59,2,FALSE)</f>
        <v>#N/A</v>
      </c>
      <c r="J10" t="str">
        <f t="shared" si="0"/>
        <v>Componente acquisto o assemblato</v>
      </c>
      <c r="K10" s="63" t="str">
        <f t="shared" si="1"/>
        <v>Componente acquisto o assemblato</v>
      </c>
      <c r="L10" t="str">
        <f t="shared" si="2"/>
        <v>Missing data</v>
      </c>
      <c r="M10" t="str">
        <f t="shared" si="3"/>
        <v>No Size</v>
      </c>
      <c r="N10" t="str" cm="1">
        <f t="array" ref="N10">_xlfn.IFS(AND(G10&gt;=0, G10&lt;=500),"C", AND(G10&gt;500, G10&lt;=1500), "B", G10&gt;1500, "A")</f>
        <v>C</v>
      </c>
    </row>
    <row r="11" spans="1:22" x14ac:dyDescent="0.3">
      <c r="A11" s="2">
        <v>241</v>
      </c>
      <c r="B11" s="2" t="s">
        <v>22</v>
      </c>
      <c r="C11" s="2" t="s">
        <v>23</v>
      </c>
      <c r="D11" s="8">
        <v>747.97</v>
      </c>
      <c r="E11" s="2">
        <v>1</v>
      </c>
      <c r="F11" s="2" t="s">
        <v>17</v>
      </c>
      <c r="G11" s="8">
        <v>1263.46</v>
      </c>
      <c r="H11" s="2">
        <v>44</v>
      </c>
      <c r="I11" s="1" t="str">
        <f>VLOOKUP(A11,categories!A11:B60,2,FALSE)</f>
        <v>Road Frames</v>
      </c>
      <c r="J11" t="str">
        <f t="shared" si="0"/>
        <v>Prodotto finito</v>
      </c>
      <c r="K11" s="63" t="str">
        <f t="shared" si="1"/>
        <v>Prodotto finito, colore: Red</v>
      </c>
      <c r="L11" t="str">
        <f t="shared" si="2"/>
        <v>Ok</v>
      </c>
      <c r="M11" t="str">
        <f t="shared" si="3"/>
        <v>Ok</v>
      </c>
      <c r="N11" t="str" cm="1">
        <f t="array" ref="N11">_xlfn.IFS(AND(G11&gt;=0, G11&lt;=500),"C", AND(G11&gt;500, G11&lt;=1500), "B", G11&gt;1500, "A")</f>
        <v>B</v>
      </c>
      <c r="P11" s="61" t="s">
        <v>122</v>
      </c>
      <c r="Q11" s="61"/>
      <c r="R11" s="61"/>
      <c r="S11" s="61"/>
      <c r="T11" s="61"/>
      <c r="U11" s="61"/>
    </row>
    <row r="12" spans="1:22" x14ac:dyDescent="0.3">
      <c r="A12" s="2">
        <v>531</v>
      </c>
      <c r="B12" s="2" t="s">
        <v>24</v>
      </c>
      <c r="C12" s="2" t="s">
        <v>25</v>
      </c>
      <c r="D12" s="8">
        <v>136.79</v>
      </c>
      <c r="E12" s="2">
        <v>1</v>
      </c>
      <c r="F12" s="2" t="s">
        <v>2</v>
      </c>
      <c r="G12" s="8">
        <v>249.79</v>
      </c>
      <c r="H12" s="2">
        <v>42</v>
      </c>
      <c r="I12" s="1" t="str">
        <f>VLOOKUP(A12,categories!A12:B61,2,FALSE)</f>
        <v>Mountain Frames</v>
      </c>
      <c r="J12" t="str">
        <f t="shared" si="0"/>
        <v>Prodotto finito</v>
      </c>
      <c r="K12" s="63" t="str">
        <f t="shared" si="1"/>
        <v>Prodotto finito, colore: Black</v>
      </c>
      <c r="L12" t="str">
        <f t="shared" si="2"/>
        <v>Ok</v>
      </c>
      <c r="M12" t="str">
        <f t="shared" si="3"/>
        <v>Ok</v>
      </c>
      <c r="N12" t="str" cm="1">
        <f t="array" ref="N12">_xlfn.IFS(AND(G12&gt;=0, G12&lt;=500),"C", AND(G12&gt;500, G12&lt;=1500), "B", G12&gt;1500, "A")</f>
        <v>C</v>
      </c>
      <c r="P12" s="6" t="s">
        <v>120</v>
      </c>
      <c r="Q12" s="6" t="s">
        <v>113</v>
      </c>
      <c r="R12" s="3" t="s">
        <v>121</v>
      </c>
    </row>
    <row r="13" spans="1:22" x14ac:dyDescent="0.3">
      <c r="A13" s="2">
        <v>501</v>
      </c>
      <c r="B13" s="2" t="s">
        <v>26</v>
      </c>
      <c r="C13" s="2" t="s">
        <v>27</v>
      </c>
      <c r="D13" s="8">
        <v>53.93</v>
      </c>
      <c r="E13" s="2">
        <v>1</v>
      </c>
      <c r="F13" s="2" t="s">
        <v>28</v>
      </c>
      <c r="G13" s="8">
        <v>121.46</v>
      </c>
      <c r="H13" s="2"/>
      <c r="I13" s="1" t="str">
        <f>VLOOKUP(A13,categories!A13:B62,2,FALSE)</f>
        <v>Derailleurs</v>
      </c>
      <c r="J13" t="str">
        <f t="shared" si="0"/>
        <v>Prodotto finito</v>
      </c>
      <c r="K13" s="63" t="str">
        <f t="shared" si="1"/>
        <v>Prodotto finito, colore: Silver</v>
      </c>
      <c r="L13" t="str">
        <f t="shared" si="2"/>
        <v>Missing data</v>
      </c>
      <c r="M13" t="str">
        <f t="shared" si="3"/>
        <v>No Size</v>
      </c>
      <c r="N13" t="str" cm="1">
        <f t="array" ref="N13">_xlfn.IFS(AND(G13&gt;=0, G13&lt;=500),"C", AND(G13&gt;500, G13&lt;=1500), "B", G13&gt;1500, "A")</f>
        <v>C</v>
      </c>
      <c r="P13" s="2" t="s">
        <v>2</v>
      </c>
      <c r="Q13" s="2">
        <v>52</v>
      </c>
      <c r="R13" s="2">
        <f>COUNTIFS($F$2:$F$51,P13,$H$2:$H$51,Q13)</f>
        <v>1</v>
      </c>
    </row>
    <row r="14" spans="1:22" x14ac:dyDescent="0.3">
      <c r="A14" s="2">
        <v>516</v>
      </c>
      <c r="B14" s="2" t="s">
        <v>29</v>
      </c>
      <c r="C14" s="2" t="s">
        <v>30</v>
      </c>
      <c r="D14" s="8">
        <v>17.38</v>
      </c>
      <c r="E14" s="2">
        <v>1</v>
      </c>
      <c r="F14" s="2" t="s">
        <v>8</v>
      </c>
      <c r="G14" s="8">
        <v>39.14</v>
      </c>
      <c r="H14" s="2"/>
      <c r="I14" s="1" t="str">
        <f>VLOOKUP(A14,categories!A14:B63,2,FALSE)</f>
        <v>Saddles</v>
      </c>
      <c r="J14" t="str">
        <f t="shared" si="0"/>
        <v>Prodotto finito</v>
      </c>
      <c r="K14" s="63" t="str">
        <f t="shared" si="1"/>
        <v>Componente acquisto o assemblato</v>
      </c>
      <c r="L14" t="str">
        <f t="shared" si="2"/>
        <v>Missing data</v>
      </c>
      <c r="M14" t="str">
        <f t="shared" si="3"/>
        <v>No Size</v>
      </c>
      <c r="N14" t="str" cm="1">
        <f t="array" ref="N14">_xlfn.IFS(AND(G14&gt;=0, G14&lt;=500),"C", AND(G14&gt;500, G14&lt;=1500), "B", G14&gt;1500, "A")</f>
        <v>C</v>
      </c>
      <c r="P14" s="2" t="s">
        <v>5</v>
      </c>
      <c r="Q14" s="2">
        <v>40</v>
      </c>
      <c r="R14" s="2">
        <f t="shared" ref="R14:R31" si="5">COUNTIFS($F$2:$F$51,P14,$H$2:$H$51,Q14)</f>
        <v>1</v>
      </c>
    </row>
    <row r="15" spans="1:22" x14ac:dyDescent="0.3">
      <c r="A15" s="2">
        <v>362</v>
      </c>
      <c r="B15" s="2" t="s">
        <v>31</v>
      </c>
      <c r="C15" s="2" t="s">
        <v>32</v>
      </c>
      <c r="D15" s="8">
        <v>1105.81</v>
      </c>
      <c r="E15" s="2">
        <v>1</v>
      </c>
      <c r="F15" s="2" t="s">
        <v>2</v>
      </c>
      <c r="G15" s="8">
        <v>2049.1</v>
      </c>
      <c r="H15" s="2">
        <v>46</v>
      </c>
      <c r="I15" s="1" t="str">
        <f>VLOOKUP(A15,categories!A15:B64,2,FALSE)</f>
        <v>Mountain Bikes</v>
      </c>
      <c r="J15" t="str">
        <f t="shared" si="0"/>
        <v>Prodotto finito</v>
      </c>
      <c r="K15" s="63" t="str">
        <f t="shared" si="1"/>
        <v>Prodotto finito, colore: Black</v>
      </c>
      <c r="L15" t="str">
        <f t="shared" si="2"/>
        <v>Ok</v>
      </c>
      <c r="M15" t="str">
        <f t="shared" si="3"/>
        <v>Ok</v>
      </c>
      <c r="N15" t="str" cm="1">
        <f t="array" ref="N15">_xlfn.IFS(AND(G15&gt;=0, G15&lt;=500),"C", AND(G15&gt;500, G15&lt;=1500), "B", G15&gt;1500, "A")</f>
        <v>A</v>
      </c>
      <c r="P15" s="2" t="s">
        <v>8</v>
      </c>
      <c r="Q15" s="2" t="str">
        <f>""</f>
        <v/>
      </c>
      <c r="R15" s="2">
        <f t="shared" si="5"/>
        <v>24</v>
      </c>
    </row>
    <row r="16" spans="1:22" x14ac:dyDescent="0.3">
      <c r="A16" s="2">
        <v>605</v>
      </c>
      <c r="B16" s="2" t="s">
        <v>33</v>
      </c>
      <c r="C16" s="2" t="s">
        <v>34</v>
      </c>
      <c r="D16" s="8">
        <v>343.65</v>
      </c>
      <c r="E16" s="2">
        <v>1</v>
      </c>
      <c r="F16" s="2" t="s">
        <v>2</v>
      </c>
      <c r="G16" s="8">
        <v>539.99</v>
      </c>
      <c r="H16" s="2">
        <v>48</v>
      </c>
      <c r="I16" s="1" t="str">
        <f>VLOOKUP(A16,categories!A16:B65,2,FALSE)</f>
        <v>Road Bikes</v>
      </c>
      <c r="J16" t="str">
        <f t="shared" si="0"/>
        <v>Prodotto finito</v>
      </c>
      <c r="K16" s="63" t="str">
        <f t="shared" si="1"/>
        <v>Prodotto finito, colore: Black</v>
      </c>
      <c r="L16" t="str">
        <f t="shared" si="2"/>
        <v>Ok</v>
      </c>
      <c r="M16" t="str">
        <f t="shared" si="3"/>
        <v>Ok</v>
      </c>
      <c r="N16" t="str" cm="1">
        <f t="array" ref="N16">_xlfn.IFS(AND(G16&gt;=0, G16&lt;=500),"C", AND(G16&gt;500, G16&lt;=1500), "B", G16&gt;1500, "A")</f>
        <v>B</v>
      </c>
      <c r="P16" s="2" t="s">
        <v>5</v>
      </c>
      <c r="Q16" s="2">
        <v>42</v>
      </c>
      <c r="R16" s="2">
        <f t="shared" si="5"/>
        <v>1</v>
      </c>
    </row>
    <row r="17" spans="1:18" x14ac:dyDescent="0.3">
      <c r="A17" s="2">
        <v>174</v>
      </c>
      <c r="B17" s="2" t="s">
        <v>35</v>
      </c>
      <c r="C17" s="2" t="s">
        <v>36</v>
      </c>
      <c r="D17" s="8">
        <v>0</v>
      </c>
      <c r="E17" s="2">
        <v>0</v>
      </c>
      <c r="F17" s="2" t="s">
        <v>8</v>
      </c>
      <c r="G17" s="8">
        <v>0</v>
      </c>
      <c r="H17" s="2"/>
      <c r="I17" s="1" t="str">
        <f>VLOOKUP(A17,categories!A17:B66,2,FALSE)</f>
        <v>NULL</v>
      </c>
      <c r="J17" t="str">
        <f t="shared" si="0"/>
        <v>Componente acquisto o assemblato</v>
      </c>
      <c r="K17" s="63" t="str">
        <f t="shared" si="1"/>
        <v>Componente acquisto o assemblato</v>
      </c>
      <c r="L17" t="str">
        <f t="shared" si="2"/>
        <v>Missing data</v>
      </c>
      <c r="M17" t="str">
        <f t="shared" si="3"/>
        <v>No Size</v>
      </c>
      <c r="N17" t="str" cm="1">
        <f t="array" ref="N17">_xlfn.IFS(AND(G17&gt;=0, G17&lt;=500),"C", AND(G17&gt;500, G17&lt;=1500), "B", G17&gt;1500, "A")</f>
        <v>C</v>
      </c>
      <c r="P17" s="2" t="s">
        <v>2</v>
      </c>
      <c r="Q17" s="2">
        <v>48</v>
      </c>
      <c r="R17" s="2">
        <f t="shared" si="5"/>
        <v>2</v>
      </c>
    </row>
    <row r="18" spans="1:18" x14ac:dyDescent="0.3">
      <c r="A18" s="2">
        <v>450</v>
      </c>
      <c r="B18" s="2" t="s">
        <v>37</v>
      </c>
      <c r="C18" s="2" t="s">
        <v>38</v>
      </c>
      <c r="D18" s="8">
        <v>5.77</v>
      </c>
      <c r="E18" s="2">
        <v>1</v>
      </c>
      <c r="F18" s="2" t="s">
        <v>8</v>
      </c>
      <c r="G18" s="8">
        <v>13.99</v>
      </c>
      <c r="H18" s="2"/>
      <c r="I18" s="1" t="str">
        <f>VLOOKUP(A18,categories!A18:B67,2,FALSE)</f>
        <v>Lights</v>
      </c>
      <c r="J18" t="str">
        <f t="shared" si="0"/>
        <v>Prodotto finito</v>
      </c>
      <c r="K18" s="63" t="str">
        <f t="shared" si="1"/>
        <v>Componente acquisto o assemblato</v>
      </c>
      <c r="L18" t="str">
        <f t="shared" si="2"/>
        <v>Missing data</v>
      </c>
      <c r="M18" t="str">
        <f t="shared" si="3"/>
        <v>No Size</v>
      </c>
      <c r="N18" t="str" cm="1">
        <f t="array" ref="N18">_xlfn.IFS(AND(G18&gt;=0, G18&lt;=500),"C", AND(G18&gt;500, G18&lt;=1500), "B", G18&gt;1500, "A")</f>
        <v>C</v>
      </c>
      <c r="P18" s="2" t="s">
        <v>17</v>
      </c>
      <c r="Q18" s="2">
        <v>52</v>
      </c>
      <c r="R18" s="2">
        <f t="shared" si="5"/>
        <v>2</v>
      </c>
    </row>
    <row r="19" spans="1:18" x14ac:dyDescent="0.3">
      <c r="A19" s="2">
        <v>116</v>
      </c>
      <c r="B19" s="2" t="s">
        <v>39</v>
      </c>
      <c r="C19" s="2" t="s">
        <v>40</v>
      </c>
      <c r="D19" s="8">
        <v>0</v>
      </c>
      <c r="E19" s="2">
        <v>0</v>
      </c>
      <c r="F19" s="2" t="s">
        <v>8</v>
      </c>
      <c r="G19" s="8">
        <v>0</v>
      </c>
      <c r="H19" s="2"/>
      <c r="I19" s="1" t="e">
        <f>VLOOKUP(A19,categories!A19:B68,2,FALSE)</f>
        <v>#N/A</v>
      </c>
      <c r="J19" t="str">
        <f t="shared" si="0"/>
        <v>Componente acquisto o assemblato</v>
      </c>
      <c r="K19" s="63" t="str">
        <f t="shared" si="1"/>
        <v>Componente acquisto o assemblato</v>
      </c>
      <c r="L19" t="str">
        <f t="shared" si="2"/>
        <v>Missing data</v>
      </c>
      <c r="M19" t="str">
        <f t="shared" si="3"/>
        <v>No Size</v>
      </c>
      <c r="N19" t="str" cm="1">
        <f t="array" ref="N19">_xlfn.IFS(AND(G19&gt;=0, G19&lt;=500),"C", AND(G19&gt;500, G19&lt;=1500), "B", G19&gt;1500, "A")</f>
        <v>C</v>
      </c>
      <c r="P19" s="2" t="s">
        <v>17</v>
      </c>
      <c r="Q19" s="2">
        <v>44</v>
      </c>
      <c r="R19" s="2">
        <f t="shared" si="5"/>
        <v>2</v>
      </c>
    </row>
    <row r="20" spans="1:18" x14ac:dyDescent="0.3">
      <c r="A20" s="2">
        <v>157</v>
      </c>
      <c r="B20" s="2" t="s">
        <v>41</v>
      </c>
      <c r="C20" s="2" t="s">
        <v>42</v>
      </c>
      <c r="D20" s="8">
        <v>0</v>
      </c>
      <c r="E20" s="2">
        <v>0</v>
      </c>
      <c r="F20" s="2" t="s">
        <v>8</v>
      </c>
      <c r="G20" s="8">
        <v>0</v>
      </c>
      <c r="H20" s="2"/>
      <c r="I20" s="1" t="e">
        <f>VLOOKUP(A20,categories!A20:B69,2,FALSE)</f>
        <v>#N/A</v>
      </c>
      <c r="J20" t="str">
        <f t="shared" si="0"/>
        <v>Componente acquisto o assemblato</v>
      </c>
      <c r="K20" s="63" t="str">
        <f t="shared" si="1"/>
        <v>Componente acquisto o assemblato</v>
      </c>
      <c r="L20" t="str">
        <f t="shared" si="2"/>
        <v>Missing data</v>
      </c>
      <c r="M20" t="str">
        <f t="shared" si="3"/>
        <v>No Size</v>
      </c>
      <c r="N20" t="str" cm="1">
        <f t="array" ref="N20">_xlfn.IFS(AND(G20&gt;=0, G20&lt;=500),"C", AND(G20&gt;500, G20&lt;=1500), "B", G20&gt;1500, "A")</f>
        <v>C</v>
      </c>
      <c r="P20" s="2" t="s">
        <v>2</v>
      </c>
      <c r="Q20" s="2">
        <v>42</v>
      </c>
      <c r="R20" s="2">
        <f t="shared" si="5"/>
        <v>1</v>
      </c>
    </row>
    <row r="21" spans="1:18" x14ac:dyDescent="0.3">
      <c r="A21" s="2">
        <v>568</v>
      </c>
      <c r="B21" s="2" t="s">
        <v>43</v>
      </c>
      <c r="C21" s="2" t="s">
        <v>44</v>
      </c>
      <c r="D21" s="8">
        <v>461.44</v>
      </c>
      <c r="E21" s="2">
        <v>1</v>
      </c>
      <c r="F21" s="2" t="s">
        <v>5</v>
      </c>
      <c r="G21" s="8">
        <v>742.35</v>
      </c>
      <c r="H21" s="2">
        <v>44</v>
      </c>
      <c r="I21" s="1" t="str">
        <f>VLOOKUP(A21,categories!A21:B70,2,FALSE)</f>
        <v>Touring Bikes</v>
      </c>
      <c r="J21" t="str">
        <f t="shared" si="0"/>
        <v>Prodotto finito</v>
      </c>
      <c r="K21" s="63" t="str">
        <f t="shared" si="1"/>
        <v>Prodotto finito, colore: Yellow</v>
      </c>
      <c r="L21" t="str">
        <f t="shared" si="2"/>
        <v>Ok</v>
      </c>
      <c r="M21" t="str">
        <f t="shared" si="3"/>
        <v>Ok</v>
      </c>
      <c r="N21" t="str" cm="1">
        <f t="array" ref="N21">_xlfn.IFS(AND(G21&gt;=0, G21&lt;=500),"C", AND(G21&gt;500, G21&lt;=1500), "B", G21&gt;1500, "A")</f>
        <v>B</v>
      </c>
      <c r="P21" s="2" t="s">
        <v>28</v>
      </c>
      <c r="Q21" s="2" t="str">
        <f>""</f>
        <v/>
      </c>
      <c r="R21" s="2">
        <f t="shared" si="5"/>
        <v>4</v>
      </c>
    </row>
    <row r="22" spans="1:18" x14ac:dyDescent="0.3">
      <c r="A22" s="2">
        <v>180</v>
      </c>
      <c r="B22" s="2" t="s">
        <v>45</v>
      </c>
      <c r="C22" s="2" t="s">
        <v>46</v>
      </c>
      <c r="D22" s="8">
        <v>0</v>
      </c>
      <c r="E22" s="2">
        <v>0</v>
      </c>
      <c r="F22" s="2" t="s">
        <v>8</v>
      </c>
      <c r="G22" s="8">
        <v>0</v>
      </c>
      <c r="H22" s="2"/>
      <c r="I22" s="1" t="e">
        <f>VLOOKUP(A22,categories!A22:B71,2,FALSE)</f>
        <v>#N/A</v>
      </c>
      <c r="J22" t="str">
        <f t="shared" si="0"/>
        <v>Componente acquisto o assemblato</v>
      </c>
      <c r="K22" s="63" t="str">
        <f t="shared" si="1"/>
        <v>Componente acquisto o assemblato</v>
      </c>
      <c r="L22" t="str">
        <f t="shared" si="2"/>
        <v>Missing data</v>
      </c>
      <c r="M22" t="str">
        <f t="shared" si="3"/>
        <v>No Size</v>
      </c>
      <c r="N22" t="str" cm="1">
        <f t="array" ref="N22">_xlfn.IFS(AND(G22&gt;=0, G22&lt;=500),"C", AND(G22&gt;500, G22&lt;=1500), "B", G22&gt;1500, "A")</f>
        <v>C</v>
      </c>
      <c r="P22" s="2" t="s">
        <v>2</v>
      </c>
      <c r="Q22" s="2">
        <v>46</v>
      </c>
      <c r="R22" s="2">
        <f t="shared" si="5"/>
        <v>1</v>
      </c>
    </row>
    <row r="23" spans="1:18" x14ac:dyDescent="0.3">
      <c r="A23" s="2">
        <v>592</v>
      </c>
      <c r="B23" s="2" t="s">
        <v>47</v>
      </c>
      <c r="C23" s="2" t="s">
        <v>48</v>
      </c>
      <c r="D23" s="8">
        <v>308.22000000000003</v>
      </c>
      <c r="E23" s="2">
        <v>1</v>
      </c>
      <c r="F23" s="2" t="s">
        <v>28</v>
      </c>
      <c r="G23" s="8">
        <v>564.99</v>
      </c>
      <c r="H23" s="2">
        <v>42</v>
      </c>
      <c r="I23" s="1" t="str">
        <f>VLOOKUP(A23,categories!A23:B72,2,FALSE)</f>
        <v>Mountain Bikes</v>
      </c>
      <c r="J23" t="str">
        <f t="shared" si="0"/>
        <v>Prodotto finito</v>
      </c>
      <c r="K23" s="63" t="str">
        <f t="shared" si="1"/>
        <v>Prodotto finito, colore: Silver</v>
      </c>
      <c r="L23" t="str">
        <f t="shared" si="2"/>
        <v>Ok</v>
      </c>
      <c r="M23" t="str">
        <f t="shared" si="3"/>
        <v>Ok</v>
      </c>
      <c r="N23" t="str" cm="1">
        <f t="array" ref="N23">_xlfn.IFS(AND(G23&gt;=0, G23&lt;=500),"C", AND(G23&gt;500, G23&lt;=1500), "B", G23&gt;1500, "A")</f>
        <v>B</v>
      </c>
      <c r="P23" s="2" t="s">
        <v>5</v>
      </c>
      <c r="Q23" s="2">
        <v>44</v>
      </c>
      <c r="R23" s="2">
        <f t="shared" si="5"/>
        <v>1</v>
      </c>
    </row>
    <row r="24" spans="1:18" x14ac:dyDescent="0.3">
      <c r="A24" s="2">
        <v>17</v>
      </c>
      <c r="B24" s="2" t="s">
        <v>49</v>
      </c>
      <c r="C24" s="2" t="s">
        <v>50</v>
      </c>
      <c r="D24" s="8">
        <v>0</v>
      </c>
      <c r="E24" s="2">
        <v>0</v>
      </c>
      <c r="F24" s="2" t="s">
        <v>8</v>
      </c>
      <c r="G24" s="8">
        <v>0</v>
      </c>
      <c r="H24" s="2"/>
      <c r="I24" s="1" t="e">
        <f>VLOOKUP(A24,categories!A24:B73,2,FALSE)</f>
        <v>#N/A</v>
      </c>
      <c r="J24" t="str">
        <f t="shared" si="0"/>
        <v>Componente acquisto o assemblato</v>
      </c>
      <c r="K24" s="63" t="str">
        <f t="shared" si="1"/>
        <v>Componente acquisto o assemblato</v>
      </c>
      <c r="L24" t="str">
        <f t="shared" si="2"/>
        <v>Missing data</v>
      </c>
      <c r="M24" t="str">
        <f t="shared" si="3"/>
        <v>No Size</v>
      </c>
      <c r="N24" t="str" cm="1">
        <f t="array" ref="N24">_xlfn.IFS(AND(G24&gt;=0, G24&lt;=500),"C", AND(G24&gt;500, G24&lt;=1500), "B", G24&gt;1500, "A")</f>
        <v>C</v>
      </c>
      <c r="P24" s="2" t="s">
        <v>28</v>
      </c>
      <c r="Q24" s="2">
        <v>42</v>
      </c>
      <c r="R24" s="2">
        <f t="shared" si="5"/>
        <v>1</v>
      </c>
    </row>
    <row r="25" spans="1:18" x14ac:dyDescent="0.3">
      <c r="A25" s="2">
        <v>167</v>
      </c>
      <c r="B25" s="2" t="s">
        <v>51</v>
      </c>
      <c r="C25" s="2" t="s">
        <v>52</v>
      </c>
      <c r="D25" s="8">
        <v>0</v>
      </c>
      <c r="E25" s="2">
        <v>0</v>
      </c>
      <c r="F25" s="2" t="s">
        <v>8</v>
      </c>
      <c r="G25" s="8">
        <v>0</v>
      </c>
      <c r="H25" s="2"/>
      <c r="I25" s="1" t="e">
        <f>VLOOKUP(A25,categories!A25:B74,2,FALSE)</f>
        <v>#N/A</v>
      </c>
      <c r="J25" t="str">
        <f t="shared" si="0"/>
        <v>Componente acquisto o assemblato</v>
      </c>
      <c r="K25" s="63" t="str">
        <f t="shared" si="1"/>
        <v>Componente acquisto o assemblato</v>
      </c>
      <c r="L25" t="str">
        <f t="shared" si="2"/>
        <v>Missing data</v>
      </c>
      <c r="M25" t="str">
        <f t="shared" si="3"/>
        <v>No Size</v>
      </c>
      <c r="N25" t="str" cm="1">
        <f t="array" ref="N25">_xlfn.IFS(AND(G25&gt;=0, G25&lt;=500),"C", AND(G25&gt;500, G25&lt;=1500), "B", G25&gt;1500, "A")</f>
        <v>C</v>
      </c>
      <c r="P25" s="2" t="s">
        <v>2</v>
      </c>
      <c r="Q25" s="2">
        <v>60</v>
      </c>
      <c r="R25" s="2">
        <f t="shared" si="5"/>
        <v>1</v>
      </c>
    </row>
    <row r="26" spans="1:18" x14ac:dyDescent="0.3">
      <c r="A26" s="2">
        <v>537</v>
      </c>
      <c r="B26" s="2" t="s">
        <v>53</v>
      </c>
      <c r="C26" s="2" t="s">
        <v>54</v>
      </c>
      <c r="D26" s="8">
        <v>13.09</v>
      </c>
      <c r="E26" s="2">
        <v>1</v>
      </c>
      <c r="F26" s="2" t="s">
        <v>8</v>
      </c>
      <c r="G26" s="8">
        <v>35</v>
      </c>
      <c r="H26" s="2"/>
      <c r="I26" s="1" t="str">
        <f>VLOOKUP(A26,categories!A26:B75,2,FALSE)</f>
        <v>Tires and Tubes</v>
      </c>
      <c r="J26" t="str">
        <f t="shared" si="0"/>
        <v>Prodotto finito</v>
      </c>
      <c r="K26" s="63" t="str">
        <f t="shared" si="1"/>
        <v>Componente acquisto o assemblato</v>
      </c>
      <c r="L26" t="str">
        <f t="shared" si="2"/>
        <v>Missing data</v>
      </c>
      <c r="M26" t="str">
        <f t="shared" si="3"/>
        <v>No Size</v>
      </c>
      <c r="N26" t="str" cm="1">
        <f t="array" ref="N26">_xlfn.IFS(AND(G26&gt;=0, G26&lt;=500),"C", AND(G26&gt;500, G26&lt;=1500), "B", G26&gt;1500, "A")</f>
        <v>C</v>
      </c>
      <c r="P26" s="2" t="s">
        <v>17</v>
      </c>
      <c r="Q26" s="2">
        <v>58</v>
      </c>
      <c r="R26" s="2">
        <f t="shared" si="5"/>
        <v>2</v>
      </c>
    </row>
    <row r="27" spans="1:18" x14ac:dyDescent="0.3">
      <c r="A27" s="2">
        <v>334</v>
      </c>
      <c r="B27" s="2" t="s">
        <v>55</v>
      </c>
      <c r="C27" s="2" t="s">
        <v>56</v>
      </c>
      <c r="D27" s="8">
        <v>413.15</v>
      </c>
      <c r="E27" s="2">
        <v>1</v>
      </c>
      <c r="F27" s="2" t="s">
        <v>2</v>
      </c>
      <c r="G27" s="8">
        <v>699.1</v>
      </c>
      <c r="H27" s="2">
        <v>60</v>
      </c>
      <c r="I27" s="1" t="str">
        <f>VLOOKUP(A27,categories!A27:B76,2,FALSE)</f>
        <v>Road Bikes</v>
      </c>
      <c r="J27" t="str">
        <f t="shared" si="0"/>
        <v>Prodotto finito</v>
      </c>
      <c r="K27" s="63" t="str">
        <f t="shared" si="1"/>
        <v>Prodotto finito, colore: Black</v>
      </c>
      <c r="L27" t="str">
        <f t="shared" si="2"/>
        <v>Ok</v>
      </c>
      <c r="M27" t="str">
        <f t="shared" si="3"/>
        <v>Ok</v>
      </c>
      <c r="N27" t="str" cm="1">
        <f t="array" ref="N27">_xlfn.IFS(AND(G27&gt;=0, G27&lt;=500),"C", AND(G27&gt;500, G27&lt;=1500), "B", G27&gt;1500, "A")</f>
        <v>B</v>
      </c>
      <c r="P27" s="2" t="s">
        <v>2</v>
      </c>
      <c r="Q27" s="2" t="s">
        <v>71</v>
      </c>
      <c r="R27" s="2">
        <f t="shared" si="5"/>
        <v>2</v>
      </c>
    </row>
    <row r="28" spans="1:18" x14ac:dyDescent="0.3">
      <c r="A28" s="2">
        <v>182</v>
      </c>
      <c r="B28" s="2" t="s">
        <v>57</v>
      </c>
      <c r="C28" s="2" t="s">
        <v>58</v>
      </c>
      <c r="D28" s="8">
        <v>0</v>
      </c>
      <c r="E28" s="2">
        <v>0</v>
      </c>
      <c r="F28" s="2" t="s">
        <v>8</v>
      </c>
      <c r="G28" s="8">
        <v>0</v>
      </c>
      <c r="H28" s="2"/>
      <c r="I28" s="1" t="e">
        <f>VLOOKUP(A28,categories!A28:B77,2,FALSE)</f>
        <v>#N/A</v>
      </c>
      <c r="J28" t="str">
        <f t="shared" si="0"/>
        <v>Componente acquisto o assemblato</v>
      </c>
      <c r="K28" s="63" t="str">
        <f t="shared" si="1"/>
        <v>Componente acquisto o assemblato</v>
      </c>
      <c r="L28" t="str">
        <f t="shared" si="2"/>
        <v>Missing data</v>
      </c>
      <c r="M28" t="str">
        <f t="shared" si="3"/>
        <v>No Size</v>
      </c>
      <c r="N28" t="str" cm="1">
        <f t="array" ref="N28">_xlfn.IFS(AND(G28&gt;=0, G28&lt;=500),"C", AND(G28&gt;500, G28&lt;=1500), "B", G28&gt;1500, "A")</f>
        <v>C</v>
      </c>
      <c r="P28" s="2" t="s">
        <v>5</v>
      </c>
      <c r="Q28" s="2">
        <v>46</v>
      </c>
      <c r="R28" s="2">
        <f t="shared" si="5"/>
        <v>1</v>
      </c>
    </row>
    <row r="29" spans="1:18" x14ac:dyDescent="0.3">
      <c r="A29" s="2">
        <v>9</v>
      </c>
      <c r="B29" s="2" t="s">
        <v>59</v>
      </c>
      <c r="C29" s="2" t="s">
        <v>60</v>
      </c>
      <c r="D29" s="8">
        <v>0</v>
      </c>
      <c r="E29" s="2">
        <v>0</v>
      </c>
      <c r="F29" s="2" t="s">
        <v>28</v>
      </c>
      <c r="G29" s="8">
        <v>0</v>
      </c>
      <c r="H29" s="2"/>
      <c r="I29" s="1" t="e">
        <f>VLOOKUP(A29,categories!A29:B78,2,FALSE)</f>
        <v>#N/A</v>
      </c>
      <c r="J29" t="str">
        <f t="shared" si="0"/>
        <v>Componente acquisto o assemblato</v>
      </c>
      <c r="K29" s="63" t="str">
        <f t="shared" si="1"/>
        <v>Componente acquisto o assemblato</v>
      </c>
      <c r="L29" t="str">
        <f t="shared" si="2"/>
        <v>Missing data</v>
      </c>
      <c r="M29" t="str">
        <f t="shared" si="3"/>
        <v>No Size</v>
      </c>
      <c r="N29" t="str" cm="1">
        <f t="array" ref="N29">_xlfn.IFS(AND(G29&gt;=0, G29&lt;=500),"C", AND(G29&gt;500, G29&lt;=1500), "B", G29&gt;1500, "A")</f>
        <v>C</v>
      </c>
      <c r="P29" s="2" t="s">
        <v>28</v>
      </c>
      <c r="Q29" s="2">
        <v>40</v>
      </c>
      <c r="R29" s="2">
        <f t="shared" si="5"/>
        <v>1</v>
      </c>
    </row>
    <row r="30" spans="1:18" x14ac:dyDescent="0.3">
      <c r="A30" s="2">
        <v>372</v>
      </c>
      <c r="B30" s="2" t="s">
        <v>61</v>
      </c>
      <c r="C30" s="2" t="s">
        <v>62</v>
      </c>
      <c r="D30" s="8">
        <v>1554.95</v>
      </c>
      <c r="E30" s="2">
        <v>1</v>
      </c>
      <c r="F30" s="2" t="s">
        <v>17</v>
      </c>
      <c r="G30" s="8">
        <v>2443.35</v>
      </c>
      <c r="H30" s="2">
        <v>58</v>
      </c>
      <c r="I30" s="1" t="str">
        <f>VLOOKUP(A30,categories!A30:B79,2,FALSE)</f>
        <v>Road Bikes</v>
      </c>
      <c r="J30" t="str">
        <f t="shared" si="0"/>
        <v>Prodotto finito</v>
      </c>
      <c r="K30" s="63" t="str">
        <f t="shared" si="1"/>
        <v>Prodotto finito, colore: Red</v>
      </c>
      <c r="L30" t="str">
        <f t="shared" si="2"/>
        <v>Ok</v>
      </c>
      <c r="M30" t="str">
        <f t="shared" si="3"/>
        <v>Ok</v>
      </c>
      <c r="N30" t="str" cm="1">
        <f t="array" ref="N30">_xlfn.IFS(AND(G30&gt;=0, G30&lt;=500),"C", AND(G30&gt;500, G30&lt;=1500), "B", G30&gt;1500, "A")</f>
        <v>A</v>
      </c>
      <c r="P30" s="2" t="s">
        <v>17</v>
      </c>
      <c r="Q30" s="2">
        <v>62</v>
      </c>
      <c r="R30" s="2">
        <f t="shared" si="5"/>
        <v>1</v>
      </c>
    </row>
    <row r="31" spans="1:18" x14ac:dyDescent="0.3">
      <c r="A31" s="2">
        <v>449</v>
      </c>
      <c r="B31" s="2" t="s">
        <v>63</v>
      </c>
      <c r="C31" s="2" t="s">
        <v>64</v>
      </c>
      <c r="D31" s="8">
        <v>10.31</v>
      </c>
      <c r="E31" s="2">
        <v>1</v>
      </c>
      <c r="F31" s="2" t="s">
        <v>8</v>
      </c>
      <c r="G31" s="8">
        <v>24.99</v>
      </c>
      <c r="H31" s="2"/>
      <c r="I31" s="1" t="str">
        <f>VLOOKUP(A31,categories!A31:B80,2,FALSE)</f>
        <v>Pumps</v>
      </c>
      <c r="J31" t="str">
        <f t="shared" si="0"/>
        <v>Prodotto finito</v>
      </c>
      <c r="K31" s="63" t="str">
        <f t="shared" si="1"/>
        <v>Componente acquisto o assemblato</v>
      </c>
      <c r="L31" t="str">
        <f t="shared" si="2"/>
        <v>Missing data</v>
      </c>
      <c r="M31" t="str">
        <f t="shared" si="3"/>
        <v>No Size</v>
      </c>
      <c r="N31" t="str" cm="1">
        <f t="array" ref="N31">_xlfn.IFS(AND(G31&gt;=0, G31&lt;=500),"C", AND(G31&gt;500, G31&lt;=1500), "B", G31&gt;1500, "A")</f>
        <v>C</v>
      </c>
      <c r="P31" s="2" t="s">
        <v>2</v>
      </c>
      <c r="Q31" s="2">
        <v>38</v>
      </c>
      <c r="R31" s="2">
        <f t="shared" si="5"/>
        <v>1</v>
      </c>
    </row>
    <row r="32" spans="1:18" x14ac:dyDescent="0.3">
      <c r="A32" s="2">
        <v>479</v>
      </c>
      <c r="B32" s="2" t="s">
        <v>65</v>
      </c>
      <c r="C32" s="2" t="s">
        <v>66</v>
      </c>
      <c r="D32" s="8">
        <v>3.36</v>
      </c>
      <c r="E32" s="2">
        <v>1</v>
      </c>
      <c r="F32" s="2" t="s">
        <v>8</v>
      </c>
      <c r="G32" s="8">
        <v>8.99</v>
      </c>
      <c r="H32" s="2"/>
      <c r="I32" s="1" t="str">
        <f>VLOOKUP(A32,categories!A32:B81,2,FALSE)</f>
        <v>Bottles and Cages</v>
      </c>
      <c r="J32" t="str">
        <f t="shared" si="0"/>
        <v>Prodotto finito</v>
      </c>
      <c r="K32" s="63" t="str">
        <f t="shared" si="1"/>
        <v>Componente acquisto o assemblato</v>
      </c>
      <c r="L32" t="str">
        <f t="shared" si="2"/>
        <v>Missing data</v>
      </c>
      <c r="M32" t="str">
        <f t="shared" si="3"/>
        <v>No Size</v>
      </c>
      <c r="N32" t="str" cm="1">
        <f t="array" ref="N32">_xlfn.IFS(AND(G32&gt;=0, G32&lt;=500),"C", AND(G32&gt;500, G32&lt;=1500), "B", G32&gt;1500, "A")</f>
        <v>C</v>
      </c>
    </row>
    <row r="33" spans="1:14" x14ac:dyDescent="0.3">
      <c r="A33" s="2">
        <v>79</v>
      </c>
      <c r="B33" s="2" t="s">
        <v>67</v>
      </c>
      <c r="C33" s="2" t="s">
        <v>68</v>
      </c>
      <c r="D33" s="8">
        <v>0</v>
      </c>
      <c r="E33" s="2">
        <v>0</v>
      </c>
      <c r="F33" s="2" t="s">
        <v>8</v>
      </c>
      <c r="G33" s="8">
        <v>0</v>
      </c>
      <c r="H33" s="2"/>
      <c r="I33" s="1" t="e">
        <f>VLOOKUP(A33,categories!A33:B82,2,FALSE)</f>
        <v>#N/A</v>
      </c>
      <c r="J33" t="str">
        <f t="shared" si="0"/>
        <v>Componente acquisto o assemblato</v>
      </c>
      <c r="K33" s="63" t="str">
        <f t="shared" si="1"/>
        <v>Componente acquisto o assemblato</v>
      </c>
      <c r="L33" t="str">
        <f t="shared" si="2"/>
        <v>Missing data</v>
      </c>
      <c r="M33" t="str">
        <f t="shared" si="3"/>
        <v>No Size</v>
      </c>
      <c r="N33" t="str" cm="1">
        <f t="array" ref="N33">_xlfn.IFS(AND(G33&gt;=0, G33&lt;=500),"C", AND(G33&gt;500, G33&lt;=1500), "B", G33&gt;1500, "A")</f>
        <v>C</v>
      </c>
    </row>
    <row r="34" spans="1:14" x14ac:dyDescent="0.3">
      <c r="A34" s="2">
        <v>467</v>
      </c>
      <c r="B34" s="2" t="s">
        <v>69</v>
      </c>
      <c r="C34" s="2" t="s">
        <v>70</v>
      </c>
      <c r="D34" s="8">
        <v>9.16</v>
      </c>
      <c r="E34" s="2">
        <v>1</v>
      </c>
      <c r="F34" s="2" t="s">
        <v>2</v>
      </c>
      <c r="G34" s="8">
        <v>24.49</v>
      </c>
      <c r="H34" s="2" t="s">
        <v>71</v>
      </c>
      <c r="I34" s="1" t="str">
        <f>VLOOKUP(A34,categories!A34:B83,2,FALSE)</f>
        <v>Gloves</v>
      </c>
      <c r="J34" t="str">
        <f t="shared" si="0"/>
        <v>Prodotto finito</v>
      </c>
      <c r="K34" s="63" t="str">
        <f t="shared" si="1"/>
        <v>Prodotto finito, colore: Black</v>
      </c>
      <c r="L34" t="str">
        <f t="shared" si="2"/>
        <v>Ok</v>
      </c>
      <c r="M34" t="str">
        <f t="shared" si="3"/>
        <v>Ok</v>
      </c>
      <c r="N34" t="str" cm="1">
        <f t="array" ref="N34">_xlfn.IFS(AND(G34&gt;=0, G34&lt;=500),"C", AND(G34&gt;500, G34&lt;=1500), "B", G34&gt;1500, "A")</f>
        <v>C</v>
      </c>
    </row>
    <row r="35" spans="1:14" x14ac:dyDescent="0.3">
      <c r="A35" s="2">
        <v>77</v>
      </c>
      <c r="B35" s="2" t="s">
        <v>72</v>
      </c>
      <c r="C35" s="2" t="s">
        <v>73</v>
      </c>
      <c r="D35" s="8">
        <v>0</v>
      </c>
      <c r="E35" s="2">
        <v>0</v>
      </c>
      <c r="F35" s="2" t="s">
        <v>8</v>
      </c>
      <c r="G35" s="8">
        <v>0</v>
      </c>
      <c r="H35" s="2"/>
      <c r="I35" s="1" t="e">
        <f>VLOOKUP(A35,categories!A35:B84,2,FALSE)</f>
        <v>#N/A</v>
      </c>
      <c r="J35" t="str">
        <f t="shared" si="0"/>
        <v>Componente acquisto o assemblato</v>
      </c>
      <c r="K35" s="63" t="str">
        <f t="shared" si="1"/>
        <v>Componente acquisto o assemblato</v>
      </c>
      <c r="L35" t="str">
        <f t="shared" si="2"/>
        <v>Missing data</v>
      </c>
      <c r="M35" t="str">
        <f t="shared" si="3"/>
        <v>No Size</v>
      </c>
      <c r="N35" t="str" cm="1">
        <f t="array" ref="N35">_xlfn.IFS(AND(G35&gt;=0, G35&lt;=500),"C", AND(G35&gt;500, G35&lt;=1500), "B", G35&gt;1500, "A")</f>
        <v>C</v>
      </c>
    </row>
    <row r="36" spans="1:14" x14ac:dyDescent="0.3">
      <c r="A36" s="2">
        <v>561</v>
      </c>
      <c r="B36" s="2" t="s">
        <v>74</v>
      </c>
      <c r="C36" s="2" t="s">
        <v>75</v>
      </c>
      <c r="D36" s="8">
        <v>1481.94</v>
      </c>
      <c r="E36" s="2">
        <v>1</v>
      </c>
      <c r="F36" s="2" t="s">
        <v>5</v>
      </c>
      <c r="G36" s="8">
        <v>2384.0700000000002</v>
      </c>
      <c r="H36" s="2">
        <v>46</v>
      </c>
      <c r="I36" s="1" t="str">
        <f>VLOOKUP(A36,categories!A36:B85,2,FALSE)</f>
        <v>Touring Bikes</v>
      </c>
      <c r="J36" t="str">
        <f t="shared" si="0"/>
        <v>Prodotto finito</v>
      </c>
      <c r="K36" s="63" t="str">
        <f t="shared" si="1"/>
        <v>Prodotto finito, colore: Yellow</v>
      </c>
      <c r="L36" t="str">
        <f t="shared" si="2"/>
        <v>Ok</v>
      </c>
      <c r="M36" t="str">
        <f t="shared" si="3"/>
        <v>Ok</v>
      </c>
      <c r="N36" t="str" cm="1">
        <f t="array" ref="N36">_xlfn.IFS(AND(G36&gt;=0, G36&lt;=500),"C", AND(G36&gt;500, G36&lt;=1500), "B", G36&gt;1500, "A")</f>
        <v>A</v>
      </c>
    </row>
    <row r="37" spans="1:14" x14ac:dyDescent="0.3">
      <c r="A37" s="2">
        <v>43</v>
      </c>
      <c r="B37" s="2" t="s">
        <v>76</v>
      </c>
      <c r="C37" s="2" t="s">
        <v>77</v>
      </c>
      <c r="D37" s="8">
        <v>0</v>
      </c>
      <c r="E37" s="2">
        <v>0</v>
      </c>
      <c r="F37" s="2" t="s">
        <v>8</v>
      </c>
      <c r="G37" s="8">
        <v>0</v>
      </c>
      <c r="H37" s="2"/>
      <c r="I37" s="1" t="e">
        <f>VLOOKUP(A37,categories!A37:B86,2,FALSE)</f>
        <v>#N/A</v>
      </c>
      <c r="J37" t="str">
        <f t="shared" si="0"/>
        <v>Componente acquisto o assemblato</v>
      </c>
      <c r="K37" s="63" t="str">
        <f t="shared" si="1"/>
        <v>Componente acquisto o assemblato</v>
      </c>
      <c r="L37" t="str">
        <f t="shared" si="2"/>
        <v>Missing data</v>
      </c>
      <c r="M37" t="str">
        <f t="shared" si="3"/>
        <v>No Size</v>
      </c>
      <c r="N37" t="str" cm="1">
        <f t="array" ref="N37">_xlfn.IFS(AND(G37&gt;=0, G37&lt;=500),"C", AND(G37&gt;500, G37&lt;=1500), "B", G37&gt;1500, "A")</f>
        <v>C</v>
      </c>
    </row>
    <row r="38" spans="1:14" x14ac:dyDescent="0.3">
      <c r="A38" s="2">
        <v>32</v>
      </c>
      <c r="B38" s="2" t="s">
        <v>78</v>
      </c>
      <c r="C38" s="2" t="s">
        <v>79</v>
      </c>
      <c r="D38" s="8">
        <v>0</v>
      </c>
      <c r="E38" s="2">
        <v>0</v>
      </c>
      <c r="F38" s="2" t="s">
        <v>28</v>
      </c>
      <c r="G38" s="8">
        <v>0</v>
      </c>
      <c r="H38" s="2"/>
      <c r="I38" s="1" t="e">
        <f>VLOOKUP(A38,categories!A38:B87,2,FALSE)</f>
        <v>#N/A</v>
      </c>
      <c r="J38" t="str">
        <f t="shared" si="0"/>
        <v>Componente acquisto o assemblato</v>
      </c>
      <c r="K38" s="63" t="str">
        <f t="shared" si="1"/>
        <v>Componente acquisto o assemblato</v>
      </c>
      <c r="L38" t="str">
        <f t="shared" si="2"/>
        <v>Missing data</v>
      </c>
      <c r="M38" t="str">
        <f t="shared" si="3"/>
        <v>No Size</v>
      </c>
      <c r="N38" t="str" cm="1">
        <f t="array" ref="N38">_xlfn.IFS(AND(G38&gt;=0, G38&lt;=500),"C", AND(G38&gt;500, G38&lt;=1500), "B", G38&gt;1500, "A")</f>
        <v>C</v>
      </c>
    </row>
    <row r="39" spans="1:14" x14ac:dyDescent="0.3">
      <c r="A39" s="2">
        <v>591</v>
      </c>
      <c r="B39" s="2" t="s">
        <v>80</v>
      </c>
      <c r="C39" s="2" t="s">
        <v>81</v>
      </c>
      <c r="D39" s="8">
        <v>308.22000000000003</v>
      </c>
      <c r="E39" s="2">
        <v>1</v>
      </c>
      <c r="F39" s="2" t="s">
        <v>28</v>
      </c>
      <c r="G39" s="8">
        <v>564.99</v>
      </c>
      <c r="H39" s="2">
        <v>40</v>
      </c>
      <c r="I39" s="1" t="str">
        <f>VLOOKUP(A39,categories!A39:B88,2,FALSE)</f>
        <v>Mountain Bikes</v>
      </c>
      <c r="J39" t="str">
        <f t="shared" si="0"/>
        <v>Prodotto finito</v>
      </c>
      <c r="K39" s="63" t="str">
        <f t="shared" si="1"/>
        <v>Prodotto finito, colore: Silver</v>
      </c>
      <c r="L39" t="str">
        <f t="shared" si="2"/>
        <v>Ok</v>
      </c>
      <c r="M39" t="str">
        <f t="shared" si="3"/>
        <v>Ok</v>
      </c>
      <c r="N39" t="str" cm="1">
        <f t="array" ref="N39">_xlfn.IFS(AND(G39&gt;=0, G39&lt;=500),"C", AND(G39&gt;500, G39&lt;=1500), "B", G39&gt;1500, "A")</f>
        <v>B</v>
      </c>
    </row>
    <row r="40" spans="1:14" x14ac:dyDescent="0.3">
      <c r="A40" s="2">
        <v>370</v>
      </c>
      <c r="B40" s="2" t="s">
        <v>82</v>
      </c>
      <c r="C40" s="2" t="s">
        <v>83</v>
      </c>
      <c r="D40" s="8">
        <v>1518.79</v>
      </c>
      <c r="E40" s="2">
        <v>1</v>
      </c>
      <c r="F40" s="2" t="s">
        <v>17</v>
      </c>
      <c r="G40" s="8">
        <v>2443.35</v>
      </c>
      <c r="H40" s="2">
        <v>52</v>
      </c>
      <c r="I40" s="1" t="e">
        <f>VLOOKUP(A40,categories!A40:B89,2,FALSE)</f>
        <v>#N/A</v>
      </c>
      <c r="J40" t="str">
        <f t="shared" si="0"/>
        <v>Prodotto finito</v>
      </c>
      <c r="K40" s="63" t="str">
        <f t="shared" si="1"/>
        <v>Prodotto finito, colore: Red</v>
      </c>
      <c r="L40" t="str">
        <f t="shared" si="2"/>
        <v>Ok</v>
      </c>
      <c r="M40" t="str">
        <f t="shared" si="3"/>
        <v>Ok</v>
      </c>
      <c r="N40" t="str" cm="1">
        <f t="array" ref="N40">_xlfn.IFS(AND(G40&gt;=0, G40&lt;=500),"C", AND(G40&gt;500, G40&lt;=1500), "B", G40&gt;1500, "A")</f>
        <v>A</v>
      </c>
    </row>
    <row r="41" spans="1:14" x14ac:dyDescent="0.3">
      <c r="A41" s="2">
        <v>476</v>
      </c>
      <c r="B41" s="2" t="s">
        <v>84</v>
      </c>
      <c r="C41" s="2" t="s">
        <v>85</v>
      </c>
      <c r="D41" s="8">
        <v>26.18</v>
      </c>
      <c r="E41" s="2">
        <v>1</v>
      </c>
      <c r="F41" s="2" t="s">
        <v>2</v>
      </c>
      <c r="G41" s="8">
        <v>69.989999999999995</v>
      </c>
      <c r="H41" s="2" t="s">
        <v>71</v>
      </c>
      <c r="I41" s="1" t="e">
        <f>VLOOKUP(A41,categories!A41:B90,2,FALSE)</f>
        <v>#N/A</v>
      </c>
      <c r="J41" t="str">
        <f t="shared" si="0"/>
        <v>Prodotto finito</v>
      </c>
      <c r="K41" s="63" t="str">
        <f t="shared" si="1"/>
        <v>Prodotto finito, colore: Black</v>
      </c>
      <c r="L41" t="str">
        <f t="shared" si="2"/>
        <v>Ok</v>
      </c>
      <c r="M41" t="str">
        <f t="shared" si="3"/>
        <v>Ok</v>
      </c>
      <c r="N41" t="str" cm="1">
        <f t="array" ref="N41">_xlfn.IFS(AND(G41&gt;=0, G41&lt;=500),"C", AND(G41&gt;500, G41&lt;=1500), "B", G41&gt;1500, "A")</f>
        <v>C</v>
      </c>
    </row>
    <row r="42" spans="1:14" x14ac:dyDescent="0.3">
      <c r="A42" s="2">
        <v>158</v>
      </c>
      <c r="B42" s="2" t="s">
        <v>86</v>
      </c>
      <c r="C42" s="2" t="s">
        <v>87</v>
      </c>
      <c r="D42" s="8">
        <v>0</v>
      </c>
      <c r="E42" s="2">
        <v>0</v>
      </c>
      <c r="F42" s="2" t="s">
        <v>8</v>
      </c>
      <c r="G42" s="8">
        <v>0</v>
      </c>
      <c r="H42" s="2"/>
      <c r="I42" s="1" t="e">
        <f>VLOOKUP(A42,categories!A42:B91,2,FALSE)</f>
        <v>#N/A</v>
      </c>
      <c r="J42" t="str">
        <f t="shared" si="0"/>
        <v>Componente acquisto o assemblato</v>
      </c>
      <c r="K42" s="63" t="str">
        <f t="shared" si="1"/>
        <v>Componente acquisto o assemblato</v>
      </c>
      <c r="L42" t="str">
        <f t="shared" si="2"/>
        <v>Missing data</v>
      </c>
      <c r="M42" t="str">
        <f t="shared" si="3"/>
        <v>No Size</v>
      </c>
      <c r="N42" t="str" cm="1">
        <f t="array" ref="N42">_xlfn.IFS(AND(G42&gt;=0, G42&lt;=500),"C", AND(G42&gt;500, G42&lt;=1500), "B", G42&gt;1500, "A")</f>
        <v>C</v>
      </c>
    </row>
    <row r="43" spans="1:14" x14ac:dyDescent="0.3">
      <c r="A43" s="2">
        <v>139</v>
      </c>
      <c r="B43" s="2" t="s">
        <v>88</v>
      </c>
      <c r="C43" s="2" t="s">
        <v>89</v>
      </c>
      <c r="D43" s="8">
        <v>0</v>
      </c>
      <c r="E43" s="2">
        <v>0</v>
      </c>
      <c r="F43" s="2" t="s">
        <v>8</v>
      </c>
      <c r="G43" s="8">
        <v>0</v>
      </c>
      <c r="H43" s="2"/>
      <c r="I43" s="1" t="e">
        <f>VLOOKUP(A43,categories!A43:B92,2,FALSE)</f>
        <v>#N/A</v>
      </c>
      <c r="J43" t="str">
        <f t="shared" si="0"/>
        <v>Componente acquisto o assemblato</v>
      </c>
      <c r="K43" s="63" t="str">
        <f t="shared" si="1"/>
        <v>Componente acquisto o assemblato</v>
      </c>
      <c r="L43" t="str">
        <f t="shared" si="2"/>
        <v>Missing data</v>
      </c>
      <c r="M43" t="str">
        <f t="shared" si="3"/>
        <v>No Size</v>
      </c>
      <c r="N43" t="str" cm="1">
        <f t="array" ref="N43">_xlfn.IFS(AND(G43&gt;=0, G43&lt;=500),"C", AND(G43&gt;500, G43&lt;=1500), "B", G43&gt;1500, "A")</f>
        <v>C</v>
      </c>
    </row>
    <row r="44" spans="1:14" x14ac:dyDescent="0.3">
      <c r="A44" s="2">
        <v>186</v>
      </c>
      <c r="B44" s="2" t="s">
        <v>90</v>
      </c>
      <c r="C44" s="2" t="s">
        <v>91</v>
      </c>
      <c r="D44" s="8">
        <v>0</v>
      </c>
      <c r="E44" s="2">
        <v>0</v>
      </c>
      <c r="F44" s="2" t="s">
        <v>8</v>
      </c>
      <c r="G44" s="8">
        <v>0</v>
      </c>
      <c r="H44" s="2"/>
      <c r="I44" s="1" t="e">
        <f>VLOOKUP(A44,categories!A44:B93,2,FALSE)</f>
        <v>#N/A</v>
      </c>
      <c r="J44" t="str">
        <f t="shared" si="0"/>
        <v>Componente acquisto o assemblato</v>
      </c>
      <c r="K44" s="63" t="str">
        <f t="shared" si="1"/>
        <v>Componente acquisto o assemblato</v>
      </c>
      <c r="L44" t="str">
        <f t="shared" si="2"/>
        <v>Missing data</v>
      </c>
      <c r="M44" t="str">
        <f t="shared" si="3"/>
        <v>No Size</v>
      </c>
      <c r="N44" t="str" cm="1">
        <f t="array" ref="N44">_xlfn.IFS(AND(G44&gt;=0, G44&lt;=500),"C", AND(G44&gt;500, G44&lt;=1500), "B", G44&gt;1500, "A")</f>
        <v>C</v>
      </c>
    </row>
    <row r="45" spans="1:14" x14ac:dyDescent="0.3">
      <c r="A45" s="2">
        <v>311</v>
      </c>
      <c r="B45" s="2" t="s">
        <v>92</v>
      </c>
      <c r="C45" s="2" t="s">
        <v>93</v>
      </c>
      <c r="D45" s="8">
        <v>2171.29</v>
      </c>
      <c r="E45" s="2">
        <v>1</v>
      </c>
      <c r="F45" s="2" t="s">
        <v>17</v>
      </c>
      <c r="G45" s="8">
        <v>3578.27</v>
      </c>
      <c r="H45" s="2">
        <v>44</v>
      </c>
      <c r="I45" s="1" t="e">
        <f>VLOOKUP(A45,categories!A45:B94,2,FALSE)</f>
        <v>#N/A</v>
      </c>
      <c r="J45" t="str">
        <f t="shared" si="0"/>
        <v>Prodotto finito</v>
      </c>
      <c r="K45" s="63" t="str">
        <f t="shared" si="1"/>
        <v>Prodotto finito, colore: Red</v>
      </c>
      <c r="L45" t="str">
        <f t="shared" si="2"/>
        <v>Ok</v>
      </c>
      <c r="M45" t="str">
        <f t="shared" si="3"/>
        <v>Ok</v>
      </c>
      <c r="N45" t="str" cm="1">
        <f t="array" ref="N45">_xlfn.IFS(AND(G45&gt;=0, G45&lt;=500),"C", AND(G45&gt;500, G45&lt;=1500), "B", G45&gt;1500, "A")</f>
        <v>A</v>
      </c>
    </row>
    <row r="46" spans="1:14" x14ac:dyDescent="0.3">
      <c r="A46" s="2">
        <v>21</v>
      </c>
      <c r="B46" s="2" t="s">
        <v>94</v>
      </c>
      <c r="C46" s="2" t="s">
        <v>95</v>
      </c>
      <c r="D46" s="8">
        <v>0</v>
      </c>
      <c r="E46" s="2">
        <v>0</v>
      </c>
      <c r="F46" s="2" t="s">
        <v>28</v>
      </c>
      <c r="G46" s="8">
        <v>0</v>
      </c>
      <c r="H46" s="2"/>
      <c r="I46" s="1" t="e">
        <f>VLOOKUP(A46,categories!A46:B95,2,FALSE)</f>
        <v>#N/A</v>
      </c>
      <c r="J46" t="str">
        <f t="shared" si="0"/>
        <v>Componente acquisto o assemblato</v>
      </c>
      <c r="K46" s="63" t="str">
        <f t="shared" si="1"/>
        <v>Componente acquisto o assemblato</v>
      </c>
      <c r="L46" t="str">
        <f t="shared" si="2"/>
        <v>Missing data</v>
      </c>
      <c r="M46" t="str">
        <f t="shared" si="3"/>
        <v>No Size</v>
      </c>
      <c r="N46" t="str" cm="1">
        <f t="array" ref="N46">_xlfn.IFS(AND(G46&gt;=0, G46&lt;=500),"C", AND(G46&gt;500, G46&lt;=1500), "B", G46&gt;1500, "A")</f>
        <v>C</v>
      </c>
    </row>
    <row r="47" spans="1:14" x14ac:dyDescent="0.3">
      <c r="A47" s="2">
        <v>277</v>
      </c>
      <c r="B47" s="2" t="s">
        <v>96</v>
      </c>
      <c r="C47" s="2" t="s">
        <v>97</v>
      </c>
      <c r="D47" s="8">
        <v>352.14</v>
      </c>
      <c r="E47" s="2">
        <v>1</v>
      </c>
      <c r="F47" s="2" t="s">
        <v>17</v>
      </c>
      <c r="G47" s="8">
        <v>594.83000000000004</v>
      </c>
      <c r="H47" s="2">
        <v>58</v>
      </c>
      <c r="I47" s="1" t="e">
        <f>VLOOKUP(A47,categories!A47:B96,2,FALSE)</f>
        <v>#N/A</v>
      </c>
      <c r="J47" t="str">
        <f t="shared" si="0"/>
        <v>Prodotto finito</v>
      </c>
      <c r="K47" s="63" t="str">
        <f t="shared" si="1"/>
        <v>Prodotto finito, colore: Red</v>
      </c>
      <c r="L47" t="str">
        <f t="shared" si="2"/>
        <v>Ok</v>
      </c>
      <c r="M47" t="str">
        <f t="shared" si="3"/>
        <v>Ok</v>
      </c>
      <c r="N47" t="str" cm="1">
        <f t="array" ref="N47">_xlfn.IFS(AND(G47&gt;=0, G47&lt;=500),"C", AND(G47&gt;500, G47&lt;=1500), "B", G47&gt;1500, "A")</f>
        <v>B</v>
      </c>
    </row>
    <row r="48" spans="1:14" x14ac:dyDescent="0.3">
      <c r="A48" s="2">
        <v>272</v>
      </c>
      <c r="B48" s="2" t="s">
        <v>98</v>
      </c>
      <c r="C48" s="2" t="s">
        <v>99</v>
      </c>
      <c r="D48" s="8">
        <v>181.49</v>
      </c>
      <c r="E48" s="2">
        <v>1</v>
      </c>
      <c r="F48" s="2" t="s">
        <v>17</v>
      </c>
      <c r="G48" s="8">
        <v>306.56</v>
      </c>
      <c r="H48" s="2">
        <v>62</v>
      </c>
      <c r="I48" s="1" t="e">
        <f>VLOOKUP(A48,categories!A48:B97,2,FALSE)</f>
        <v>#N/A</v>
      </c>
      <c r="J48" t="str">
        <f t="shared" si="0"/>
        <v>Prodotto finito</v>
      </c>
      <c r="K48" s="63" t="str">
        <f t="shared" si="1"/>
        <v>Prodotto finito, colore: Red</v>
      </c>
      <c r="L48" t="str">
        <f t="shared" si="2"/>
        <v>Ok</v>
      </c>
      <c r="M48" t="str">
        <f t="shared" si="3"/>
        <v>Ok</v>
      </c>
      <c r="N48" t="str" cm="1">
        <f t="array" ref="N48">_xlfn.IFS(AND(G48&gt;=0, G48&lt;=500),"C", AND(G48&gt;500, G48&lt;=1500), "B", G48&gt;1500, "A")</f>
        <v>C</v>
      </c>
    </row>
    <row r="49" spans="1:14" x14ac:dyDescent="0.3">
      <c r="A49" s="2">
        <v>306</v>
      </c>
      <c r="B49" s="2" t="s">
        <v>100</v>
      </c>
      <c r="C49" s="2" t="s">
        <v>101</v>
      </c>
      <c r="D49" s="8">
        <v>739.04</v>
      </c>
      <c r="E49" s="2">
        <v>1</v>
      </c>
      <c r="F49" s="2" t="s">
        <v>2</v>
      </c>
      <c r="G49" s="8">
        <v>1349.6</v>
      </c>
      <c r="H49" s="2">
        <v>38</v>
      </c>
      <c r="I49" s="1" t="e">
        <f>VLOOKUP(A49,categories!A49:B98,2,FALSE)</f>
        <v>#N/A</v>
      </c>
      <c r="J49" t="str">
        <f t="shared" si="0"/>
        <v>Prodotto finito</v>
      </c>
      <c r="K49" s="63" t="str">
        <f t="shared" si="1"/>
        <v>Prodotto finito, colore: Black</v>
      </c>
      <c r="L49" t="str">
        <f t="shared" si="2"/>
        <v>Ok</v>
      </c>
      <c r="M49" t="str">
        <f t="shared" si="3"/>
        <v>Ok</v>
      </c>
      <c r="N49" t="str" cm="1">
        <f t="array" ref="N49">_xlfn.IFS(AND(G49&gt;=0, G49&lt;=500),"C", AND(G49&gt;500, G49&lt;=1500), "B", G49&gt;1500, "A")</f>
        <v>B</v>
      </c>
    </row>
    <row r="50" spans="1:14" x14ac:dyDescent="0.3">
      <c r="A50" s="2">
        <v>483</v>
      </c>
      <c r="B50" s="2" t="s">
        <v>102</v>
      </c>
      <c r="C50" s="2" t="s">
        <v>103</v>
      </c>
      <c r="D50" s="8">
        <v>44.88</v>
      </c>
      <c r="E50" s="2">
        <v>1</v>
      </c>
      <c r="F50" s="2" t="s">
        <v>8</v>
      </c>
      <c r="G50" s="8">
        <v>120</v>
      </c>
      <c r="H50" s="2"/>
      <c r="I50" s="1" t="e">
        <f>VLOOKUP(A50,categories!A50:B99,2,FALSE)</f>
        <v>#N/A</v>
      </c>
      <c r="J50" t="str">
        <f t="shared" si="0"/>
        <v>Prodotto finito</v>
      </c>
      <c r="K50" s="63" t="str">
        <f t="shared" si="1"/>
        <v>Componente acquisto o assemblato</v>
      </c>
      <c r="L50" t="str">
        <f t="shared" si="2"/>
        <v>Missing data</v>
      </c>
      <c r="M50" t="str">
        <f t="shared" si="3"/>
        <v>No Size</v>
      </c>
      <c r="N50" t="str" cm="1">
        <f t="array" ref="N50">_xlfn.IFS(AND(G50&gt;=0, G50&lt;=500),"C", AND(G50&gt;500, G50&lt;=1500), "B", G50&gt;1500, "A")</f>
        <v>C</v>
      </c>
    </row>
    <row r="51" spans="1:14" x14ac:dyDescent="0.3">
      <c r="A51" s="2">
        <v>68</v>
      </c>
      <c r="B51" s="2" t="s">
        <v>104</v>
      </c>
      <c r="C51" s="2" t="s">
        <v>105</v>
      </c>
      <c r="D51" s="8">
        <v>0</v>
      </c>
      <c r="E51" s="2">
        <v>0</v>
      </c>
      <c r="F51" s="2" t="s">
        <v>8</v>
      </c>
      <c r="G51" s="8">
        <v>0</v>
      </c>
      <c r="H51" s="2"/>
      <c r="I51" s="1" t="e">
        <f>VLOOKUP(A51,categories!A51:B100,2,FALSE)</f>
        <v>#N/A</v>
      </c>
      <c r="J51" t="str">
        <f t="shared" si="0"/>
        <v>Componente acquisto o assemblato</v>
      </c>
      <c r="K51" s="63" t="str">
        <f t="shared" si="1"/>
        <v>Componente acquisto o assemblato</v>
      </c>
      <c r="L51" t="str">
        <f t="shared" si="2"/>
        <v>Missing data</v>
      </c>
      <c r="M51" t="str">
        <f t="shared" si="3"/>
        <v>No Size</v>
      </c>
      <c r="N51" t="str" cm="1">
        <f t="array" ref="N51">_xlfn.IFS(AND(G51&gt;=0, G51&lt;=500),"C", AND(G51&gt;500, G51&lt;=1500), "B", G51&gt;1500, "A")</f>
        <v>C</v>
      </c>
    </row>
  </sheetData>
  <mergeCells count="3">
    <mergeCell ref="P1:V1"/>
    <mergeCell ref="P3:U3"/>
    <mergeCell ref="P11:U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0BEDB-7D41-481D-87CC-FCF45868C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tip</vt:lpstr>
      <vt:lpstr>categories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Canonico - Bios</dc:creator>
  <cp:lastModifiedBy>Luca Canonico - Bios</cp:lastModifiedBy>
  <dcterms:created xsi:type="dcterms:W3CDTF">2025-02-10T15:50:40Z</dcterms:created>
  <dcterms:modified xsi:type="dcterms:W3CDTF">2025-02-14T07:50:11Z</dcterms:modified>
</cp:coreProperties>
</file>