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ventura/Desktop/"/>
    </mc:Choice>
  </mc:AlternateContent>
  <xr:revisionPtr revIDLastSave="0" documentId="13_ncr:1_{68E8D0EB-D9EC-7B4E-8301-0A2006453461}" xr6:coauthVersionLast="47" xr6:coauthVersionMax="47" xr10:uidLastSave="{00000000-0000-0000-0000-000000000000}"/>
  <bookViews>
    <workbookView xWindow="200" yWindow="500" windowWidth="28040" windowHeight="16280" activeTab="1" xr2:uid="{181BEAD6-2B07-2845-9CE6-982204343768}"/>
  </bookViews>
  <sheets>
    <sheet name="SPY 2023" sheetId="4" r:id="rId1"/>
    <sheet name="SPY 2022_2023" sheetId="5" r:id="rId2"/>
    <sheet name="import data" sheetId="6" r:id="rId3"/>
  </sheets>
  <definedNames>
    <definedName name="SPY" localSheetId="1">'SPY 2022_2023'!$A$1:$E$221</definedName>
    <definedName name="SPY" localSheetId="0">'SPY 2023'!$A$1:$E$137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4" i="5" l="1"/>
  <c r="M482" i="5"/>
  <c r="M483" i="5" s="1"/>
  <c r="M484" i="5" s="1"/>
  <c r="M485" i="5" s="1"/>
  <c r="M486" i="5" s="1"/>
  <c r="M481" i="5"/>
  <c r="M480" i="5"/>
  <c r="L488" i="5"/>
  <c r="L480" i="5" a="1"/>
  <c r="L480" i="5" s="1"/>
  <c r="M466" i="5"/>
  <c r="M467" i="5" s="1"/>
  <c r="M468" i="5" s="1"/>
  <c r="M469" i="5" s="1"/>
  <c r="M470" i="5" s="1"/>
  <c r="M465" i="5"/>
  <c r="M464" i="5"/>
  <c r="L473" i="5"/>
  <c r="L464" i="5" a="1"/>
  <c r="L464" i="5" s="1"/>
  <c r="J223" i="5"/>
  <c r="J226" i="5" s="1"/>
  <c r="J225" i="5"/>
  <c r="J227" i="5" s="1"/>
  <c r="J2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" i="5"/>
  <c r="J143" i="4"/>
  <c r="J142" i="4"/>
  <c r="M337" i="4"/>
  <c r="M338" i="4" s="1"/>
  <c r="M339" i="4" s="1"/>
  <c r="M340" i="4" s="1"/>
  <c r="M336" i="4"/>
  <c r="M335" i="4"/>
  <c r="L344" i="4"/>
  <c r="L335" i="4" a="1"/>
  <c r="L335" i="4" s="1"/>
  <c r="L294" i="4"/>
  <c r="L295" i="4" s="1"/>
  <c r="L296" i="4" s="1"/>
  <c r="L297" i="4" s="1"/>
  <c r="L298" i="4" s="1"/>
  <c r="L293" i="4"/>
  <c r="L292" i="4"/>
  <c r="K301" i="4"/>
  <c r="K292" i="4" a="1"/>
  <c r="K292" i="4" s="1"/>
  <c r="M140" i="4"/>
  <c r="J132" i="4"/>
  <c r="J141" i="4"/>
  <c r="J140" i="4"/>
  <c r="J139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3" i="4"/>
  <c r="J2" i="4"/>
  <c r="H134" i="4"/>
  <c r="H129" i="4"/>
  <c r="H125" i="4"/>
  <c r="H120" i="4"/>
  <c r="H116" i="4"/>
  <c r="H111" i="4"/>
  <c r="H106" i="4"/>
  <c r="H102" i="4"/>
  <c r="H97" i="4"/>
  <c r="H92" i="4"/>
  <c r="H87" i="4"/>
  <c r="H82" i="4"/>
  <c r="H77" i="4"/>
  <c r="H72" i="4"/>
  <c r="H67" i="4"/>
  <c r="H63" i="4"/>
  <c r="H58" i="4"/>
  <c r="H53" i="4"/>
  <c r="H48" i="4"/>
  <c r="H43" i="4"/>
  <c r="H38" i="4"/>
  <c r="H34" i="4"/>
  <c r="H29" i="4"/>
  <c r="H24" i="4"/>
  <c r="H19" i="4"/>
  <c r="H14" i="4"/>
  <c r="H10" i="4"/>
  <c r="H5" i="4"/>
  <c r="G3" i="5"/>
  <c r="G4" i="5"/>
  <c r="M246" i="5"/>
  <c r="M245" i="5"/>
  <c r="N365" i="5"/>
  <c r="N366" i="5" s="1"/>
  <c r="N367" i="5" s="1"/>
  <c r="N368" i="5" s="1"/>
  <c r="N369" i="5" s="1"/>
  <c r="N370" i="5" s="1"/>
  <c r="N371" i="5" s="1"/>
  <c r="N364" i="5"/>
  <c r="N363" i="5"/>
  <c r="M363" i="5" a="1"/>
  <c r="M363" i="5" s="1"/>
  <c r="L370" i="5"/>
  <c r="L369" i="5"/>
  <c r="L368" i="5"/>
  <c r="L367" i="5"/>
  <c r="L366" i="5"/>
  <c r="L365" i="5"/>
  <c r="L364" i="5"/>
  <c r="L363" i="5"/>
  <c r="K158" i="4" a="1"/>
  <c r="K158" i="4" s="1"/>
  <c r="M247" i="5"/>
  <c r="M248" i="5" s="1"/>
  <c r="M249" i="5" s="1"/>
  <c r="M250" i="5" s="1"/>
  <c r="M251" i="5" s="1"/>
  <c r="M252" i="5" s="1"/>
  <c r="M253" i="5" s="1"/>
  <c r="L256" i="5"/>
  <c r="L245" i="5" a="1"/>
  <c r="L245" i="5" s="1"/>
  <c r="K253" i="5"/>
  <c r="K252" i="5"/>
  <c r="K251" i="5"/>
  <c r="K250" i="5"/>
  <c r="K249" i="5"/>
  <c r="K248" i="5"/>
  <c r="K247" i="5"/>
  <c r="K246" i="5"/>
  <c r="L240" i="5"/>
  <c r="L239" i="5"/>
  <c r="L238" i="5"/>
  <c r="K237" i="4"/>
  <c r="J166" i="4"/>
  <c r="J165" i="4"/>
  <c r="J164" i="4"/>
  <c r="J163" i="4"/>
  <c r="J162" i="4"/>
  <c r="J161" i="4"/>
  <c r="J160" i="4"/>
  <c r="J159" i="4"/>
  <c r="L228" i="4"/>
  <c r="L229" i="4" s="1"/>
  <c r="L230" i="4" s="1"/>
  <c r="L231" i="4" s="1"/>
  <c r="L232" i="4" s="1"/>
  <c r="L233" i="4" s="1"/>
  <c r="L227" i="4"/>
  <c r="L226" i="4"/>
  <c r="J233" i="4"/>
  <c r="J232" i="4"/>
  <c r="J231" i="4"/>
  <c r="J230" i="4"/>
  <c r="J229" i="4"/>
  <c r="J228" i="4"/>
  <c r="J227" i="4"/>
  <c r="J226" i="4"/>
  <c r="K226" i="4" a="1"/>
  <c r="K226" i="4" s="1"/>
  <c r="K152" i="4"/>
  <c r="K220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07" i="4"/>
  <c r="H208" i="4"/>
  <c r="H209" i="4"/>
  <c r="H210" i="4"/>
  <c r="H211" i="4"/>
  <c r="H212" i="4"/>
  <c r="H213" i="4"/>
  <c r="H214" i="4"/>
  <c r="H215" i="4"/>
  <c r="H216" i="4"/>
  <c r="H217" i="4"/>
  <c r="H206" i="4"/>
  <c r="K219" i="4"/>
  <c r="K218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K151" i="4"/>
  <c r="K150" i="4"/>
  <c r="F226" i="5"/>
  <c r="F227" i="5"/>
  <c r="G227" i="5"/>
  <c r="G226" i="5"/>
  <c r="F224" i="5"/>
  <c r="F223" i="5"/>
  <c r="G224" i="5"/>
  <c r="G223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F143" i="4"/>
  <c r="F142" i="4"/>
  <c r="G143" i="4"/>
  <c r="G142" i="4"/>
  <c r="F141" i="4"/>
  <c r="F140" i="4"/>
  <c r="F139" i="4"/>
  <c r="G141" i="4"/>
  <c r="G140" i="4"/>
  <c r="G139" i="4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6" i="4"/>
  <c r="C3" i="4"/>
  <c r="C4" i="4"/>
  <c r="C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2" i="4"/>
  <c r="F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3" i="5"/>
  <c r="F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G3" i="4"/>
  <c r="F2" i="4"/>
  <c r="F3" i="4"/>
  <c r="L158" i="4" l="1"/>
  <c r="L159" i="4" s="1"/>
  <c r="L160" i="4" s="1"/>
  <c r="L161" i="4" s="1"/>
  <c r="L162" i="4" s="1"/>
  <c r="L163" i="4" s="1"/>
  <c r="L164" i="4" s="1"/>
  <c r="L165" i="4" s="1"/>
  <c r="L166" i="4" s="1"/>
  <c r="L167" i="4" s="1"/>
  <c r="K168" i="4"/>
  <c r="F225" i="5"/>
  <c r="G2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57D61-1535-AF4B-9C9E-34D3A46846B5}" name="SPY" type="6" refreshedVersion="8" background="1" saveData="1">
    <textPr sourceFile="/Users/jacopoventura/Desktop/SPY.csv" thousands=" " comma="1">
      <textFields count="7">
        <textField/>
        <textField/>
        <textField/>
        <textField/>
        <textField/>
        <textField/>
        <textField/>
      </textFields>
    </textPr>
  </connection>
  <connection id="2" xr16:uid="{DB0437B6-D709-C34A-96CF-C979115AD936}" name="SPY1" type="6" refreshedVersion="8" background="1" saveData="1">
    <textPr sourceFile="/Users/jacopoventura/Desktop/SPY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<sst xmlns="http://schemas.openxmlformats.org/spreadsheetml/2006/main" count="88" uniqueCount="41">
  <si>
    <t>Date</t>
  </si>
  <si>
    <t>Open</t>
  </si>
  <si>
    <t>Close</t>
  </si>
  <si>
    <t>Close wrt open</t>
  </si>
  <si>
    <t>Close wrt close</t>
  </si>
  <si>
    <t>Dati--&gt;</t>
  </si>
  <si>
    <t>carica dati esterni--&gt;</t>
  </si>
  <si>
    <t>da testo--&gt;</t>
  </si>
  <si>
    <t>colonna separata da ,</t>
  </si>
  <si>
    <t>decimali .</t>
  </si>
  <si>
    <t>migliaia " "</t>
  </si>
  <si>
    <t>Weekday</t>
  </si>
  <si>
    <t>count positive</t>
  </si>
  <si>
    <t>count negative</t>
  </si>
  <si>
    <t>% positive</t>
  </si>
  <si>
    <t>% negative</t>
  </si>
  <si>
    <t>Close wrt close (ordered)</t>
  </si>
  <si>
    <t>Negative</t>
  </si>
  <si>
    <t>mean</t>
  </si>
  <si>
    <t>std</t>
  </si>
  <si>
    <t>Cumulative prob (NORM DISTR)</t>
  </si>
  <si>
    <t>Positive</t>
  </si>
  <si>
    <t>bins</t>
  </si>
  <si>
    <t>mediana</t>
  </si>
  <si>
    <t>frequenza</t>
  </si>
  <si>
    <t>pct</t>
  </si>
  <si>
    <t>Python calculation</t>
  </si>
  <si>
    <t>N GAUSSIAN DISTR</t>
  </si>
  <si>
    <t>cumulative %</t>
  </si>
  <si>
    <t>negative</t>
  </si>
  <si>
    <t>media</t>
  </si>
  <si>
    <t>positive</t>
  </si>
  <si>
    <t>pct cum</t>
  </si>
  <si>
    <t>Monday to Friday</t>
  </si>
  <si>
    <t>Friday to Friday</t>
  </si>
  <si>
    <t>5DTE</t>
  </si>
  <si>
    <t>mean 5dte</t>
  </si>
  <si>
    <t>cum %</t>
  </si>
  <si>
    <t>freq</t>
  </si>
  <si>
    <t>5dte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</si>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</sst>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'SPY 2023'!$J$226:$J$233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'SPY 2023'!$K$226:$K$233</c:f>
              <c:numCache>
                <c:formatCode>General</c:formatCode>
                <c:ptCount val="8"/>
                <c:pt idx="0">
                  <c:v>34</c:v>
                </c:pt>
                <c:pt idx="1">
                  <c:v>18</c:v>
                </c:pt>
                <c:pt idx="2">
                  <c:v>18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3-B648-ABEA-CA5BAE7F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07264"/>
        <c:axId val="1262997024"/>
      </c:barChart>
      <c:catAx>
        <c:axId val="12626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262997024"/>
        <c:crosses val="autoZero"/>
        <c:auto val="1"/>
        <c:lblAlgn val="ctr"/>
        <c:lblOffset val="100"/>
        <c:noMultiLvlLbl val="0"/>
      </c:catAx>
      <c:valAx>
        <c:axId val="1262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2626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219</xdr:row>
      <xdr:rowOff>133350</xdr:rowOff>
    </xdr:from>
    <xdr:to>
      <xdr:col>6</xdr:col>
      <xdr:colOff>152400</xdr:colOff>
      <xdr:row>233</xdr:row>
      <xdr:rowOff>31750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640C97C-0306-9526-5943-C9F655DB4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" connectionId="2" xr16:uid="{17A2AFB5-903D-034D-936A-F8D426871C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" connectionId="1" xr16:uid="{03821A89-FB3E-A44F-9B60-F1745CE71E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B274-2103-EA42-959C-B163E3F1C2FC}">
  <dimension ref="A1:M418"/>
  <sheetViews>
    <sheetView zoomScaleNormal="100" workbookViewId="0">
      <selection activeCell="J1" sqref="J1:J2"/>
    </sheetView>
  </sheetViews>
  <sheetFormatPr baseColWidth="10" defaultRowHeight="16" x14ac:dyDescent="0.2"/>
  <cols>
    <col min="1" max="1" width="9.83203125" style="2" customWidth="1"/>
    <col min="2" max="2" width="9" style="2" bestFit="1" customWidth="1"/>
    <col min="3" max="3" width="12.83203125" style="2" customWidth="1"/>
    <col min="4" max="5" width="11.1640625" style="2" bestFit="1" customWidth="1"/>
    <col min="6" max="6" width="13.33203125" style="2" bestFit="1" customWidth="1"/>
    <col min="7" max="7" width="21" style="2" customWidth="1"/>
    <col min="8" max="8" width="28" style="2" bestFit="1" customWidth="1"/>
    <col min="9" max="9" width="13.83203125" style="2" bestFit="1" customWidth="1"/>
    <col min="10" max="11" width="10.83203125" style="2"/>
    <col min="12" max="12" width="16.83203125" style="2" customWidth="1"/>
    <col min="13" max="16384" width="10.83203125" style="2"/>
  </cols>
  <sheetData>
    <row r="1" spans="1:10" x14ac:dyDescent="0.2">
      <c r="A1" s="1" t="s">
        <v>0</v>
      </c>
      <c r="B1" s="1" t="s">
        <v>11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33</v>
      </c>
      <c r="I1" s="1" t="s">
        <v>34</v>
      </c>
      <c r="J1" s="1" t="s">
        <v>35</v>
      </c>
    </row>
    <row r="2" spans="1:10" x14ac:dyDescent="0.2">
      <c r="A2" s="3">
        <v>44929</v>
      </c>
      <c r="B2" s="3" t="str">
        <f>TEXT(A2,"gggg")</f>
        <v>martedì</v>
      </c>
      <c r="C2" s="2">
        <f>WEEKDAY(A2,3)</f>
        <v>1</v>
      </c>
      <c r="D2" s="16">
        <v>384.36999500000002</v>
      </c>
      <c r="E2" s="16">
        <v>380.82000699999998</v>
      </c>
      <c r="F2" s="4">
        <f>(E2-D2)/D2</f>
        <v>-9.2358613996392763E-3</v>
      </c>
      <c r="G2" s="4">
        <v>0</v>
      </c>
      <c r="H2" s="17"/>
      <c r="I2" s="17"/>
      <c r="J2" s="4">
        <f>(E7-E2)/E2</f>
        <v>2.5628853055506724E-2</v>
      </c>
    </row>
    <row r="3" spans="1:10" x14ac:dyDescent="0.2">
      <c r="A3" s="3">
        <v>44930</v>
      </c>
      <c r="B3" s="3" t="str">
        <f t="shared" ref="B3:B66" si="0">TEXT(A3,"gggg")</f>
        <v>mercoledì</v>
      </c>
      <c r="C3" s="2">
        <f t="shared" ref="C3:C5" si="1">WEEKDAY(A3,3)</f>
        <v>2</v>
      </c>
      <c r="D3" s="16">
        <v>383.17999300000002</v>
      </c>
      <c r="E3" s="16">
        <v>383.76001000000002</v>
      </c>
      <c r="F3" s="4">
        <f>(E3-D3)/D3</f>
        <v>1.513693331060732E-3</v>
      </c>
      <c r="G3" s="4">
        <f>(E3-E2)/E2</f>
        <v>7.7201904993401439E-3</v>
      </c>
      <c r="H3" s="17"/>
      <c r="I3" s="17"/>
      <c r="J3" s="4">
        <f>(E8-E3)/E3</f>
        <v>3.064409707514857E-2</v>
      </c>
    </row>
    <row r="4" spans="1:10" x14ac:dyDescent="0.2">
      <c r="A4" s="3">
        <v>44931</v>
      </c>
      <c r="B4" s="3" t="str">
        <f t="shared" si="0"/>
        <v>giovedì</v>
      </c>
      <c r="C4" s="2">
        <f t="shared" si="1"/>
        <v>3</v>
      </c>
      <c r="D4" s="16">
        <v>381.72000100000002</v>
      </c>
      <c r="E4" s="16">
        <v>379.38000499999998</v>
      </c>
      <c r="F4" s="4">
        <f t="shared" ref="F4:F67" si="2">(E4-D4)/D4</f>
        <v>-6.1301372573349692E-3</v>
      </c>
      <c r="G4" s="4">
        <f t="shared" ref="G4:G67" si="3">(E4-E3)/E3</f>
        <v>-1.1413396096169686E-2</v>
      </c>
      <c r="H4" s="17"/>
      <c r="I4" s="17"/>
      <c r="J4" s="4">
        <f t="shared" ref="J4:J25" si="4">(E9-E4)/E4</f>
        <v>4.6338725732264198E-2</v>
      </c>
    </row>
    <row r="5" spans="1:10" x14ac:dyDescent="0.2">
      <c r="A5" s="3">
        <v>44932</v>
      </c>
      <c r="B5" s="3" t="str">
        <f t="shared" si="0"/>
        <v>venerdì</v>
      </c>
      <c r="C5" s="2">
        <f t="shared" si="1"/>
        <v>4</v>
      </c>
      <c r="D5" s="16">
        <v>382.60998499999999</v>
      </c>
      <c r="E5" s="16">
        <v>388.07998700000002</v>
      </c>
      <c r="F5" s="4">
        <f t="shared" si="2"/>
        <v>1.4296547958621682E-2</v>
      </c>
      <c r="G5" s="4">
        <f t="shared" si="3"/>
        <v>2.2932104711211744E-2</v>
      </c>
      <c r="H5" s="4">
        <f>(E5-D2)/D2</f>
        <v>9.6521373891320511E-3</v>
      </c>
      <c r="I5" s="17"/>
      <c r="J5" s="4">
        <f t="shared" si="4"/>
        <v>2.6850168390672467E-2</v>
      </c>
    </row>
    <row r="6" spans="1:10" x14ac:dyDescent="0.2">
      <c r="A6" s="3">
        <v>44935</v>
      </c>
      <c r="B6" s="3" t="str">
        <f t="shared" si="0"/>
        <v>lunedì</v>
      </c>
      <c r="C6" s="2">
        <f>WEEKDAY(A6,3)</f>
        <v>0</v>
      </c>
      <c r="D6" s="16">
        <v>390.36999500000002</v>
      </c>
      <c r="E6" s="16">
        <v>387.85998499999999</v>
      </c>
      <c r="F6" s="4">
        <f t="shared" si="2"/>
        <v>-6.4298230708024129E-3</v>
      </c>
      <c r="G6" s="4">
        <f t="shared" si="3"/>
        <v>-5.6689859660303025E-4</v>
      </c>
      <c r="H6" s="17"/>
      <c r="I6" s="17"/>
      <c r="J6" s="4">
        <f t="shared" si="4"/>
        <v>2.5550467651361392E-2</v>
      </c>
    </row>
    <row r="7" spans="1:10" x14ac:dyDescent="0.2">
      <c r="A7" s="3">
        <v>44936</v>
      </c>
      <c r="B7" s="3" t="str">
        <f t="shared" si="0"/>
        <v>martedì</v>
      </c>
      <c r="C7" s="2">
        <f t="shared" ref="C7:C70" si="5">WEEKDAY(A7,3)</f>
        <v>1</v>
      </c>
      <c r="D7" s="16">
        <v>387.25</v>
      </c>
      <c r="E7" s="16">
        <v>390.57998700000002</v>
      </c>
      <c r="F7" s="4">
        <f t="shared" si="2"/>
        <v>8.599062621045879E-3</v>
      </c>
      <c r="G7" s="4">
        <f t="shared" si="3"/>
        <v>7.0128451121350462E-3</v>
      </c>
      <c r="H7" s="17"/>
      <c r="I7" s="17"/>
      <c r="J7" s="4">
        <f t="shared" si="4"/>
        <v>2.3298761592717258E-3</v>
      </c>
    </row>
    <row r="8" spans="1:10" x14ac:dyDescent="0.2">
      <c r="A8" s="3">
        <v>44937</v>
      </c>
      <c r="B8" s="3" t="str">
        <f t="shared" si="0"/>
        <v>mercoledì</v>
      </c>
      <c r="C8" s="2">
        <f t="shared" si="5"/>
        <v>2</v>
      </c>
      <c r="D8" s="16">
        <v>392.23001099999999</v>
      </c>
      <c r="E8" s="16">
        <v>395.51998900000001</v>
      </c>
      <c r="F8" s="4">
        <f t="shared" si="2"/>
        <v>8.3878793252258801E-3</v>
      </c>
      <c r="G8" s="4">
        <f t="shared" si="3"/>
        <v>1.2647862574689452E-2</v>
      </c>
      <c r="H8" s="17"/>
      <c r="I8" s="17"/>
      <c r="J8" s="4">
        <f t="shared" si="4"/>
        <v>-1.7394756754000627E-2</v>
      </c>
    </row>
    <row r="9" spans="1:10" x14ac:dyDescent="0.2">
      <c r="A9" s="3">
        <v>44938</v>
      </c>
      <c r="B9" s="3" t="str">
        <f t="shared" si="0"/>
        <v>giovedì</v>
      </c>
      <c r="C9" s="2">
        <f t="shared" si="5"/>
        <v>3</v>
      </c>
      <c r="D9" s="16">
        <v>396.67001299999998</v>
      </c>
      <c r="E9" s="16">
        <v>396.959991</v>
      </c>
      <c r="F9" s="4">
        <f t="shared" si="2"/>
        <v>7.3103080771578057E-4</v>
      </c>
      <c r="G9" s="4">
        <f t="shared" si="3"/>
        <v>3.6407818569189751E-3</v>
      </c>
      <c r="H9" s="17"/>
      <c r="I9" s="17"/>
      <c r="J9" s="4">
        <f t="shared" si="4"/>
        <v>-2.7206419399581744E-3</v>
      </c>
    </row>
    <row r="10" spans="1:10" x14ac:dyDescent="0.2">
      <c r="A10" s="3">
        <v>44939</v>
      </c>
      <c r="B10" s="3" t="str">
        <f t="shared" si="0"/>
        <v>venerdì</v>
      </c>
      <c r="C10" s="2">
        <f t="shared" si="5"/>
        <v>4</v>
      </c>
      <c r="D10" s="16">
        <v>393.61999500000002</v>
      </c>
      <c r="E10" s="16">
        <v>398.5</v>
      </c>
      <c r="F10" s="4">
        <f t="shared" si="2"/>
        <v>1.2397756877162661E-2</v>
      </c>
      <c r="G10" s="4">
        <f t="shared" si="3"/>
        <v>3.8795068392673301E-3</v>
      </c>
      <c r="H10" s="4">
        <f>(E10-D6)/D6</f>
        <v>2.0826408546076862E-2</v>
      </c>
      <c r="I10" s="17"/>
      <c r="J10" s="4">
        <f t="shared" si="4"/>
        <v>5.3450564617314499E-3</v>
      </c>
    </row>
    <row r="11" spans="1:10" x14ac:dyDescent="0.2">
      <c r="A11" s="3">
        <v>44943</v>
      </c>
      <c r="B11" s="3" t="str">
        <f t="shared" si="0"/>
        <v>martedì</v>
      </c>
      <c r="C11" s="2">
        <f t="shared" si="5"/>
        <v>1</v>
      </c>
      <c r="D11" s="16">
        <v>398.48001099999999</v>
      </c>
      <c r="E11" s="16">
        <v>397.76998900000001</v>
      </c>
      <c r="F11" s="4">
        <f t="shared" si="2"/>
        <v>-1.7818258893793819E-3</v>
      </c>
      <c r="G11" s="4">
        <f t="shared" si="3"/>
        <v>-1.831897114178144E-3</v>
      </c>
      <c r="H11" s="17"/>
      <c r="I11" s="17"/>
      <c r="J11" s="4">
        <f t="shared" si="4"/>
        <v>6.1091159896429631E-3</v>
      </c>
    </row>
    <row r="12" spans="1:10" x14ac:dyDescent="0.2">
      <c r="A12" s="3">
        <v>44944</v>
      </c>
      <c r="B12" s="3" t="str">
        <f t="shared" si="0"/>
        <v>mercoledì</v>
      </c>
      <c r="C12" s="2">
        <f t="shared" si="5"/>
        <v>2</v>
      </c>
      <c r="D12" s="16">
        <v>399.01001000000002</v>
      </c>
      <c r="E12" s="16">
        <v>391.48998999999998</v>
      </c>
      <c r="F12" s="4">
        <f t="shared" si="2"/>
        <v>-1.884669509920326E-2</v>
      </c>
      <c r="G12" s="4">
        <f t="shared" si="3"/>
        <v>-1.5788016124062169E-2</v>
      </c>
      <c r="H12" s="17"/>
      <c r="I12" s="17"/>
      <c r="J12" s="4">
        <f t="shared" si="4"/>
        <v>2.2631526287555988E-2</v>
      </c>
    </row>
    <row r="13" spans="1:10" x14ac:dyDescent="0.2">
      <c r="A13" s="3">
        <v>44945</v>
      </c>
      <c r="B13" s="3" t="str">
        <f t="shared" si="0"/>
        <v>giovedì</v>
      </c>
      <c r="C13" s="2">
        <f t="shared" si="5"/>
        <v>3</v>
      </c>
      <c r="D13" s="16">
        <v>389.35998499999999</v>
      </c>
      <c r="E13" s="16">
        <v>388.64001500000001</v>
      </c>
      <c r="F13" s="4">
        <f t="shared" si="2"/>
        <v>-1.8491114334720075E-3</v>
      </c>
      <c r="G13" s="4">
        <f t="shared" si="3"/>
        <v>-7.2798157623390888E-3</v>
      </c>
      <c r="H13" s="17"/>
      <c r="I13" s="17"/>
      <c r="J13" s="4">
        <f t="shared" si="4"/>
        <v>4.1452203525671423E-2</v>
      </c>
    </row>
    <row r="14" spans="1:10" x14ac:dyDescent="0.2">
      <c r="A14" s="3">
        <v>44946</v>
      </c>
      <c r="B14" s="3" t="str">
        <f t="shared" si="0"/>
        <v>venerdì</v>
      </c>
      <c r="C14" s="2">
        <f t="shared" si="5"/>
        <v>4</v>
      </c>
      <c r="D14" s="16">
        <v>390.10000600000001</v>
      </c>
      <c r="E14" s="16">
        <v>395.88000499999998</v>
      </c>
      <c r="F14" s="4">
        <f t="shared" si="2"/>
        <v>1.4816710871826993E-2</v>
      </c>
      <c r="G14" s="4">
        <f t="shared" si="3"/>
        <v>1.8629039009274373E-2</v>
      </c>
      <c r="H14" s="4">
        <f>(E14-D11)/D11</f>
        <v>-6.5248090951292598E-3</v>
      </c>
      <c r="I14" s="17"/>
      <c r="J14" s="4">
        <f t="shared" si="4"/>
        <v>2.4754945630558033E-2</v>
      </c>
    </row>
    <row r="15" spans="1:10" x14ac:dyDescent="0.2">
      <c r="A15" s="3">
        <v>44949</v>
      </c>
      <c r="B15" s="3" t="str">
        <f t="shared" si="0"/>
        <v>lunedì</v>
      </c>
      <c r="C15" s="2">
        <f t="shared" si="5"/>
        <v>0</v>
      </c>
      <c r="D15" s="16">
        <v>396.72000100000002</v>
      </c>
      <c r="E15" s="16">
        <v>400.63000499999998</v>
      </c>
      <c r="F15" s="4">
        <f t="shared" si="2"/>
        <v>9.8558277630170655E-3</v>
      </c>
      <c r="G15" s="4">
        <f t="shared" si="3"/>
        <v>1.199858527838505E-2</v>
      </c>
      <c r="H15" s="17"/>
      <c r="I15" s="17"/>
      <c r="J15" s="4">
        <f t="shared" si="4"/>
        <v>-9.9865211044284472E-5</v>
      </c>
    </row>
    <row r="16" spans="1:10" x14ac:dyDescent="0.2">
      <c r="A16" s="3">
        <v>44950</v>
      </c>
      <c r="B16" s="3" t="str">
        <f t="shared" si="0"/>
        <v>martedì</v>
      </c>
      <c r="C16" s="2">
        <f t="shared" si="5"/>
        <v>1</v>
      </c>
      <c r="D16" s="16">
        <v>398.88000499999998</v>
      </c>
      <c r="E16" s="16">
        <v>400.20001200000002</v>
      </c>
      <c r="F16" s="4">
        <f t="shared" si="2"/>
        <v>3.3092834523004793E-3</v>
      </c>
      <c r="G16" s="4">
        <f t="shared" si="3"/>
        <v>-1.0732920516024946E-3</v>
      </c>
      <c r="H16" s="17"/>
      <c r="I16" s="17"/>
      <c r="J16" s="4">
        <f t="shared" si="4"/>
        <v>1.5692150953758529E-2</v>
      </c>
    </row>
    <row r="17" spans="1:10" x14ac:dyDescent="0.2">
      <c r="A17" s="3">
        <v>44951</v>
      </c>
      <c r="B17" s="3" t="str">
        <f t="shared" si="0"/>
        <v>mercoledì</v>
      </c>
      <c r="C17" s="2">
        <f t="shared" si="5"/>
        <v>2</v>
      </c>
      <c r="D17" s="16">
        <v>395.95001200000002</v>
      </c>
      <c r="E17" s="16">
        <v>400.35000600000001</v>
      </c>
      <c r="F17" s="4">
        <f t="shared" si="2"/>
        <v>1.1112498716125793E-2</v>
      </c>
      <c r="G17" s="4">
        <f t="shared" si="3"/>
        <v>3.7479758996107279E-4</v>
      </c>
      <c r="H17" s="17"/>
      <c r="I17" s="17"/>
      <c r="J17" s="4">
        <f t="shared" si="4"/>
        <v>2.6102115257617797E-2</v>
      </c>
    </row>
    <row r="18" spans="1:10" x14ac:dyDescent="0.2">
      <c r="A18" s="3">
        <v>44952</v>
      </c>
      <c r="B18" s="3" t="str">
        <f t="shared" si="0"/>
        <v>giovedì</v>
      </c>
      <c r="C18" s="2">
        <f t="shared" si="5"/>
        <v>3</v>
      </c>
      <c r="D18" s="16">
        <v>403.13000499999998</v>
      </c>
      <c r="E18" s="16">
        <v>404.75</v>
      </c>
      <c r="F18" s="4">
        <f t="shared" si="2"/>
        <v>4.0185423558338641E-3</v>
      </c>
      <c r="G18" s="4">
        <f t="shared" si="3"/>
        <v>1.0990368262914408E-2</v>
      </c>
      <c r="H18" s="17"/>
      <c r="I18" s="17"/>
      <c r="J18" s="4">
        <f t="shared" si="4"/>
        <v>2.9722048177887525E-2</v>
      </c>
    </row>
    <row r="19" spans="1:10" x14ac:dyDescent="0.2">
      <c r="A19" s="3">
        <v>44953</v>
      </c>
      <c r="B19" s="3" t="str">
        <f t="shared" si="0"/>
        <v>venerdì</v>
      </c>
      <c r="C19" s="2">
        <f t="shared" si="5"/>
        <v>4</v>
      </c>
      <c r="D19" s="16">
        <v>403.66000400000001</v>
      </c>
      <c r="E19" s="16">
        <v>405.67999300000002</v>
      </c>
      <c r="F19" s="4">
        <f t="shared" si="2"/>
        <v>5.0041841648498066E-3</v>
      </c>
      <c r="G19" s="4">
        <f t="shared" si="3"/>
        <v>2.2976973440395911E-3</v>
      </c>
      <c r="H19" s="4">
        <f>(E19-D15)/D15</f>
        <v>2.2585178406470108E-2</v>
      </c>
      <c r="I19" s="17"/>
      <c r="J19" s="4">
        <f t="shared" si="4"/>
        <v>1.6441562598824001E-2</v>
      </c>
    </row>
    <row r="20" spans="1:10" x14ac:dyDescent="0.2">
      <c r="A20" s="3">
        <v>44956</v>
      </c>
      <c r="B20" s="3" t="str">
        <f t="shared" si="0"/>
        <v>lunedì</v>
      </c>
      <c r="C20" s="2">
        <f t="shared" si="5"/>
        <v>0</v>
      </c>
      <c r="D20" s="16">
        <v>402.79998799999998</v>
      </c>
      <c r="E20" s="16">
        <v>400.58999599999999</v>
      </c>
      <c r="F20" s="4">
        <f t="shared" si="2"/>
        <v>-5.4865741455781764E-3</v>
      </c>
      <c r="G20" s="4">
        <f t="shared" si="3"/>
        <v>-1.254682776530229E-2</v>
      </c>
      <c r="H20" s="17"/>
      <c r="I20" s="17"/>
      <c r="J20" s="4">
        <f t="shared" si="4"/>
        <v>2.306595544637623E-2</v>
      </c>
    </row>
    <row r="21" spans="1:10" x14ac:dyDescent="0.2">
      <c r="A21" s="3">
        <v>44957</v>
      </c>
      <c r="B21" s="3" t="str">
        <f t="shared" si="0"/>
        <v>martedì</v>
      </c>
      <c r="C21" s="2">
        <f t="shared" si="5"/>
        <v>1</v>
      </c>
      <c r="D21" s="16">
        <v>401.13000499999998</v>
      </c>
      <c r="E21" s="16">
        <v>406.48001099999999</v>
      </c>
      <c r="F21" s="4">
        <f t="shared" si="2"/>
        <v>1.3337336856663235E-2</v>
      </c>
      <c r="G21" s="4">
        <f t="shared" si="3"/>
        <v>1.4703350205480432E-2</v>
      </c>
      <c r="H21" s="17"/>
      <c r="I21" s="17"/>
      <c r="J21" s="4">
        <f t="shared" si="4"/>
        <v>2.1427845808634369E-2</v>
      </c>
    </row>
    <row r="22" spans="1:10" x14ac:dyDescent="0.2">
      <c r="A22" s="3">
        <v>44958</v>
      </c>
      <c r="B22" s="3" t="str">
        <f t="shared" si="0"/>
        <v>mercoledì</v>
      </c>
      <c r="C22" s="2">
        <f t="shared" si="5"/>
        <v>2</v>
      </c>
      <c r="D22" s="16">
        <v>405.209991</v>
      </c>
      <c r="E22" s="16">
        <v>410.79998799999998</v>
      </c>
      <c r="F22" s="4">
        <f t="shared" si="2"/>
        <v>1.3795308911817978E-2</v>
      </c>
      <c r="G22" s="4">
        <f t="shared" si="3"/>
        <v>1.0627772296532422E-2</v>
      </c>
      <c r="H22" s="17"/>
      <c r="I22" s="17"/>
      <c r="J22" s="4">
        <f t="shared" si="4"/>
        <v>-3.6512659294428321E-4</v>
      </c>
    </row>
    <row r="23" spans="1:10" x14ac:dyDescent="0.2">
      <c r="A23" s="3">
        <v>44959</v>
      </c>
      <c r="B23" s="3" t="str">
        <f t="shared" si="0"/>
        <v>giovedì</v>
      </c>
      <c r="C23" s="2">
        <f t="shared" si="5"/>
        <v>3</v>
      </c>
      <c r="D23" s="16">
        <v>414.85998499999999</v>
      </c>
      <c r="E23" s="16">
        <v>416.77999899999998</v>
      </c>
      <c r="F23" s="4">
        <f t="shared" si="2"/>
        <v>4.6281012134732173E-3</v>
      </c>
      <c r="G23" s="4">
        <f t="shared" si="3"/>
        <v>1.4556989227565388E-2</v>
      </c>
      <c r="H23" s="17"/>
      <c r="I23" s="17"/>
      <c r="J23" s="4">
        <f t="shared" si="4"/>
        <v>-2.3249683341930213E-2</v>
      </c>
    </row>
    <row r="24" spans="1:10" x14ac:dyDescent="0.2">
      <c r="A24" s="3">
        <v>44960</v>
      </c>
      <c r="B24" s="3" t="str">
        <f t="shared" si="0"/>
        <v>venerdì</v>
      </c>
      <c r="C24" s="2">
        <f t="shared" si="5"/>
        <v>4</v>
      </c>
      <c r="D24" s="16">
        <v>411.58999599999999</v>
      </c>
      <c r="E24" s="16">
        <v>412.35000600000001</v>
      </c>
      <c r="F24" s="4">
        <f t="shared" si="2"/>
        <v>1.8465220422899261E-3</v>
      </c>
      <c r="G24" s="4">
        <f t="shared" si="3"/>
        <v>-1.0629092112455156E-2</v>
      </c>
      <c r="H24" s="17">
        <f>(E24-D20)/D20</f>
        <v>2.3709082136318293E-2</v>
      </c>
      <c r="I24" s="17"/>
      <c r="J24" s="4">
        <f t="shared" si="4"/>
        <v>-1.0452278252179798E-2</v>
      </c>
    </row>
    <row r="25" spans="1:10" x14ac:dyDescent="0.2">
      <c r="A25" s="3">
        <v>44963</v>
      </c>
      <c r="B25" s="3" t="str">
        <f t="shared" si="0"/>
        <v>lunedì</v>
      </c>
      <c r="C25" s="2">
        <f t="shared" si="5"/>
        <v>0</v>
      </c>
      <c r="D25" s="16">
        <v>409.790009</v>
      </c>
      <c r="E25" s="16">
        <v>409.82998700000002</v>
      </c>
      <c r="F25" s="4">
        <f t="shared" si="2"/>
        <v>9.7557283296331328E-5</v>
      </c>
      <c r="G25" s="4">
        <f t="shared" si="3"/>
        <v>-6.1113591932383544E-3</v>
      </c>
      <c r="H25" s="17"/>
      <c r="I25" s="17"/>
      <c r="J25" s="4">
        <f t="shared" si="4"/>
        <v>7.3201085698006768E-3</v>
      </c>
    </row>
    <row r="26" spans="1:10" x14ac:dyDescent="0.2">
      <c r="A26" s="3">
        <v>44964</v>
      </c>
      <c r="B26" s="3" t="str">
        <f t="shared" si="0"/>
        <v>martedì</v>
      </c>
      <c r="C26" s="2">
        <f t="shared" si="5"/>
        <v>1</v>
      </c>
      <c r="D26" s="16">
        <v>408.86999500000002</v>
      </c>
      <c r="E26" s="16">
        <v>415.19000199999999</v>
      </c>
      <c r="F26" s="4">
        <f t="shared" si="2"/>
        <v>1.5457253105598945E-2</v>
      </c>
      <c r="G26" s="4">
        <f t="shared" si="3"/>
        <v>1.3078630578586666E-2</v>
      </c>
      <c r="H26" s="17"/>
      <c r="I26" s="17"/>
      <c r="J26" s="4">
        <f>(E31-E26)/E26</f>
        <v>-6.1417350796418926E-3</v>
      </c>
    </row>
    <row r="27" spans="1:10" x14ac:dyDescent="0.2">
      <c r="A27" s="3">
        <v>44965</v>
      </c>
      <c r="B27" s="3" t="str">
        <f t="shared" si="0"/>
        <v>mercoledì</v>
      </c>
      <c r="C27" s="2">
        <f t="shared" si="5"/>
        <v>2</v>
      </c>
      <c r="D27" s="16">
        <v>413.13000499999998</v>
      </c>
      <c r="E27" s="16">
        <v>410.64999399999999</v>
      </c>
      <c r="F27" s="4">
        <f t="shared" si="2"/>
        <v>-6.0029796189700396E-3</v>
      </c>
      <c r="G27" s="4">
        <f t="shared" si="3"/>
        <v>-1.0934771979408118E-2</v>
      </c>
      <c r="H27" s="17"/>
      <c r="I27" s="17"/>
      <c r="J27" s="4">
        <f>(E32-E27)/E27</f>
        <v>8.1091368529278441E-3</v>
      </c>
    </row>
    <row r="28" spans="1:10" x14ac:dyDescent="0.2">
      <c r="A28" s="3">
        <v>44966</v>
      </c>
      <c r="B28" s="3" t="str">
        <f t="shared" si="0"/>
        <v>giovedì</v>
      </c>
      <c r="C28" s="2">
        <f t="shared" si="5"/>
        <v>3</v>
      </c>
      <c r="D28" s="16">
        <v>414.41000400000001</v>
      </c>
      <c r="E28" s="16">
        <v>407.08999599999999</v>
      </c>
      <c r="F28" s="4">
        <f t="shared" si="2"/>
        <v>-1.7663685551374937E-2</v>
      </c>
      <c r="G28" s="4">
        <f t="shared" si="3"/>
        <v>-8.6691782588946224E-3</v>
      </c>
      <c r="H28" s="17"/>
      <c r="I28" s="17"/>
      <c r="J28" s="4">
        <f t="shared" ref="J28:J42" si="6">(E33-E28)/E28</f>
        <v>2.9231939170521648E-3</v>
      </c>
    </row>
    <row r="29" spans="1:10" x14ac:dyDescent="0.2">
      <c r="A29" s="3">
        <v>44967</v>
      </c>
      <c r="B29" s="3" t="str">
        <f t="shared" si="0"/>
        <v>venerdì</v>
      </c>
      <c r="C29" s="2">
        <f t="shared" si="5"/>
        <v>4</v>
      </c>
      <c r="D29" s="16">
        <v>405.85998499999999</v>
      </c>
      <c r="E29" s="16">
        <v>408.040009</v>
      </c>
      <c r="F29" s="4">
        <f t="shared" si="2"/>
        <v>5.3713696362552299E-3</v>
      </c>
      <c r="G29" s="4">
        <f t="shared" si="3"/>
        <v>2.3336682535426705E-3</v>
      </c>
      <c r="H29" s="4">
        <f>(E29-D25)/D25</f>
        <v>-4.2704799081619386E-3</v>
      </c>
      <c r="I29" s="17"/>
      <c r="J29" s="4">
        <f t="shared" si="6"/>
        <v>-1.9115748034403538E-3</v>
      </c>
    </row>
    <row r="30" spans="1:10" x14ac:dyDescent="0.2">
      <c r="A30" s="3">
        <v>44970</v>
      </c>
      <c r="B30" s="3" t="str">
        <f t="shared" si="0"/>
        <v>lunedì</v>
      </c>
      <c r="C30" s="2">
        <f t="shared" si="5"/>
        <v>0</v>
      </c>
      <c r="D30" s="16">
        <v>408.72000100000002</v>
      </c>
      <c r="E30" s="16">
        <v>412.82998700000002</v>
      </c>
      <c r="F30" s="4">
        <f t="shared" si="2"/>
        <v>1.0055749632864167E-2</v>
      </c>
      <c r="G30" s="4">
        <f t="shared" si="3"/>
        <v>1.1738991016442261E-2</v>
      </c>
      <c r="H30" s="17"/>
      <c r="I30" s="17"/>
      <c r="J30" s="4">
        <f t="shared" si="6"/>
        <v>-3.328244418446287E-2</v>
      </c>
    </row>
    <row r="31" spans="1:10" x14ac:dyDescent="0.2">
      <c r="A31" s="3">
        <v>44971</v>
      </c>
      <c r="B31" s="3" t="str">
        <f t="shared" si="0"/>
        <v>martedì</v>
      </c>
      <c r="C31" s="2">
        <f t="shared" si="5"/>
        <v>1</v>
      </c>
      <c r="D31" s="16">
        <v>411.23998999999998</v>
      </c>
      <c r="E31" s="16">
        <v>412.64001500000001</v>
      </c>
      <c r="F31" s="4">
        <f t="shared" si="2"/>
        <v>3.4043989739422666E-3</v>
      </c>
      <c r="G31" s="4">
        <f t="shared" si="3"/>
        <v>-4.6017006027232119E-4</v>
      </c>
      <c r="H31" s="17"/>
      <c r="I31" s="17"/>
      <c r="J31" s="4">
        <f t="shared" si="6"/>
        <v>-3.4170234314284828E-2</v>
      </c>
    </row>
    <row r="32" spans="1:10" x14ac:dyDescent="0.2">
      <c r="A32" s="3">
        <v>44972</v>
      </c>
      <c r="B32" s="3" t="str">
        <f t="shared" si="0"/>
        <v>mercoledì</v>
      </c>
      <c r="C32" s="2">
        <f t="shared" si="5"/>
        <v>2</v>
      </c>
      <c r="D32" s="16">
        <v>410.35000600000001</v>
      </c>
      <c r="E32" s="16">
        <v>413.98001099999999</v>
      </c>
      <c r="F32" s="4">
        <f t="shared" si="2"/>
        <v>8.8461190372201015E-3</v>
      </c>
      <c r="G32" s="4">
        <f t="shared" si="3"/>
        <v>3.2473728947493979E-3</v>
      </c>
      <c r="H32" s="17"/>
      <c r="I32" s="17"/>
      <c r="J32" s="4">
        <f t="shared" si="6"/>
        <v>-3.2175483467968641E-2</v>
      </c>
    </row>
    <row r="33" spans="1:10" x14ac:dyDescent="0.2">
      <c r="A33" s="3">
        <v>44973</v>
      </c>
      <c r="B33" s="3" t="str">
        <f t="shared" si="0"/>
        <v>giovedì</v>
      </c>
      <c r="C33" s="2">
        <f t="shared" si="5"/>
        <v>3</v>
      </c>
      <c r="D33" s="16">
        <v>408.790009</v>
      </c>
      <c r="E33" s="16">
        <v>408.27999899999998</v>
      </c>
      <c r="F33" s="4">
        <f t="shared" si="2"/>
        <v>-1.2476087692251366E-3</v>
      </c>
      <c r="G33" s="4">
        <f t="shared" si="3"/>
        <v>-1.3768809721588261E-2</v>
      </c>
      <c r="H33" s="17"/>
      <c r="I33" s="17"/>
      <c r="J33" s="4">
        <f t="shared" si="6"/>
        <v>-2.9146649429672388E-2</v>
      </c>
    </row>
    <row r="34" spans="1:10" x14ac:dyDescent="0.2">
      <c r="A34" s="3">
        <v>44974</v>
      </c>
      <c r="B34" s="3" t="str">
        <f t="shared" si="0"/>
        <v>venerdì</v>
      </c>
      <c r="C34" s="2">
        <f t="shared" si="5"/>
        <v>4</v>
      </c>
      <c r="D34" s="16">
        <v>406.05999800000001</v>
      </c>
      <c r="E34" s="16">
        <v>407.26001000000002</v>
      </c>
      <c r="F34" s="4">
        <f t="shared" si="2"/>
        <v>2.9552578582242302E-3</v>
      </c>
      <c r="G34" s="4">
        <f t="shared" si="3"/>
        <v>-2.4982585541741239E-3</v>
      </c>
      <c r="H34" s="4">
        <f>(E34-D30)/D30</f>
        <v>-3.5721055892246442E-3</v>
      </c>
      <c r="I34" s="17"/>
      <c r="J34" s="4">
        <f t="shared" si="6"/>
        <v>-2.3400281800317276E-2</v>
      </c>
    </row>
    <row r="35" spans="1:10" x14ac:dyDescent="0.2">
      <c r="A35" s="3">
        <v>44978</v>
      </c>
      <c r="B35" s="3" t="str">
        <f t="shared" si="0"/>
        <v>martedì</v>
      </c>
      <c r="C35" s="2">
        <f t="shared" si="5"/>
        <v>1</v>
      </c>
      <c r="D35" s="16">
        <v>403.05999800000001</v>
      </c>
      <c r="E35" s="16">
        <v>399.08999599999999</v>
      </c>
      <c r="F35" s="4">
        <f t="shared" si="2"/>
        <v>-9.8496551870672668E-3</v>
      </c>
      <c r="G35" s="4">
        <f t="shared" si="3"/>
        <v>-2.0060928643595616E-2</v>
      </c>
      <c r="H35" s="17"/>
      <c r="I35" s="17"/>
      <c r="J35" s="4">
        <f t="shared" si="6"/>
        <v>-7.0910973173077549E-3</v>
      </c>
    </row>
    <row r="36" spans="1:10" x14ac:dyDescent="0.2">
      <c r="A36" s="3">
        <v>44979</v>
      </c>
      <c r="B36" s="3" t="str">
        <f t="shared" si="0"/>
        <v>mercoledì</v>
      </c>
      <c r="C36" s="2">
        <f t="shared" si="5"/>
        <v>2</v>
      </c>
      <c r="D36" s="16">
        <v>399.51998900000001</v>
      </c>
      <c r="E36" s="16">
        <v>398.540009</v>
      </c>
      <c r="F36" s="4">
        <f t="shared" si="2"/>
        <v>-2.4528935397022445E-3</v>
      </c>
      <c r="G36" s="4">
        <f t="shared" si="3"/>
        <v>-1.3781026974176204E-3</v>
      </c>
      <c r="H36" s="17"/>
      <c r="I36" s="17"/>
      <c r="J36" s="4">
        <f t="shared" si="6"/>
        <v>-9.5348494860901661E-3</v>
      </c>
    </row>
    <row r="37" spans="1:10" x14ac:dyDescent="0.2">
      <c r="A37" s="3">
        <v>44980</v>
      </c>
      <c r="B37" s="3" t="str">
        <f t="shared" si="0"/>
        <v>giovedì</v>
      </c>
      <c r="C37" s="2">
        <f t="shared" si="5"/>
        <v>3</v>
      </c>
      <c r="D37" s="16">
        <v>401.55999800000001</v>
      </c>
      <c r="E37" s="16">
        <v>400.66000400000001</v>
      </c>
      <c r="F37" s="4">
        <f t="shared" si="2"/>
        <v>-2.2412441589861557E-3</v>
      </c>
      <c r="G37" s="4">
        <f t="shared" si="3"/>
        <v>5.3194032020007741E-3</v>
      </c>
      <c r="H37" s="17"/>
      <c r="I37" s="17"/>
      <c r="J37" s="4">
        <f t="shared" si="6"/>
        <v>-7.1132780201340175E-3</v>
      </c>
    </row>
    <row r="38" spans="1:10" x14ac:dyDescent="0.2">
      <c r="A38" s="3">
        <v>44981</v>
      </c>
      <c r="B38" s="3" t="str">
        <f t="shared" si="0"/>
        <v>venerdì</v>
      </c>
      <c r="C38" s="2">
        <f t="shared" si="5"/>
        <v>4</v>
      </c>
      <c r="D38" s="16">
        <v>395.42001299999998</v>
      </c>
      <c r="E38" s="16">
        <v>396.38000499999998</v>
      </c>
      <c r="F38" s="4">
        <f t="shared" si="2"/>
        <v>2.4277779789562645E-3</v>
      </c>
      <c r="G38" s="4">
        <f t="shared" si="3"/>
        <v>-1.0682371480233979E-2</v>
      </c>
      <c r="H38" s="4">
        <f>(E38-D35)/D35</f>
        <v>-1.6573197621064902E-2</v>
      </c>
      <c r="I38" s="17"/>
      <c r="J38" s="4">
        <f t="shared" si="6"/>
        <v>1.9703307183721364E-2</v>
      </c>
    </row>
    <row r="39" spans="1:10" x14ac:dyDescent="0.2">
      <c r="A39" s="3">
        <v>44984</v>
      </c>
      <c r="B39" s="3" t="str">
        <f t="shared" si="0"/>
        <v>lunedì</v>
      </c>
      <c r="C39" s="2">
        <f t="shared" si="5"/>
        <v>0</v>
      </c>
      <c r="D39" s="16">
        <v>399.86999500000002</v>
      </c>
      <c r="E39" s="16">
        <v>397.73001099999999</v>
      </c>
      <c r="F39" s="4">
        <f t="shared" si="2"/>
        <v>-5.3516993691912962E-3</v>
      </c>
      <c r="G39" s="4">
        <f t="shared" si="3"/>
        <v>3.4058377894213097E-3</v>
      </c>
      <c r="H39" s="17"/>
      <c r="I39" s="17"/>
      <c r="J39" s="4">
        <f t="shared" si="6"/>
        <v>1.694614390061713E-2</v>
      </c>
    </row>
    <row r="40" spans="1:10" x14ac:dyDescent="0.2">
      <c r="A40" s="3">
        <v>44985</v>
      </c>
      <c r="B40" s="3" t="str">
        <f t="shared" si="0"/>
        <v>martedì</v>
      </c>
      <c r="C40" s="2">
        <f t="shared" si="5"/>
        <v>1</v>
      </c>
      <c r="D40" s="16">
        <v>397.23001099999999</v>
      </c>
      <c r="E40" s="16">
        <v>396.26001000000002</v>
      </c>
      <c r="F40" s="4">
        <f t="shared" si="2"/>
        <v>-2.4419126781434646E-3</v>
      </c>
      <c r="G40" s="4">
        <f t="shared" si="3"/>
        <v>-3.6959770682227144E-3</v>
      </c>
      <c r="H40" s="17"/>
      <c r="I40" s="17"/>
      <c r="J40" s="4">
        <f t="shared" si="6"/>
        <v>5.0723740707521482E-3</v>
      </c>
    </row>
    <row r="41" spans="1:10" x14ac:dyDescent="0.2">
      <c r="A41" s="3">
        <v>44986</v>
      </c>
      <c r="B41" s="3" t="str">
        <f t="shared" si="0"/>
        <v>mercoledì</v>
      </c>
      <c r="C41" s="2">
        <f t="shared" si="5"/>
        <v>2</v>
      </c>
      <c r="D41" s="16">
        <v>395.41000400000001</v>
      </c>
      <c r="E41" s="16">
        <v>394.73998999999998</v>
      </c>
      <c r="F41" s="4">
        <f t="shared" si="2"/>
        <v>-1.6944791310844968E-3</v>
      </c>
      <c r="G41" s="4">
        <f t="shared" si="3"/>
        <v>-3.8359157160472615E-3</v>
      </c>
      <c r="H41" s="17"/>
      <c r="I41" s="17"/>
      <c r="J41" s="4">
        <f t="shared" si="6"/>
        <v>1.0589307153805232E-2</v>
      </c>
    </row>
    <row r="42" spans="1:10" x14ac:dyDescent="0.2">
      <c r="A42" s="3">
        <v>44987</v>
      </c>
      <c r="B42" s="3" t="str">
        <f t="shared" si="0"/>
        <v>giovedì</v>
      </c>
      <c r="C42" s="2">
        <f t="shared" si="5"/>
        <v>3</v>
      </c>
      <c r="D42" s="16">
        <v>392.67999300000002</v>
      </c>
      <c r="E42" s="16">
        <v>397.80999800000001</v>
      </c>
      <c r="F42" s="4">
        <f t="shared" si="2"/>
        <v>1.3064085493146025E-2</v>
      </c>
      <c r="G42" s="4">
        <f t="shared" si="3"/>
        <v>7.7772915786921666E-3</v>
      </c>
      <c r="H42" s="17"/>
      <c r="I42" s="17"/>
      <c r="J42" s="4">
        <f t="shared" si="6"/>
        <v>-1.5711017901566163E-2</v>
      </c>
    </row>
    <row r="43" spans="1:10" x14ac:dyDescent="0.2">
      <c r="A43" s="3">
        <v>44988</v>
      </c>
      <c r="B43" s="3" t="str">
        <f t="shared" si="0"/>
        <v>venerdì</v>
      </c>
      <c r="C43" s="2">
        <f t="shared" si="5"/>
        <v>4</v>
      </c>
      <c r="D43" s="16">
        <v>399.709991</v>
      </c>
      <c r="E43" s="16">
        <v>404.19000199999999</v>
      </c>
      <c r="F43" s="4">
        <f t="shared" si="2"/>
        <v>1.1208153663589536E-2</v>
      </c>
      <c r="G43" s="4">
        <f t="shared" si="3"/>
        <v>1.603781712897016E-2</v>
      </c>
      <c r="H43" s="4">
        <f>(E43-D39)/D39</f>
        <v>1.0803528781898166E-2</v>
      </c>
      <c r="I43" s="17"/>
      <c r="J43" s="4">
        <f>(E48-E43)/E43</f>
        <v>-4.5226249807138914E-2</v>
      </c>
    </row>
    <row r="44" spans="1:10" x14ac:dyDescent="0.2">
      <c r="A44" s="3">
        <v>44991</v>
      </c>
      <c r="B44" s="3" t="str">
        <f t="shared" si="0"/>
        <v>lunedì</v>
      </c>
      <c r="C44" s="2">
        <f t="shared" si="5"/>
        <v>0</v>
      </c>
      <c r="D44" s="16">
        <v>405.04998799999998</v>
      </c>
      <c r="E44" s="16">
        <v>404.47000100000002</v>
      </c>
      <c r="F44" s="4">
        <f t="shared" si="2"/>
        <v>-1.4318899325580527E-3</v>
      </c>
      <c r="G44" s="4">
        <f t="shared" si="3"/>
        <v>6.9274103420309758E-4</v>
      </c>
      <c r="H44" s="17"/>
      <c r="I44" s="17"/>
      <c r="J44" s="4">
        <f>(E49-E44)/E44</f>
        <v>-4.7247054052841929E-2</v>
      </c>
    </row>
    <row r="45" spans="1:10" x14ac:dyDescent="0.2">
      <c r="A45" s="3">
        <v>44992</v>
      </c>
      <c r="B45" s="3" t="str">
        <f t="shared" si="0"/>
        <v>martedì</v>
      </c>
      <c r="C45" s="2">
        <f t="shared" si="5"/>
        <v>1</v>
      </c>
      <c r="D45" s="16">
        <v>404.42001299999998</v>
      </c>
      <c r="E45" s="16">
        <v>398.26998900000001</v>
      </c>
      <c r="F45" s="4">
        <f t="shared" si="2"/>
        <v>-1.5207021913626153E-2</v>
      </c>
      <c r="G45" s="4">
        <f t="shared" si="3"/>
        <v>-1.5328731388412696E-2</v>
      </c>
      <c r="H45" s="17"/>
      <c r="I45" s="17"/>
      <c r="J45" s="4">
        <f t="shared" ref="J45:J65" si="7">(E50-E45)/E45</f>
        <v>-1.6420966130089251E-2</v>
      </c>
    </row>
    <row r="46" spans="1:10" x14ac:dyDescent="0.2">
      <c r="A46" s="3">
        <v>44993</v>
      </c>
      <c r="B46" s="3" t="str">
        <f t="shared" si="0"/>
        <v>mercoledì</v>
      </c>
      <c r="C46" s="2">
        <f t="shared" si="5"/>
        <v>2</v>
      </c>
      <c r="D46" s="16">
        <v>398.39001500000001</v>
      </c>
      <c r="E46" s="16">
        <v>398.92001299999998</v>
      </c>
      <c r="F46" s="4">
        <f t="shared" si="2"/>
        <v>1.3303496072811407E-3</v>
      </c>
      <c r="G46" s="4">
        <f t="shared" si="3"/>
        <v>1.6321189593825347E-3</v>
      </c>
      <c r="H46" s="17"/>
      <c r="I46" s="17"/>
      <c r="J46" s="4">
        <f t="shared" si="7"/>
        <v>-2.4165280471902542E-2</v>
      </c>
    </row>
    <row r="47" spans="1:10" x14ac:dyDescent="0.2">
      <c r="A47" s="3">
        <v>44994</v>
      </c>
      <c r="B47" s="3" t="str">
        <f t="shared" si="0"/>
        <v>giovedì</v>
      </c>
      <c r="C47" s="2">
        <f t="shared" si="5"/>
        <v>3</v>
      </c>
      <c r="D47" s="16">
        <v>399.73998999999998</v>
      </c>
      <c r="E47" s="16">
        <v>391.55999800000001</v>
      </c>
      <c r="F47" s="4">
        <f t="shared" si="2"/>
        <v>-2.0463281644650992E-2</v>
      </c>
      <c r="G47" s="4">
        <f t="shared" si="3"/>
        <v>-1.8449851499428224E-2</v>
      </c>
      <c r="H47" s="17"/>
      <c r="I47" s="17"/>
      <c r="J47" s="4">
        <f t="shared" si="7"/>
        <v>1.1620152781796641E-2</v>
      </c>
    </row>
    <row r="48" spans="1:10" x14ac:dyDescent="0.2">
      <c r="A48" s="3">
        <v>44995</v>
      </c>
      <c r="B48" s="3" t="str">
        <f t="shared" si="0"/>
        <v>venerdì</v>
      </c>
      <c r="C48" s="2">
        <f t="shared" si="5"/>
        <v>4</v>
      </c>
      <c r="D48" s="16">
        <v>390.98998999999998</v>
      </c>
      <c r="E48" s="16">
        <v>385.91000400000001</v>
      </c>
      <c r="F48" s="4">
        <f t="shared" si="2"/>
        <v>-1.299262418457302E-2</v>
      </c>
      <c r="G48" s="4">
        <f t="shared" si="3"/>
        <v>-1.4429446390997254E-2</v>
      </c>
      <c r="H48" s="4">
        <f>(E48-D44)/D44</f>
        <v>-4.7253387401655647E-2</v>
      </c>
      <c r="I48" s="17"/>
      <c r="J48" s="4">
        <f t="shared" si="7"/>
        <v>1.0572376869504432E-2</v>
      </c>
    </row>
    <row r="49" spans="1:10" x14ac:dyDescent="0.2">
      <c r="A49" s="3">
        <v>44998</v>
      </c>
      <c r="B49" s="3" t="str">
        <f t="shared" si="0"/>
        <v>lunedì</v>
      </c>
      <c r="C49" s="2">
        <f t="shared" si="5"/>
        <v>0</v>
      </c>
      <c r="D49" s="16">
        <v>381.80999800000001</v>
      </c>
      <c r="E49" s="16">
        <v>385.35998499999999</v>
      </c>
      <c r="F49" s="4">
        <f t="shared" si="2"/>
        <v>9.2977842869373661E-3</v>
      </c>
      <c r="G49" s="4">
        <f t="shared" si="3"/>
        <v>-1.4252519869892262E-3</v>
      </c>
      <c r="H49" s="17"/>
      <c r="I49" s="17"/>
      <c r="J49" s="4">
        <f t="shared" si="7"/>
        <v>2.1745913759053066E-2</v>
      </c>
    </row>
    <row r="50" spans="1:10" x14ac:dyDescent="0.2">
      <c r="A50" s="3">
        <v>44999</v>
      </c>
      <c r="B50" s="3" t="str">
        <f t="shared" si="0"/>
        <v>martedì</v>
      </c>
      <c r="C50" s="2">
        <f t="shared" si="5"/>
        <v>1</v>
      </c>
      <c r="D50" s="16">
        <v>390.5</v>
      </c>
      <c r="E50" s="16">
        <v>391.73001099999999</v>
      </c>
      <c r="F50" s="4">
        <f t="shared" si="2"/>
        <v>3.149836107554393E-3</v>
      </c>
      <c r="G50" s="4">
        <f t="shared" si="3"/>
        <v>1.6530066036825272E-2</v>
      </c>
      <c r="H50" s="17"/>
      <c r="I50" s="17"/>
      <c r="J50" s="4">
        <f t="shared" si="7"/>
        <v>1.8328932679094696E-2</v>
      </c>
    </row>
    <row r="51" spans="1:10" x14ac:dyDescent="0.2">
      <c r="A51" s="3">
        <v>45000</v>
      </c>
      <c r="B51" s="3" t="str">
        <f t="shared" si="0"/>
        <v>mercoledì</v>
      </c>
      <c r="C51" s="2">
        <f t="shared" si="5"/>
        <v>2</v>
      </c>
      <c r="D51" s="16">
        <v>385.89001500000001</v>
      </c>
      <c r="E51" s="16">
        <v>389.27999899999998</v>
      </c>
      <c r="F51" s="4">
        <f t="shared" si="2"/>
        <v>8.7848450807932153E-3</v>
      </c>
      <c r="G51" s="4">
        <f t="shared" si="3"/>
        <v>-6.2543382717746773E-3</v>
      </c>
      <c r="H51" s="17"/>
      <c r="I51" s="17"/>
      <c r="J51" s="4">
        <f t="shared" si="7"/>
        <v>7.2697955386092665E-3</v>
      </c>
    </row>
    <row r="52" spans="1:10" x14ac:dyDescent="0.2">
      <c r="A52" s="3">
        <v>45001</v>
      </c>
      <c r="B52" s="3" t="str">
        <f t="shared" si="0"/>
        <v>giovedì</v>
      </c>
      <c r="C52" s="2">
        <f t="shared" si="5"/>
        <v>3</v>
      </c>
      <c r="D52" s="16">
        <v>386.82000699999998</v>
      </c>
      <c r="E52" s="16">
        <v>396.10998499999999</v>
      </c>
      <c r="F52" s="4">
        <f t="shared" si="2"/>
        <v>2.4016281039982556E-2</v>
      </c>
      <c r="G52" s="4">
        <f t="shared" si="3"/>
        <v>1.754517575407212E-2</v>
      </c>
      <c r="H52" s="17"/>
      <c r="I52" s="17"/>
      <c r="J52" s="4">
        <f t="shared" si="7"/>
        <v>-7.4221103010064533E-3</v>
      </c>
    </row>
    <row r="53" spans="1:10" x14ac:dyDescent="0.2">
      <c r="A53" s="3">
        <v>45002</v>
      </c>
      <c r="B53" s="3" t="str">
        <f t="shared" si="0"/>
        <v>venerdì</v>
      </c>
      <c r="C53" s="2">
        <f t="shared" si="5"/>
        <v>4</v>
      </c>
      <c r="D53" s="16">
        <v>393.22000100000002</v>
      </c>
      <c r="E53" s="16">
        <v>389.98998999999998</v>
      </c>
      <c r="F53" s="4">
        <f t="shared" si="2"/>
        <v>-8.2142591724372813E-3</v>
      </c>
      <c r="G53" s="4">
        <f t="shared" si="3"/>
        <v>-1.5450241679719376E-2</v>
      </c>
      <c r="H53" s="4">
        <f>(E53-D49)/D49</f>
        <v>2.1424247774674485E-2</v>
      </c>
      <c r="I53" s="17"/>
      <c r="J53" s="4">
        <f t="shared" si="7"/>
        <v>1.4769635497567574E-2</v>
      </c>
    </row>
    <row r="54" spans="1:10" x14ac:dyDescent="0.2">
      <c r="A54" s="3">
        <v>45005</v>
      </c>
      <c r="B54" s="3" t="str">
        <f t="shared" si="0"/>
        <v>lunedì</v>
      </c>
      <c r="C54" s="2">
        <f t="shared" si="5"/>
        <v>0</v>
      </c>
      <c r="D54" s="16">
        <v>390.79998799999998</v>
      </c>
      <c r="E54" s="16">
        <v>393.73998999999998</v>
      </c>
      <c r="F54" s="4">
        <f t="shared" si="2"/>
        <v>7.5230350314135445E-3</v>
      </c>
      <c r="G54" s="4">
        <f t="shared" si="3"/>
        <v>9.6156314165909747E-3</v>
      </c>
      <c r="H54" s="17"/>
      <c r="I54" s="17"/>
      <c r="J54" s="4">
        <f t="shared" si="7"/>
        <v>6.9843045406690852E-3</v>
      </c>
    </row>
    <row r="55" spans="1:10" x14ac:dyDescent="0.2">
      <c r="A55" s="3">
        <v>45006</v>
      </c>
      <c r="B55" s="3" t="str">
        <f t="shared" si="0"/>
        <v>martedì</v>
      </c>
      <c r="C55" s="2">
        <f t="shared" si="5"/>
        <v>1</v>
      </c>
      <c r="D55" s="16">
        <v>397.23998999999998</v>
      </c>
      <c r="E55" s="16">
        <v>398.91000400000001</v>
      </c>
      <c r="F55" s="4">
        <f t="shared" si="2"/>
        <v>4.2040430018136831E-3</v>
      </c>
      <c r="G55" s="4">
        <f t="shared" si="3"/>
        <v>1.3130528092917454E-2</v>
      </c>
      <c r="H55" s="17"/>
      <c r="I55" s="17"/>
      <c r="J55" s="4">
        <f t="shared" si="7"/>
        <v>-8.2976058930826092E-3</v>
      </c>
    </row>
    <row r="56" spans="1:10" x14ac:dyDescent="0.2">
      <c r="A56" s="3">
        <v>45007</v>
      </c>
      <c r="B56" s="3" t="str">
        <f t="shared" si="0"/>
        <v>mercoledì</v>
      </c>
      <c r="C56" s="2">
        <f t="shared" si="5"/>
        <v>2</v>
      </c>
      <c r="D56" s="16">
        <v>398.73001099999999</v>
      </c>
      <c r="E56" s="16">
        <v>392.10998499999999</v>
      </c>
      <c r="F56" s="4">
        <f t="shared" si="2"/>
        <v>-1.6602778364731608E-2</v>
      </c>
      <c r="G56" s="4">
        <f t="shared" si="3"/>
        <v>-1.7046499039417472E-2</v>
      </c>
      <c r="H56" s="17"/>
      <c r="I56" s="17"/>
      <c r="J56" s="4">
        <f t="shared" si="7"/>
        <v>2.3564870453375505E-2</v>
      </c>
    </row>
    <row r="57" spans="1:10" x14ac:dyDescent="0.2">
      <c r="A57" s="3">
        <v>45008</v>
      </c>
      <c r="B57" s="3" t="str">
        <f t="shared" si="0"/>
        <v>giovedì</v>
      </c>
      <c r="C57" s="2">
        <f t="shared" si="5"/>
        <v>3</v>
      </c>
      <c r="D57" s="16">
        <v>395.08999599999999</v>
      </c>
      <c r="E57" s="16">
        <v>393.17001299999998</v>
      </c>
      <c r="F57" s="4">
        <f t="shared" si="2"/>
        <v>-4.8596092521664405E-3</v>
      </c>
      <c r="G57" s="4">
        <f t="shared" si="3"/>
        <v>2.7033945590546195E-3</v>
      </c>
      <c r="H57" s="17"/>
      <c r="I57" s="17"/>
      <c r="J57" s="4">
        <f t="shared" si="7"/>
        <v>2.6782304478546366E-2</v>
      </c>
    </row>
    <row r="58" spans="1:10" x14ac:dyDescent="0.2">
      <c r="A58" s="3">
        <v>45009</v>
      </c>
      <c r="B58" s="3" t="str">
        <f t="shared" si="0"/>
        <v>venerdì</v>
      </c>
      <c r="C58" s="2">
        <f t="shared" si="5"/>
        <v>4</v>
      </c>
      <c r="D58" s="16">
        <v>391.83999599999999</v>
      </c>
      <c r="E58" s="16">
        <v>395.75</v>
      </c>
      <c r="F58" s="4">
        <f t="shared" si="2"/>
        <v>9.9785729887563977E-3</v>
      </c>
      <c r="G58" s="4">
        <f t="shared" si="3"/>
        <v>6.5620136701524511E-3</v>
      </c>
      <c r="H58" s="4">
        <f>(E58-D54)/D54</f>
        <v>1.2666356581362063E-2</v>
      </c>
      <c r="I58" s="17"/>
      <c r="J58" s="4">
        <f t="shared" si="7"/>
        <v>3.4466241313960845E-2</v>
      </c>
    </row>
    <row r="59" spans="1:10" x14ac:dyDescent="0.2">
      <c r="A59" s="3">
        <v>45012</v>
      </c>
      <c r="B59" s="3" t="str">
        <f t="shared" si="0"/>
        <v>lunedì</v>
      </c>
      <c r="C59" s="2">
        <f t="shared" si="5"/>
        <v>0</v>
      </c>
      <c r="D59" s="16">
        <v>398.11999500000002</v>
      </c>
      <c r="E59" s="16">
        <v>396.48998999999998</v>
      </c>
      <c r="F59" s="4">
        <f t="shared" si="2"/>
        <v>-4.0942555522739815E-3</v>
      </c>
      <c r="G59" s="4">
        <f t="shared" si="3"/>
        <v>1.8698420720151042E-3</v>
      </c>
      <c r="H59" s="17"/>
      <c r="I59" s="17"/>
      <c r="J59" s="4">
        <f t="shared" si="7"/>
        <v>3.6470080871398643E-2</v>
      </c>
    </row>
    <row r="60" spans="1:10" x14ac:dyDescent="0.2">
      <c r="A60" s="3">
        <v>45013</v>
      </c>
      <c r="B60" s="3" t="str">
        <f t="shared" si="0"/>
        <v>martedì</v>
      </c>
      <c r="C60" s="2">
        <f t="shared" si="5"/>
        <v>1</v>
      </c>
      <c r="D60" s="16">
        <v>395.76998900000001</v>
      </c>
      <c r="E60" s="16">
        <v>395.60000600000001</v>
      </c>
      <c r="F60" s="4">
        <f t="shared" si="2"/>
        <v>-4.2949946869266531E-4</v>
      </c>
      <c r="G60" s="4">
        <f t="shared" si="3"/>
        <v>-2.2446569205945652E-3</v>
      </c>
      <c r="H60" s="17"/>
      <c r="I60" s="17"/>
      <c r="J60" s="4">
        <f t="shared" si="7"/>
        <v>3.303843984269296E-2</v>
      </c>
    </row>
    <row r="61" spans="1:10" x14ac:dyDescent="0.2">
      <c r="A61" s="3">
        <v>45014</v>
      </c>
      <c r="B61" s="3" t="str">
        <f t="shared" si="0"/>
        <v>mercoledì</v>
      </c>
      <c r="C61" s="2">
        <f t="shared" si="5"/>
        <v>2</v>
      </c>
      <c r="D61" s="16">
        <v>399.92999300000002</v>
      </c>
      <c r="E61" s="16">
        <v>401.35000600000001</v>
      </c>
      <c r="F61" s="4">
        <f t="shared" si="2"/>
        <v>3.5506539265735518E-3</v>
      </c>
      <c r="G61" s="4">
        <f t="shared" si="3"/>
        <v>1.453488350048205E-2</v>
      </c>
      <c r="H61" s="17"/>
      <c r="I61" s="17"/>
      <c r="J61" s="4">
        <f t="shared" si="7"/>
        <v>1.5572442772057663E-2</v>
      </c>
    </row>
    <row r="62" spans="1:10" x14ac:dyDescent="0.2">
      <c r="A62" s="3">
        <v>45015</v>
      </c>
      <c r="B62" s="3" t="str">
        <f t="shared" si="0"/>
        <v>giovedì</v>
      </c>
      <c r="C62" s="2">
        <f t="shared" si="5"/>
        <v>3</v>
      </c>
      <c r="D62" s="16">
        <v>404.08999599999999</v>
      </c>
      <c r="E62" s="16">
        <v>403.70001200000002</v>
      </c>
      <c r="F62" s="4">
        <f t="shared" si="2"/>
        <v>-9.6509194451814626E-4</v>
      </c>
      <c r="G62" s="4">
        <f t="shared" si="3"/>
        <v>5.8552534318387613E-3</v>
      </c>
      <c r="H62" s="17"/>
      <c r="I62" s="17"/>
      <c r="J62" s="4">
        <f t="shared" si="7"/>
        <v>1.3599182157071567E-2</v>
      </c>
    </row>
    <row r="63" spans="1:10" x14ac:dyDescent="0.2">
      <c r="A63" s="3">
        <v>45016</v>
      </c>
      <c r="B63" s="3" t="str">
        <f t="shared" si="0"/>
        <v>venerdì</v>
      </c>
      <c r="C63" s="2">
        <f t="shared" si="5"/>
        <v>4</v>
      </c>
      <c r="D63" s="16">
        <v>404.66000400000001</v>
      </c>
      <c r="E63" s="16">
        <v>409.39001500000001</v>
      </c>
      <c r="F63" s="4">
        <f t="shared" si="2"/>
        <v>1.1688852254348295E-2</v>
      </c>
      <c r="G63" s="4">
        <f t="shared" si="3"/>
        <v>1.4094631733624992E-2</v>
      </c>
      <c r="H63" s="4">
        <f>(E63-D59)/D59</f>
        <v>2.8308098416408318E-2</v>
      </c>
      <c r="I63" s="17"/>
      <c r="J63" s="4">
        <f t="shared" si="7"/>
        <v>5.3731159026921876E-4</v>
      </c>
    </row>
    <row r="64" spans="1:10" x14ac:dyDescent="0.2">
      <c r="A64" s="3">
        <v>45019</v>
      </c>
      <c r="B64" s="3" t="str">
        <f t="shared" si="0"/>
        <v>lunedì</v>
      </c>
      <c r="C64" s="2">
        <f t="shared" si="5"/>
        <v>0</v>
      </c>
      <c r="D64" s="16">
        <v>408.85000600000001</v>
      </c>
      <c r="E64" s="16">
        <v>410.95001200000002</v>
      </c>
      <c r="F64" s="4">
        <f t="shared" si="2"/>
        <v>5.136372677465504E-3</v>
      </c>
      <c r="G64" s="4">
        <f t="shared" si="3"/>
        <v>3.8105399321964649E-3</v>
      </c>
      <c r="H64" s="17"/>
      <c r="I64" s="17"/>
      <c r="J64" s="4">
        <f t="shared" si="7"/>
        <v>-2.993091529584845E-3</v>
      </c>
    </row>
    <row r="65" spans="1:10" x14ac:dyDescent="0.2">
      <c r="A65" s="3">
        <v>45020</v>
      </c>
      <c r="B65" s="3" t="str">
        <f t="shared" si="0"/>
        <v>martedì</v>
      </c>
      <c r="C65" s="2">
        <f t="shared" si="5"/>
        <v>1</v>
      </c>
      <c r="D65" s="16">
        <v>411.61999500000002</v>
      </c>
      <c r="E65" s="16">
        <v>408.67001299999998</v>
      </c>
      <c r="F65" s="4">
        <f t="shared" si="2"/>
        <v>-7.1667606914966172E-3</v>
      </c>
      <c r="G65" s="4">
        <f t="shared" si="3"/>
        <v>-5.5481176138766778E-3</v>
      </c>
      <c r="H65" s="17"/>
      <c r="I65" s="17"/>
      <c r="J65" s="4">
        <f t="shared" si="7"/>
        <v>-1.5171776256556371E-3</v>
      </c>
    </row>
    <row r="66" spans="1:10" x14ac:dyDescent="0.2">
      <c r="A66" s="3">
        <v>45021</v>
      </c>
      <c r="B66" s="3" t="str">
        <f t="shared" si="0"/>
        <v>mercoledì</v>
      </c>
      <c r="C66" s="2">
        <f t="shared" si="5"/>
        <v>2</v>
      </c>
      <c r="D66" s="16">
        <v>407.91000400000001</v>
      </c>
      <c r="E66" s="16">
        <v>407.60000600000001</v>
      </c>
      <c r="F66" s="4">
        <f t="shared" si="2"/>
        <v>-7.5996665185982376E-4</v>
      </c>
      <c r="G66" s="4">
        <f t="shared" si="3"/>
        <v>-2.6182664887623541E-3</v>
      </c>
      <c r="H66" s="17"/>
      <c r="I66" s="17"/>
      <c r="J66" s="4">
        <f>(E71-E66)/E66</f>
        <v>1.4401361417055565E-2</v>
      </c>
    </row>
    <row r="67" spans="1:10" x14ac:dyDescent="0.2">
      <c r="A67" s="3">
        <v>45022</v>
      </c>
      <c r="B67" s="3" t="str">
        <f t="shared" ref="B67:B130" si="8">TEXT(A67,"gggg")</f>
        <v>giovedì</v>
      </c>
      <c r="C67" s="2">
        <f t="shared" si="5"/>
        <v>3</v>
      </c>
      <c r="D67" s="16">
        <v>406.76998900000001</v>
      </c>
      <c r="E67" s="16">
        <v>409.19000199999999</v>
      </c>
      <c r="F67" s="4">
        <f t="shared" si="2"/>
        <v>5.949340082706994E-3</v>
      </c>
      <c r="G67" s="4">
        <f t="shared" si="3"/>
        <v>3.9008733478771958E-3</v>
      </c>
      <c r="H67" s="4">
        <f>(E67-D64)/D64</f>
        <v>8.3159103585774452E-4</v>
      </c>
      <c r="I67" s="17"/>
      <c r="J67" s="4">
        <f>(E72-E67)/E67</f>
        <v>7.9913707178016768E-3</v>
      </c>
    </row>
    <row r="68" spans="1:10" x14ac:dyDescent="0.2">
      <c r="A68" s="3">
        <v>45026</v>
      </c>
      <c r="B68" s="3" t="str">
        <f t="shared" si="8"/>
        <v>lunedì</v>
      </c>
      <c r="C68" s="2">
        <f t="shared" si="5"/>
        <v>0</v>
      </c>
      <c r="D68" s="16">
        <v>406.60998499999999</v>
      </c>
      <c r="E68" s="16">
        <v>409.60998499999999</v>
      </c>
      <c r="F68" s="4">
        <f t="shared" ref="F68:F131" si="9">(E68-D68)/D68</f>
        <v>7.3780775452427713E-3</v>
      </c>
      <c r="G68" s="4">
        <f t="shared" ref="G68:G131" si="10">(E68-E67)/E67</f>
        <v>1.0263764948978446E-3</v>
      </c>
      <c r="H68" s="17"/>
      <c r="I68" s="17"/>
      <c r="J68" s="4">
        <f t="shared" ref="J68:J87" si="11">(E73-E68)/E68</f>
        <v>1.0571072870696739E-2</v>
      </c>
    </row>
    <row r="69" spans="1:10" x14ac:dyDescent="0.2">
      <c r="A69" s="3">
        <v>45027</v>
      </c>
      <c r="B69" s="3" t="str">
        <f t="shared" si="8"/>
        <v>martedì</v>
      </c>
      <c r="C69" s="2">
        <f t="shared" si="5"/>
        <v>1</v>
      </c>
      <c r="D69" s="16">
        <v>410.26001000000002</v>
      </c>
      <c r="E69" s="16">
        <v>409.72000100000002</v>
      </c>
      <c r="F69" s="4">
        <f t="shared" si="9"/>
        <v>-1.3162603881377512E-3</v>
      </c>
      <c r="G69" s="4">
        <f t="shared" si="10"/>
        <v>2.6858720253128128E-4</v>
      </c>
      <c r="H69" s="17"/>
      <c r="I69" s="17"/>
      <c r="J69" s="4">
        <f t="shared" si="11"/>
        <v>1.0958679071173724E-2</v>
      </c>
    </row>
    <row r="70" spans="1:10" x14ac:dyDescent="0.2">
      <c r="A70" s="3">
        <v>45028</v>
      </c>
      <c r="B70" s="3" t="str">
        <f t="shared" si="8"/>
        <v>mercoledì</v>
      </c>
      <c r="C70" s="2">
        <f t="shared" si="5"/>
        <v>2</v>
      </c>
      <c r="D70" s="16">
        <v>411.86999500000002</v>
      </c>
      <c r="E70" s="16">
        <v>408.04998799999998</v>
      </c>
      <c r="F70" s="4">
        <f t="shared" si="9"/>
        <v>-9.2747882739067505E-3</v>
      </c>
      <c r="G70" s="4">
        <f t="shared" si="10"/>
        <v>-4.0759860292981882E-3</v>
      </c>
      <c r="H70" s="17"/>
      <c r="I70" s="17"/>
      <c r="J70" s="4">
        <f t="shared" si="11"/>
        <v>1.492470819531067E-2</v>
      </c>
    </row>
    <row r="71" spans="1:10" x14ac:dyDescent="0.2">
      <c r="A71" s="3">
        <v>45029</v>
      </c>
      <c r="B71" s="3" t="str">
        <f t="shared" si="8"/>
        <v>giovedì</v>
      </c>
      <c r="C71" s="2">
        <f t="shared" ref="C71:C134" si="12">WEEKDAY(A71,3)</f>
        <v>3</v>
      </c>
      <c r="D71" s="16">
        <v>409.17999300000002</v>
      </c>
      <c r="E71" s="16">
        <v>413.47000100000002</v>
      </c>
      <c r="F71" s="4">
        <f t="shared" si="9"/>
        <v>1.0484403131606682E-2</v>
      </c>
      <c r="G71" s="4">
        <f t="shared" si="10"/>
        <v>1.3282718194811074E-2</v>
      </c>
      <c r="H71" s="17"/>
      <c r="I71" s="17"/>
      <c r="J71" s="4">
        <f t="shared" si="11"/>
        <v>-3.8454930131679417E-3</v>
      </c>
    </row>
    <row r="72" spans="1:10" x14ac:dyDescent="0.2">
      <c r="A72" s="3">
        <v>45030</v>
      </c>
      <c r="B72" s="3" t="str">
        <f t="shared" si="8"/>
        <v>venerdì</v>
      </c>
      <c r="C72" s="2">
        <f t="shared" si="12"/>
        <v>4</v>
      </c>
      <c r="D72" s="16">
        <v>412.80999800000001</v>
      </c>
      <c r="E72" s="16">
        <v>412.459991</v>
      </c>
      <c r="F72" s="4">
        <f t="shared" si="9"/>
        <v>-8.4786463916991918E-4</v>
      </c>
      <c r="G72" s="4">
        <f t="shared" si="10"/>
        <v>-2.4427648863454606E-3</v>
      </c>
      <c r="H72" s="4">
        <f>(E72-D68)/D68</f>
        <v>1.4387265969378513E-2</v>
      </c>
      <c r="I72" s="17"/>
      <c r="J72" s="4">
        <f t="shared" si="11"/>
        <v>-6.303132562498336E-4</v>
      </c>
    </row>
    <row r="73" spans="1:10" x14ac:dyDescent="0.2">
      <c r="A73" s="3">
        <v>45033</v>
      </c>
      <c r="B73" s="3" t="str">
        <f t="shared" si="8"/>
        <v>lunedì</v>
      </c>
      <c r="C73" s="2">
        <f t="shared" si="12"/>
        <v>0</v>
      </c>
      <c r="D73" s="16">
        <v>412.36999500000002</v>
      </c>
      <c r="E73" s="16">
        <v>413.94000199999999</v>
      </c>
      <c r="F73" s="4">
        <f t="shared" si="9"/>
        <v>3.8072774911762806E-3</v>
      </c>
      <c r="G73" s="4">
        <f t="shared" si="10"/>
        <v>3.5882534846876589E-3</v>
      </c>
      <c r="H73" s="17"/>
      <c r="I73" s="17"/>
      <c r="J73" s="4">
        <f t="shared" si="11"/>
        <v>-3.1647025986147864E-3</v>
      </c>
    </row>
    <row r="74" spans="1:10" x14ac:dyDescent="0.2">
      <c r="A74" s="3">
        <v>45034</v>
      </c>
      <c r="B74" s="3" t="str">
        <f t="shared" si="8"/>
        <v>martedì</v>
      </c>
      <c r="C74" s="2">
        <f t="shared" si="12"/>
        <v>1</v>
      </c>
      <c r="D74" s="16">
        <v>415.57998700000002</v>
      </c>
      <c r="E74" s="16">
        <v>414.209991</v>
      </c>
      <c r="F74" s="4">
        <f t="shared" si="9"/>
        <v>-3.2965880043689748E-3</v>
      </c>
      <c r="G74" s="4">
        <f t="shared" si="10"/>
        <v>6.5224186765117131E-4</v>
      </c>
      <c r="H74" s="17"/>
      <c r="I74" s="17"/>
      <c r="J74" s="4">
        <f t="shared" si="11"/>
        <v>-1.9627735150405837E-2</v>
      </c>
    </row>
    <row r="75" spans="1:10" x14ac:dyDescent="0.2">
      <c r="A75" s="3">
        <v>45035</v>
      </c>
      <c r="B75" s="3" t="str">
        <f t="shared" si="8"/>
        <v>mercoledì</v>
      </c>
      <c r="C75" s="2">
        <f t="shared" si="12"/>
        <v>2</v>
      </c>
      <c r="D75" s="16">
        <v>412.22000100000002</v>
      </c>
      <c r="E75" s="16">
        <v>414.14001500000001</v>
      </c>
      <c r="F75" s="4">
        <f t="shared" si="9"/>
        <v>4.6577410007817175E-3</v>
      </c>
      <c r="G75" s="4">
        <f t="shared" si="10"/>
        <v>-1.6893846483774681E-4</v>
      </c>
      <c r="H75" s="17"/>
      <c r="I75" s="17"/>
      <c r="J75" s="4">
        <f t="shared" si="11"/>
        <v>-2.3615274172431783E-2</v>
      </c>
    </row>
    <row r="76" spans="1:10" x14ac:dyDescent="0.2">
      <c r="A76" s="3">
        <v>45036</v>
      </c>
      <c r="B76" s="3" t="str">
        <f t="shared" si="8"/>
        <v>giovedì</v>
      </c>
      <c r="C76" s="2">
        <f t="shared" si="12"/>
        <v>3</v>
      </c>
      <c r="D76" s="16">
        <v>411.209991</v>
      </c>
      <c r="E76" s="16">
        <v>411.88000499999998</v>
      </c>
      <c r="F76" s="4">
        <f t="shared" si="9"/>
        <v>1.6293718894587379E-3</v>
      </c>
      <c r="G76" s="4">
        <f t="shared" si="10"/>
        <v>-5.4571157534729466E-3</v>
      </c>
      <c r="H76" s="17"/>
      <c r="I76" s="17"/>
      <c r="J76" s="4">
        <f t="shared" si="11"/>
        <v>1.2867801145142555E-3</v>
      </c>
    </row>
    <row r="77" spans="1:10" x14ac:dyDescent="0.2">
      <c r="A77" s="3">
        <v>45037</v>
      </c>
      <c r="B77" s="3" t="str">
        <f t="shared" si="8"/>
        <v>venerdì</v>
      </c>
      <c r="C77" s="2">
        <f t="shared" si="12"/>
        <v>4</v>
      </c>
      <c r="D77" s="16">
        <v>412.19000199999999</v>
      </c>
      <c r="E77" s="16">
        <v>412.20001200000002</v>
      </c>
      <c r="F77" s="4">
        <f t="shared" si="9"/>
        <v>2.4284917032079057E-5</v>
      </c>
      <c r="G77" s="4">
        <f t="shared" si="10"/>
        <v>7.7694230386355452E-4</v>
      </c>
      <c r="H77" s="4">
        <f>(E77-D73)/D73</f>
        <v>-4.1220991357531237E-4</v>
      </c>
      <c r="I77" s="17"/>
      <c r="J77" s="4">
        <f t="shared" si="11"/>
        <v>9.0489589796518711E-3</v>
      </c>
    </row>
    <row r="78" spans="1:10" x14ac:dyDescent="0.2">
      <c r="A78" s="3">
        <v>45040</v>
      </c>
      <c r="B78" s="3" t="str">
        <f t="shared" si="8"/>
        <v>lunedì</v>
      </c>
      <c r="C78" s="2">
        <f t="shared" si="12"/>
        <v>0</v>
      </c>
      <c r="D78" s="16">
        <v>411.98998999999998</v>
      </c>
      <c r="E78" s="16">
        <v>412.63000499999998</v>
      </c>
      <c r="F78" s="4">
        <f t="shared" si="9"/>
        <v>1.5534722093612163E-3</v>
      </c>
      <c r="G78" s="4">
        <f t="shared" si="10"/>
        <v>1.0431659084958194E-3</v>
      </c>
      <c r="H78" s="17"/>
      <c r="I78" s="17"/>
      <c r="J78" s="4">
        <f t="shared" si="11"/>
        <v>6.9796305772771901E-3</v>
      </c>
    </row>
    <row r="79" spans="1:10" x14ac:dyDescent="0.2">
      <c r="A79" s="3">
        <v>45041</v>
      </c>
      <c r="B79" s="3" t="str">
        <f t="shared" si="8"/>
        <v>martedì</v>
      </c>
      <c r="C79" s="2">
        <f t="shared" si="12"/>
        <v>1</v>
      </c>
      <c r="D79" s="16">
        <v>410.57998700000002</v>
      </c>
      <c r="E79" s="16">
        <v>406.07998700000002</v>
      </c>
      <c r="F79" s="4">
        <f t="shared" si="9"/>
        <v>-1.0960105564034713E-2</v>
      </c>
      <c r="G79" s="4">
        <f t="shared" si="10"/>
        <v>-1.5873828661587434E-2</v>
      </c>
      <c r="H79" s="17"/>
      <c r="I79" s="17"/>
      <c r="J79" s="4">
        <f t="shared" si="11"/>
        <v>1.1721850749566656E-2</v>
      </c>
    </row>
    <row r="80" spans="1:10" x14ac:dyDescent="0.2">
      <c r="A80" s="3">
        <v>45042</v>
      </c>
      <c r="B80" s="3" t="str">
        <f t="shared" si="8"/>
        <v>mercoledì</v>
      </c>
      <c r="C80" s="2">
        <f t="shared" si="12"/>
        <v>2</v>
      </c>
      <c r="D80" s="16">
        <v>406.72000100000002</v>
      </c>
      <c r="E80" s="16">
        <v>404.35998499999999</v>
      </c>
      <c r="F80" s="4">
        <f t="shared" si="9"/>
        <v>-5.8025570274328111E-3</v>
      </c>
      <c r="G80" s="4">
        <f t="shared" si="10"/>
        <v>-4.2356236580553827E-3</v>
      </c>
      <c r="H80" s="17"/>
      <c r="I80" s="17"/>
      <c r="J80" s="4">
        <f t="shared" si="11"/>
        <v>9.0513506176928341E-3</v>
      </c>
    </row>
    <row r="81" spans="1:10" x14ac:dyDescent="0.2">
      <c r="A81" s="3">
        <v>45043</v>
      </c>
      <c r="B81" s="3" t="str">
        <f t="shared" si="8"/>
        <v>giovedì</v>
      </c>
      <c r="C81" s="2">
        <f t="shared" si="12"/>
        <v>3</v>
      </c>
      <c r="D81" s="16">
        <v>407</v>
      </c>
      <c r="E81" s="16">
        <v>412.41000400000001</v>
      </c>
      <c r="F81" s="4">
        <f t="shared" si="9"/>
        <v>1.3292393120393157E-2</v>
      </c>
      <c r="G81" s="4">
        <f t="shared" si="10"/>
        <v>1.9908050496143977E-2</v>
      </c>
      <c r="H81" s="17"/>
      <c r="I81" s="17"/>
      <c r="J81" s="4">
        <f t="shared" si="11"/>
        <v>-1.7652333671323919E-2</v>
      </c>
    </row>
    <row r="82" spans="1:10" x14ac:dyDescent="0.2">
      <c r="A82" s="3">
        <v>45044</v>
      </c>
      <c r="B82" s="3" t="str">
        <f t="shared" si="8"/>
        <v>venerdì</v>
      </c>
      <c r="C82" s="2">
        <f t="shared" si="12"/>
        <v>4</v>
      </c>
      <c r="D82" s="16">
        <v>411.48998999999998</v>
      </c>
      <c r="E82" s="16">
        <v>415.92999300000002</v>
      </c>
      <c r="F82" s="4">
        <f t="shared" si="9"/>
        <v>1.0790063204210745E-2</v>
      </c>
      <c r="G82" s="4">
        <f t="shared" si="10"/>
        <v>8.535168802549245E-3</v>
      </c>
      <c r="H82" s="4">
        <f>(E82-D78)/D78</f>
        <v>9.5633464298490525E-3</v>
      </c>
      <c r="I82" s="17"/>
      <c r="J82" s="4">
        <f t="shared" si="11"/>
        <v>-7.9339986428919092E-3</v>
      </c>
    </row>
    <row r="83" spans="1:10" x14ac:dyDescent="0.2">
      <c r="A83" s="3">
        <v>45047</v>
      </c>
      <c r="B83" s="3" t="str">
        <f t="shared" si="8"/>
        <v>lunedì</v>
      </c>
      <c r="C83" s="2">
        <f t="shared" si="12"/>
        <v>0</v>
      </c>
      <c r="D83" s="16">
        <v>415.47000100000002</v>
      </c>
      <c r="E83" s="16">
        <v>415.51001000000002</v>
      </c>
      <c r="F83" s="4">
        <f t="shared" si="9"/>
        <v>9.6298168107684232E-5</v>
      </c>
      <c r="G83" s="4">
        <f t="shared" si="10"/>
        <v>-1.0097444451427238E-3</v>
      </c>
      <c r="H83" s="17"/>
      <c r="I83" s="17"/>
      <c r="J83" s="4">
        <f t="shared" si="11"/>
        <v>-6.6665541944465907E-3</v>
      </c>
    </row>
    <row r="84" spans="1:10" x14ac:dyDescent="0.2">
      <c r="A84" s="3">
        <v>45048</v>
      </c>
      <c r="B84" s="3" t="str">
        <f t="shared" si="8"/>
        <v>martedì</v>
      </c>
      <c r="C84" s="2">
        <f t="shared" si="12"/>
        <v>1</v>
      </c>
      <c r="D84" s="16">
        <v>414.76998900000001</v>
      </c>
      <c r="E84" s="16">
        <v>410.83999599999999</v>
      </c>
      <c r="F84" s="4">
        <f t="shared" si="9"/>
        <v>-9.4751141698442027E-3</v>
      </c>
      <c r="G84" s="4">
        <f t="shared" si="10"/>
        <v>-1.1239233442294296E-2</v>
      </c>
      <c r="H84" s="17"/>
      <c r="I84" s="17"/>
      <c r="J84" s="4">
        <f t="shared" si="11"/>
        <v>2.1905608235873756E-4</v>
      </c>
    </row>
    <row r="85" spans="1:10" x14ac:dyDescent="0.2">
      <c r="A85" s="3">
        <v>45049</v>
      </c>
      <c r="B85" s="3" t="str">
        <f t="shared" si="8"/>
        <v>mercoledì</v>
      </c>
      <c r="C85" s="2">
        <f t="shared" si="12"/>
        <v>2</v>
      </c>
      <c r="D85" s="16">
        <v>411.35998499999999</v>
      </c>
      <c r="E85" s="16">
        <v>408.01998900000001</v>
      </c>
      <c r="F85" s="4">
        <f t="shared" si="9"/>
        <v>-8.1193993625801632E-3</v>
      </c>
      <c r="G85" s="4">
        <f t="shared" si="10"/>
        <v>-6.8640030850355077E-3</v>
      </c>
      <c r="H85" s="17"/>
      <c r="I85" s="17"/>
      <c r="J85" s="4">
        <f t="shared" si="11"/>
        <v>1.1837697000673166E-2</v>
      </c>
    </row>
    <row r="86" spans="1:10" x14ac:dyDescent="0.2">
      <c r="A86" s="3">
        <v>45050</v>
      </c>
      <c r="B86" s="3" t="str">
        <f t="shared" si="8"/>
        <v>giovedì</v>
      </c>
      <c r="C86" s="2">
        <f t="shared" si="12"/>
        <v>3</v>
      </c>
      <c r="D86" s="16">
        <v>406.92999300000002</v>
      </c>
      <c r="E86" s="16">
        <v>405.13000499999998</v>
      </c>
      <c r="F86" s="4">
        <f t="shared" si="9"/>
        <v>-4.4233357849344903E-3</v>
      </c>
      <c r="G86" s="4">
        <f t="shared" si="10"/>
        <v>-7.0829471053194572E-3</v>
      </c>
      <c r="H86" s="17"/>
      <c r="I86" s="17"/>
      <c r="J86" s="4">
        <f t="shared" si="11"/>
        <v>1.7278404249519857E-2</v>
      </c>
    </row>
    <row r="87" spans="1:10" x14ac:dyDescent="0.2">
      <c r="A87" s="3">
        <v>45051</v>
      </c>
      <c r="B87" s="3" t="str">
        <f t="shared" si="8"/>
        <v>venerdì</v>
      </c>
      <c r="C87" s="2">
        <f t="shared" si="12"/>
        <v>4</v>
      </c>
      <c r="D87" s="16">
        <v>408.91000400000001</v>
      </c>
      <c r="E87" s="16">
        <v>412.63000499999998</v>
      </c>
      <c r="F87" s="4">
        <f t="shared" si="9"/>
        <v>9.0973587430254396E-3</v>
      </c>
      <c r="G87" s="4">
        <f t="shared" si="10"/>
        <v>1.8512575981628417E-2</v>
      </c>
      <c r="H87" s="4">
        <f>(E87-D83)/D83</f>
        <v>-6.8356222908138239E-3</v>
      </c>
      <c r="I87" s="17"/>
      <c r="J87" s="4">
        <f t="shared" si="11"/>
        <v>-2.5204395884879912E-3</v>
      </c>
    </row>
    <row r="88" spans="1:10" x14ac:dyDescent="0.2">
      <c r="A88" s="3">
        <v>45054</v>
      </c>
      <c r="B88" s="3" t="str">
        <f t="shared" si="8"/>
        <v>lunedì</v>
      </c>
      <c r="C88" s="2">
        <f t="shared" si="12"/>
        <v>0</v>
      </c>
      <c r="D88" s="16">
        <v>412.97000100000002</v>
      </c>
      <c r="E88" s="16">
        <v>412.73998999999998</v>
      </c>
      <c r="F88" s="4">
        <f t="shared" si="9"/>
        <v>-5.5696781713703036E-4</v>
      </c>
      <c r="G88" s="4">
        <f t="shared" si="10"/>
        <v>2.6654629732996435E-4</v>
      </c>
      <c r="H88" s="17"/>
      <c r="I88" s="17"/>
      <c r="J88" s="4">
        <f>(E93-E88)/E88</f>
        <v>6.542133220482101E-4</v>
      </c>
    </row>
    <row r="89" spans="1:10" x14ac:dyDescent="0.2">
      <c r="A89" s="3">
        <v>45055</v>
      </c>
      <c r="B89" s="3" t="str">
        <f t="shared" si="8"/>
        <v>martedì</v>
      </c>
      <c r="C89" s="2">
        <f t="shared" si="12"/>
        <v>1</v>
      </c>
      <c r="D89" s="16">
        <v>411.13000499999998</v>
      </c>
      <c r="E89" s="16">
        <v>410.92999300000002</v>
      </c>
      <c r="F89" s="4">
        <f t="shared" si="9"/>
        <v>-4.8649331736310108E-4</v>
      </c>
      <c r="G89" s="4">
        <f t="shared" si="10"/>
        <v>-4.3853201624585812E-3</v>
      </c>
      <c r="H89" s="17"/>
      <c r="I89" s="17"/>
      <c r="J89" s="4">
        <f>(E94-E89)/E89</f>
        <v>-1.6547660467315279E-3</v>
      </c>
    </row>
    <row r="90" spans="1:10" x14ac:dyDescent="0.2">
      <c r="A90" s="3">
        <v>45056</v>
      </c>
      <c r="B90" s="3" t="str">
        <f t="shared" si="8"/>
        <v>mercoledì</v>
      </c>
      <c r="C90" s="2">
        <f t="shared" si="12"/>
        <v>2</v>
      </c>
      <c r="D90" s="16">
        <v>413.88000499999998</v>
      </c>
      <c r="E90" s="16">
        <v>412.85000600000001</v>
      </c>
      <c r="F90" s="4">
        <f t="shared" si="9"/>
        <v>-2.4886416051917641E-3</v>
      </c>
      <c r="G90" s="4">
        <f t="shared" si="10"/>
        <v>4.6723603355960999E-3</v>
      </c>
      <c r="H90" s="17"/>
      <c r="I90" s="17"/>
      <c r="J90" s="4">
        <f t="shared" ref="J90:J111" si="13">(E95-E90)/E90</f>
        <v>5.7648176466297127E-3</v>
      </c>
    </row>
    <row r="91" spans="1:10" x14ac:dyDescent="0.2">
      <c r="A91" s="3">
        <v>45057</v>
      </c>
      <c r="B91" s="3" t="str">
        <f t="shared" si="8"/>
        <v>giovedì</v>
      </c>
      <c r="C91" s="2">
        <f t="shared" si="12"/>
        <v>3</v>
      </c>
      <c r="D91" s="16">
        <v>411.95001200000002</v>
      </c>
      <c r="E91" s="16">
        <v>412.13000499999998</v>
      </c>
      <c r="F91" s="4">
        <f t="shared" si="9"/>
        <v>4.3692922625759661E-4</v>
      </c>
      <c r="G91" s="4">
        <f t="shared" si="10"/>
        <v>-1.7439772060946143E-3</v>
      </c>
      <c r="H91" s="17"/>
      <c r="I91" s="17"/>
      <c r="J91" s="4">
        <f t="shared" si="13"/>
        <v>1.7227588173299849E-2</v>
      </c>
    </row>
    <row r="92" spans="1:10" x14ac:dyDescent="0.2">
      <c r="A92" s="3">
        <v>45058</v>
      </c>
      <c r="B92" s="3" t="str">
        <f t="shared" si="8"/>
        <v>venerdì</v>
      </c>
      <c r="C92" s="2">
        <f t="shared" si="12"/>
        <v>4</v>
      </c>
      <c r="D92" s="16">
        <v>413.42001299999998</v>
      </c>
      <c r="E92" s="16">
        <v>411.58999599999999</v>
      </c>
      <c r="F92" s="4">
        <f t="shared" si="9"/>
        <v>-4.4265322008008312E-3</v>
      </c>
      <c r="G92" s="4">
        <f t="shared" si="10"/>
        <v>-1.3102880000207648E-3</v>
      </c>
      <c r="H92" s="4">
        <f>(E92-D88)/D88</f>
        <v>-3.3416591923345045E-3</v>
      </c>
      <c r="I92" s="17"/>
      <c r="J92" s="4">
        <f t="shared" si="13"/>
        <v>1.7080101723366551E-2</v>
      </c>
    </row>
    <row r="93" spans="1:10" x14ac:dyDescent="0.2">
      <c r="A93" s="3">
        <v>45061</v>
      </c>
      <c r="B93" s="3" t="str">
        <f t="shared" si="8"/>
        <v>lunedì</v>
      </c>
      <c r="C93" s="2">
        <f t="shared" si="12"/>
        <v>0</v>
      </c>
      <c r="D93" s="16">
        <v>412.22000100000002</v>
      </c>
      <c r="E93" s="16">
        <v>413.01001000000002</v>
      </c>
      <c r="F93" s="4">
        <f t="shared" si="9"/>
        <v>1.9164742081498314E-3</v>
      </c>
      <c r="G93" s="4">
        <f t="shared" si="10"/>
        <v>3.4500692771940876E-3</v>
      </c>
      <c r="H93" s="17"/>
      <c r="I93" s="17"/>
      <c r="J93" s="4">
        <f t="shared" si="13"/>
        <v>1.399481576729817E-2</v>
      </c>
    </row>
    <row r="94" spans="1:10" x14ac:dyDescent="0.2">
      <c r="A94" s="3">
        <v>45062</v>
      </c>
      <c r="B94" s="3" t="str">
        <f t="shared" si="8"/>
        <v>martedì</v>
      </c>
      <c r="C94" s="2">
        <f t="shared" si="12"/>
        <v>1</v>
      </c>
      <c r="D94" s="16">
        <v>411.85998499999999</v>
      </c>
      <c r="E94" s="16">
        <v>410.25</v>
      </c>
      <c r="F94" s="4">
        <f t="shared" si="9"/>
        <v>-3.909059045879377E-3</v>
      </c>
      <c r="G94" s="4">
        <f t="shared" si="10"/>
        <v>-6.6826709599605641E-3</v>
      </c>
      <c r="H94" s="17"/>
      <c r="I94" s="17"/>
      <c r="J94" s="4">
        <f t="shared" si="13"/>
        <v>9.3601365021328091E-3</v>
      </c>
    </row>
    <row r="95" spans="1:10" x14ac:dyDescent="0.2">
      <c r="A95" s="3">
        <v>45063</v>
      </c>
      <c r="B95" s="3" t="str">
        <f t="shared" si="8"/>
        <v>mercoledì</v>
      </c>
      <c r="C95" s="2">
        <f t="shared" si="12"/>
        <v>2</v>
      </c>
      <c r="D95" s="16">
        <v>412.35000600000001</v>
      </c>
      <c r="E95" s="16">
        <v>415.23001099999999</v>
      </c>
      <c r="F95" s="4">
        <f t="shared" si="9"/>
        <v>6.9843699723384578E-3</v>
      </c>
      <c r="G95" s="4">
        <f t="shared" si="10"/>
        <v>1.2138966483851286E-2</v>
      </c>
      <c r="H95" s="17"/>
      <c r="I95" s="17"/>
      <c r="J95" s="4">
        <f t="shared" si="13"/>
        <v>-9.9704137232990257E-3</v>
      </c>
    </row>
    <row r="96" spans="1:10" x14ac:dyDescent="0.2">
      <c r="A96" s="3">
        <v>45064</v>
      </c>
      <c r="B96" s="3" t="str">
        <f t="shared" si="8"/>
        <v>giovedì</v>
      </c>
      <c r="C96" s="2">
        <f t="shared" si="12"/>
        <v>3</v>
      </c>
      <c r="D96" s="16">
        <v>414.89999399999999</v>
      </c>
      <c r="E96" s="16">
        <v>419.23001099999999</v>
      </c>
      <c r="F96" s="4">
        <f t="shared" si="9"/>
        <v>1.0436290823373688E-2</v>
      </c>
      <c r="G96" s="4">
        <f t="shared" si="10"/>
        <v>9.6332150712487886E-3</v>
      </c>
      <c r="H96" s="17"/>
      <c r="I96" s="17"/>
      <c r="J96" s="4">
        <f t="shared" si="13"/>
        <v>-1.0924830951570397E-2</v>
      </c>
    </row>
    <row r="97" spans="1:10" x14ac:dyDescent="0.2">
      <c r="A97" s="3">
        <v>45065</v>
      </c>
      <c r="B97" s="3" t="str">
        <f t="shared" si="8"/>
        <v>venerdì</v>
      </c>
      <c r="C97" s="2">
        <f t="shared" si="12"/>
        <v>4</v>
      </c>
      <c r="D97" s="16">
        <v>420.17001299999998</v>
      </c>
      <c r="E97" s="16">
        <v>418.61999500000002</v>
      </c>
      <c r="F97" s="4">
        <f t="shared" si="9"/>
        <v>-3.6890257563429829E-3</v>
      </c>
      <c r="G97" s="4">
        <f t="shared" si="10"/>
        <v>-1.4550866684016409E-3</v>
      </c>
      <c r="H97" s="4">
        <f>(E97-D93)/D93</f>
        <v>1.5525675572447519E-2</v>
      </c>
      <c r="I97" s="17"/>
      <c r="J97" s="4">
        <f t="shared" si="13"/>
        <v>3.3443075264476853E-3</v>
      </c>
    </row>
    <row r="98" spans="1:10" x14ac:dyDescent="0.2">
      <c r="A98" s="3">
        <v>45068</v>
      </c>
      <c r="B98" s="3" t="str">
        <f t="shared" si="8"/>
        <v>lunedì</v>
      </c>
      <c r="C98" s="2">
        <f t="shared" si="12"/>
        <v>0</v>
      </c>
      <c r="D98" s="16">
        <v>418.64001500000001</v>
      </c>
      <c r="E98" s="16">
        <v>418.790009</v>
      </c>
      <c r="F98" s="4">
        <f t="shared" si="9"/>
        <v>3.5828873166840588E-4</v>
      </c>
      <c r="G98" s="4">
        <f t="shared" si="10"/>
        <v>4.0612966898530625E-4</v>
      </c>
      <c r="H98" s="17"/>
      <c r="I98" s="17"/>
      <c r="J98" s="4">
        <f t="shared" si="13"/>
        <v>3.3190476614260076E-3</v>
      </c>
    </row>
    <row r="99" spans="1:10" x14ac:dyDescent="0.2">
      <c r="A99" s="3">
        <v>45069</v>
      </c>
      <c r="B99" s="3" t="str">
        <f t="shared" si="8"/>
        <v>martedì</v>
      </c>
      <c r="C99" s="2">
        <f t="shared" si="12"/>
        <v>1</v>
      </c>
      <c r="D99" s="16">
        <v>417.07998700000002</v>
      </c>
      <c r="E99" s="16">
        <v>414.08999599999999</v>
      </c>
      <c r="F99" s="4">
        <f t="shared" si="9"/>
        <v>-7.1688671074980918E-3</v>
      </c>
      <c r="G99" s="4">
        <f t="shared" si="10"/>
        <v>-1.1222839368166523E-2</v>
      </c>
      <c r="H99" s="17"/>
      <c r="I99" s="17"/>
      <c r="J99" s="4">
        <f t="shared" si="13"/>
        <v>9.0801758949038275E-3</v>
      </c>
    </row>
    <row r="100" spans="1:10" x14ac:dyDescent="0.2">
      <c r="A100" s="3">
        <v>45070</v>
      </c>
      <c r="B100" s="3" t="str">
        <f t="shared" si="8"/>
        <v>mercoledì</v>
      </c>
      <c r="C100" s="2">
        <f t="shared" si="12"/>
        <v>2</v>
      </c>
      <c r="D100" s="16">
        <v>412.42001299999998</v>
      </c>
      <c r="E100" s="16">
        <v>411.08999599999999</v>
      </c>
      <c r="F100" s="4">
        <f t="shared" si="9"/>
        <v>-3.2249089716216029E-3</v>
      </c>
      <c r="G100" s="4">
        <f t="shared" si="10"/>
        <v>-7.2448019246521477E-3</v>
      </c>
      <c r="H100" s="17"/>
      <c r="I100" s="17"/>
      <c r="J100" s="4">
        <f t="shared" si="13"/>
        <v>2.6101367351201585E-2</v>
      </c>
    </row>
    <row r="101" spans="1:10" x14ac:dyDescent="0.2">
      <c r="A101" s="3">
        <v>45071</v>
      </c>
      <c r="B101" s="3" t="str">
        <f t="shared" si="8"/>
        <v>giovedì</v>
      </c>
      <c r="C101" s="2">
        <f t="shared" si="12"/>
        <v>3</v>
      </c>
      <c r="D101" s="16">
        <v>414.73998999999998</v>
      </c>
      <c r="E101" s="16">
        <v>414.64999399999999</v>
      </c>
      <c r="F101" s="4">
        <f t="shared" si="9"/>
        <v>-2.1699378446719133E-4</v>
      </c>
      <c r="G101" s="4">
        <f t="shared" si="10"/>
        <v>8.6598993763886377E-3</v>
      </c>
      <c r="H101" s="17"/>
      <c r="I101" s="17"/>
      <c r="J101" s="4">
        <f t="shared" si="13"/>
        <v>3.2002940291854895E-2</v>
      </c>
    </row>
    <row r="102" spans="1:10" x14ac:dyDescent="0.2">
      <c r="A102" s="3">
        <v>45072</v>
      </c>
      <c r="B102" s="3" t="str">
        <f t="shared" si="8"/>
        <v>venerdì</v>
      </c>
      <c r="C102" s="2">
        <f t="shared" si="12"/>
        <v>4</v>
      </c>
      <c r="D102" s="16">
        <v>415.32998700000002</v>
      </c>
      <c r="E102" s="16">
        <v>420.01998900000001</v>
      </c>
      <c r="F102" s="4">
        <f t="shared" si="9"/>
        <v>1.1292230628172755E-2</v>
      </c>
      <c r="G102" s="4">
        <f t="shared" si="10"/>
        <v>1.295066942651401E-2</v>
      </c>
      <c r="H102" s="4">
        <f>(E102-D98)/D98</f>
        <v>3.2963260810125955E-3</v>
      </c>
      <c r="I102" s="17"/>
      <c r="J102" s="4">
        <f t="shared" si="13"/>
        <v>1.6856381089996167E-2</v>
      </c>
    </row>
    <row r="103" spans="1:10" x14ac:dyDescent="0.2">
      <c r="A103" s="3">
        <v>45076</v>
      </c>
      <c r="B103" s="3" t="str">
        <f t="shared" si="8"/>
        <v>martedì</v>
      </c>
      <c r="C103" s="2">
        <f t="shared" si="12"/>
        <v>1</v>
      </c>
      <c r="D103" s="16">
        <v>422.02999899999998</v>
      </c>
      <c r="E103" s="16">
        <v>420.17999300000002</v>
      </c>
      <c r="F103" s="4">
        <f t="shared" si="9"/>
        <v>-4.3835888547817444E-3</v>
      </c>
      <c r="G103" s="4">
        <f t="shared" si="10"/>
        <v>3.8094377455929817E-4</v>
      </c>
      <c r="H103" s="17"/>
      <c r="I103" s="17"/>
      <c r="J103" s="4">
        <f t="shared" si="13"/>
        <v>1.8682484008704217E-2</v>
      </c>
    </row>
    <row r="104" spans="1:10" x14ac:dyDescent="0.2">
      <c r="A104" s="3">
        <v>45077</v>
      </c>
      <c r="B104" s="3" t="str">
        <f t="shared" si="8"/>
        <v>mercoledì</v>
      </c>
      <c r="C104" s="2">
        <f t="shared" si="12"/>
        <v>2</v>
      </c>
      <c r="D104" s="16">
        <v>418.27999899999998</v>
      </c>
      <c r="E104" s="16">
        <v>417.85000600000001</v>
      </c>
      <c r="F104" s="4">
        <f t="shared" si="9"/>
        <v>-1.0280027757195429E-3</v>
      </c>
      <c r="G104" s="4">
        <f t="shared" si="10"/>
        <v>-5.5452116683718843E-3</v>
      </c>
      <c r="H104" s="17"/>
      <c r="I104" s="17"/>
      <c r="J104" s="4">
        <f t="shared" si="13"/>
        <v>2.082082535616854E-2</v>
      </c>
    </row>
    <row r="105" spans="1:10" x14ac:dyDescent="0.2">
      <c r="A105" s="3">
        <v>45078</v>
      </c>
      <c r="B105" s="3" t="str">
        <f t="shared" si="8"/>
        <v>giovedì</v>
      </c>
      <c r="C105" s="2">
        <f t="shared" si="12"/>
        <v>3</v>
      </c>
      <c r="D105" s="16">
        <v>418.08999599999999</v>
      </c>
      <c r="E105" s="16">
        <v>421.82000699999998</v>
      </c>
      <c r="F105" s="4">
        <f t="shared" si="9"/>
        <v>8.9215504692439253E-3</v>
      </c>
      <c r="G105" s="4">
        <f t="shared" si="10"/>
        <v>9.501019368179613E-3</v>
      </c>
      <c r="H105" s="17"/>
      <c r="I105" s="17"/>
      <c r="J105" s="4">
        <f t="shared" si="13"/>
        <v>1.7329661653530833E-2</v>
      </c>
    </row>
    <row r="106" spans="1:10" x14ac:dyDescent="0.2">
      <c r="A106" s="3">
        <v>45079</v>
      </c>
      <c r="B106" s="3" t="str">
        <f t="shared" si="8"/>
        <v>venerdì</v>
      </c>
      <c r="C106" s="2">
        <f t="shared" si="12"/>
        <v>4</v>
      </c>
      <c r="D106" s="16">
        <v>424.5</v>
      </c>
      <c r="E106" s="16">
        <v>427.92001299999998</v>
      </c>
      <c r="F106" s="4">
        <f t="shared" si="9"/>
        <v>8.0565677267372977E-3</v>
      </c>
      <c r="G106" s="4">
        <f t="shared" si="10"/>
        <v>1.4461158548129292E-2</v>
      </c>
      <c r="H106" s="4">
        <f>(E106-D103)/D103</f>
        <v>1.3956387019776782E-2</v>
      </c>
      <c r="I106" s="17"/>
      <c r="J106" s="4">
        <f t="shared" si="13"/>
        <v>4.6269885489090444E-3</v>
      </c>
    </row>
    <row r="107" spans="1:10" x14ac:dyDescent="0.2">
      <c r="A107" s="3">
        <v>45082</v>
      </c>
      <c r="B107" s="3" t="str">
        <f t="shared" si="8"/>
        <v>lunedì</v>
      </c>
      <c r="C107" s="2">
        <f t="shared" si="12"/>
        <v>0</v>
      </c>
      <c r="D107" s="16">
        <v>428.27999899999998</v>
      </c>
      <c r="E107" s="16">
        <v>427.10000600000001</v>
      </c>
      <c r="F107" s="4">
        <f t="shared" si="9"/>
        <v>-2.755190535993178E-3</v>
      </c>
      <c r="G107" s="4">
        <f t="shared" si="10"/>
        <v>-1.9162623272774473E-3</v>
      </c>
      <c r="H107" s="17"/>
      <c r="I107" s="17"/>
      <c r="J107" s="4">
        <f t="shared" si="13"/>
        <v>1.5687150329845644E-2</v>
      </c>
    </row>
    <row r="108" spans="1:10" x14ac:dyDescent="0.2">
      <c r="A108" s="3">
        <v>45083</v>
      </c>
      <c r="B108" s="3" t="str">
        <f t="shared" si="8"/>
        <v>martedì</v>
      </c>
      <c r="C108" s="2">
        <f t="shared" si="12"/>
        <v>1</v>
      </c>
      <c r="D108" s="16">
        <v>426.67001299999998</v>
      </c>
      <c r="E108" s="16">
        <v>428.02999899999998</v>
      </c>
      <c r="F108" s="4">
        <f t="shared" si="9"/>
        <v>3.1874421884905049E-3</v>
      </c>
      <c r="G108" s="4">
        <f t="shared" si="10"/>
        <v>2.177459580742707E-3</v>
      </c>
      <c r="H108" s="17"/>
      <c r="I108" s="17"/>
      <c r="J108" s="4">
        <f t="shared" si="13"/>
        <v>2.0162149896414246E-2</v>
      </c>
    </row>
    <row r="109" spans="1:10" x14ac:dyDescent="0.2">
      <c r="A109" s="3">
        <v>45084</v>
      </c>
      <c r="B109" s="3" t="str">
        <f t="shared" si="8"/>
        <v>mercoledì</v>
      </c>
      <c r="C109" s="2">
        <f t="shared" si="12"/>
        <v>2</v>
      </c>
      <c r="D109" s="16">
        <v>428.44000199999999</v>
      </c>
      <c r="E109" s="16">
        <v>426.54998799999998</v>
      </c>
      <c r="F109" s="4">
        <f t="shared" si="9"/>
        <v>-4.4113854709579804E-3</v>
      </c>
      <c r="G109" s="4">
        <f t="shared" si="10"/>
        <v>-3.4577272701860097E-3</v>
      </c>
      <c r="H109" s="17"/>
      <c r="I109" s="17"/>
      <c r="J109" s="4">
        <f t="shared" si="13"/>
        <v>2.4920889225297647E-2</v>
      </c>
    </row>
    <row r="110" spans="1:10" x14ac:dyDescent="0.2">
      <c r="A110" s="3">
        <v>45085</v>
      </c>
      <c r="B110" s="3" t="str">
        <f t="shared" si="8"/>
        <v>giovedì</v>
      </c>
      <c r="C110" s="2">
        <f t="shared" si="12"/>
        <v>3</v>
      </c>
      <c r="D110" s="16">
        <v>426.61999500000002</v>
      </c>
      <c r="E110" s="16">
        <v>429.13000499999998</v>
      </c>
      <c r="F110" s="4">
        <f t="shared" si="9"/>
        <v>5.8834795120185721E-3</v>
      </c>
      <c r="G110" s="4">
        <f t="shared" si="10"/>
        <v>6.0485689194299027E-3</v>
      </c>
      <c r="H110" s="17"/>
      <c r="I110" s="17"/>
      <c r="J110" s="4">
        <f t="shared" si="13"/>
        <v>3.1389091517849063E-2</v>
      </c>
    </row>
    <row r="111" spans="1:10" x14ac:dyDescent="0.2">
      <c r="A111" s="3">
        <v>45086</v>
      </c>
      <c r="B111" s="3" t="str">
        <f t="shared" si="8"/>
        <v>venerdì</v>
      </c>
      <c r="C111" s="2">
        <f t="shared" si="12"/>
        <v>4</v>
      </c>
      <c r="D111" s="16">
        <v>429.959991</v>
      </c>
      <c r="E111" s="16">
        <v>429.89999399999999</v>
      </c>
      <c r="F111" s="4">
        <f t="shared" si="9"/>
        <v>-1.3954089044533878E-4</v>
      </c>
      <c r="G111" s="4">
        <f t="shared" si="10"/>
        <v>1.7943024049320662E-3</v>
      </c>
      <c r="H111" s="4">
        <f>(E111-D107)/D107</f>
        <v>3.7825604832879838E-3</v>
      </c>
      <c r="I111" s="17"/>
      <c r="J111" s="4">
        <f t="shared" si="13"/>
        <v>2.2237723036581409E-2</v>
      </c>
    </row>
    <row r="112" spans="1:10" x14ac:dyDescent="0.2">
      <c r="A112" s="3">
        <v>45089</v>
      </c>
      <c r="B112" s="3" t="str">
        <f t="shared" si="8"/>
        <v>lunedì</v>
      </c>
      <c r="C112" s="2">
        <f t="shared" si="12"/>
        <v>0</v>
      </c>
      <c r="D112" s="16">
        <v>430.92001299999998</v>
      </c>
      <c r="E112" s="16">
        <v>433.79998799999998</v>
      </c>
      <c r="F112" s="4">
        <f t="shared" si="9"/>
        <v>6.6833168873964592E-3</v>
      </c>
      <c r="G112" s="4">
        <f t="shared" si="10"/>
        <v>9.0718633506191495E-3</v>
      </c>
      <c r="H112" s="17"/>
      <c r="I112" s="17"/>
      <c r="J112" s="4">
        <f>(E117-E112)/E112</f>
        <v>7.7916207780071214E-3</v>
      </c>
    </row>
    <row r="113" spans="1:10" x14ac:dyDescent="0.2">
      <c r="A113" s="3">
        <v>45090</v>
      </c>
      <c r="B113" s="3" t="str">
        <f t="shared" si="8"/>
        <v>martedì</v>
      </c>
      <c r="C113" s="2">
        <f t="shared" si="12"/>
        <v>1</v>
      </c>
      <c r="D113" s="16">
        <v>435.32000699999998</v>
      </c>
      <c r="E113" s="16">
        <v>436.66000400000001</v>
      </c>
      <c r="F113" s="4">
        <f t="shared" si="9"/>
        <v>3.0781884095670326E-3</v>
      </c>
      <c r="G113" s="4">
        <f t="shared" si="10"/>
        <v>6.5929370196294934E-3</v>
      </c>
      <c r="H113" s="17"/>
      <c r="I113" s="17"/>
      <c r="J113" s="4">
        <f>(E118-E113)/E113</f>
        <v>-3.9389959791234332E-3</v>
      </c>
    </row>
    <row r="114" spans="1:10" x14ac:dyDescent="0.2">
      <c r="A114" s="3">
        <v>45091</v>
      </c>
      <c r="B114" s="3" t="str">
        <f t="shared" si="8"/>
        <v>mercoledì</v>
      </c>
      <c r="C114" s="2">
        <f t="shared" si="12"/>
        <v>2</v>
      </c>
      <c r="D114" s="16">
        <v>437.01001000000002</v>
      </c>
      <c r="E114" s="16">
        <v>437.17999300000002</v>
      </c>
      <c r="F114" s="4">
        <f t="shared" si="9"/>
        <v>3.8896820692963527E-4</v>
      </c>
      <c r="G114" s="4">
        <f t="shared" si="10"/>
        <v>1.1908326735599296E-3</v>
      </c>
      <c r="H114" s="17"/>
      <c r="I114" s="17"/>
      <c r="J114" s="4">
        <f>(E119-E114)/E114</f>
        <v>-1.5325106608892827E-3</v>
      </c>
    </row>
    <row r="115" spans="1:10" x14ac:dyDescent="0.2">
      <c r="A115" s="3">
        <v>45092</v>
      </c>
      <c r="B115" s="3" t="str">
        <f t="shared" si="8"/>
        <v>giovedì</v>
      </c>
      <c r="C115" s="2">
        <f t="shared" si="12"/>
        <v>3</v>
      </c>
      <c r="D115" s="16">
        <v>436.32998700000002</v>
      </c>
      <c r="E115" s="16">
        <v>442.60000600000001</v>
      </c>
      <c r="F115" s="4">
        <f t="shared" si="9"/>
        <v>1.4369901649688795E-2</v>
      </c>
      <c r="G115" s="4">
        <f t="shared" si="10"/>
        <v>1.2397669350802115E-2</v>
      </c>
      <c r="H115" s="17"/>
      <c r="I115" s="17"/>
      <c r="J115" s="4">
        <f t="shared" ref="J115:J131" si="14">(E120-E115)/E115</f>
        <v>-2.1215578112757653E-2</v>
      </c>
    </row>
    <row r="116" spans="1:10" x14ac:dyDescent="0.2">
      <c r="A116" s="3">
        <v>45093</v>
      </c>
      <c r="B116" s="3" t="str">
        <f t="shared" si="8"/>
        <v>venerdì</v>
      </c>
      <c r="C116" s="2">
        <f t="shared" si="12"/>
        <v>4</v>
      </c>
      <c r="D116" s="16">
        <v>443.01998900000001</v>
      </c>
      <c r="E116" s="16">
        <v>439.459991</v>
      </c>
      <c r="F116" s="4">
        <f t="shared" si="9"/>
        <v>-8.0357502785275165E-3</v>
      </c>
      <c r="G116" s="4">
        <f t="shared" si="10"/>
        <v>-7.094475728497856E-3</v>
      </c>
      <c r="H116" s="4">
        <f>(E116-D112)/D112</f>
        <v>1.9818012026282982E-2</v>
      </c>
      <c r="I116" s="17"/>
      <c r="J116" s="4">
        <f t="shared" si="14"/>
        <v>-1.8249645392633729E-2</v>
      </c>
    </row>
    <row r="117" spans="1:10" x14ac:dyDescent="0.2">
      <c r="A117" s="3">
        <v>45097</v>
      </c>
      <c r="B117" s="3" t="str">
        <f t="shared" si="8"/>
        <v>martedì</v>
      </c>
      <c r="C117" s="2">
        <f t="shared" si="12"/>
        <v>1</v>
      </c>
      <c r="D117" s="16">
        <v>437.45001200000002</v>
      </c>
      <c r="E117" s="16">
        <v>437.17999300000002</v>
      </c>
      <c r="F117" s="4">
        <f t="shared" si="9"/>
        <v>-6.1725681241949697E-4</v>
      </c>
      <c r="G117" s="4">
        <f t="shared" si="10"/>
        <v>-5.1881810555991607E-3</v>
      </c>
      <c r="H117" s="17"/>
      <c r="I117" s="17"/>
      <c r="J117" s="4">
        <f t="shared" si="14"/>
        <v>-2.3102155088786081E-3</v>
      </c>
    </row>
    <row r="118" spans="1:10" x14ac:dyDescent="0.2">
      <c r="A118" s="3">
        <v>45098</v>
      </c>
      <c r="B118" s="3" t="str">
        <f t="shared" si="8"/>
        <v>mercoledì</v>
      </c>
      <c r="C118" s="2">
        <f t="shared" si="12"/>
        <v>2</v>
      </c>
      <c r="D118" s="16">
        <v>436.16000400000001</v>
      </c>
      <c r="E118" s="16">
        <v>434.94000199999999</v>
      </c>
      <c r="F118" s="4">
        <f t="shared" si="9"/>
        <v>-2.797143224531019E-3</v>
      </c>
      <c r="G118" s="4">
        <f t="shared" si="10"/>
        <v>-5.1237271509815673E-3</v>
      </c>
      <c r="H118" s="17"/>
      <c r="I118" s="17"/>
      <c r="J118" s="4">
        <f t="shared" si="14"/>
        <v>3.3338230407237014E-3</v>
      </c>
    </row>
    <row r="119" spans="1:10" x14ac:dyDescent="0.2">
      <c r="A119" s="3">
        <v>45099</v>
      </c>
      <c r="B119" s="3" t="str">
        <f t="shared" si="8"/>
        <v>giovedì</v>
      </c>
      <c r="C119" s="2">
        <f t="shared" si="12"/>
        <v>3</v>
      </c>
      <c r="D119" s="16">
        <v>433.95001200000002</v>
      </c>
      <c r="E119" s="16">
        <v>436.51001000000002</v>
      </c>
      <c r="F119" s="4">
        <f t="shared" si="9"/>
        <v>5.8992923820912514E-3</v>
      </c>
      <c r="G119" s="4">
        <f t="shared" si="10"/>
        <v>3.6097116677716616E-3</v>
      </c>
      <c r="H119" s="17"/>
      <c r="I119" s="17"/>
      <c r="J119" s="4">
        <f t="shared" si="14"/>
        <v>3.6653798615064338E-3</v>
      </c>
    </row>
    <row r="120" spans="1:10" x14ac:dyDescent="0.2">
      <c r="A120" s="3">
        <v>45100</v>
      </c>
      <c r="B120" s="3" t="str">
        <f t="shared" si="8"/>
        <v>venerdì</v>
      </c>
      <c r="C120" s="2">
        <f t="shared" si="12"/>
        <v>4</v>
      </c>
      <c r="D120" s="16">
        <v>432.92999300000002</v>
      </c>
      <c r="E120" s="16">
        <v>433.209991</v>
      </c>
      <c r="F120" s="4">
        <f t="shared" si="9"/>
        <v>6.4675121734977077E-4</v>
      </c>
      <c r="G120" s="4">
        <f t="shared" si="10"/>
        <v>-7.5600076158620511E-3</v>
      </c>
      <c r="H120" s="4">
        <f>(E120-D117)/D117</f>
        <v>-9.6925840294639493E-3</v>
      </c>
      <c r="I120" s="17"/>
      <c r="J120" s="4">
        <f t="shared" si="14"/>
        <v>2.3245096394833548E-2</v>
      </c>
    </row>
    <row r="121" spans="1:10" x14ac:dyDescent="0.2">
      <c r="A121" s="3">
        <v>45103</v>
      </c>
      <c r="B121" s="3" t="str">
        <f t="shared" si="8"/>
        <v>lunedì</v>
      </c>
      <c r="C121" s="2">
        <f t="shared" si="12"/>
        <v>0</v>
      </c>
      <c r="D121" s="16">
        <v>432.61999500000002</v>
      </c>
      <c r="E121" s="16">
        <v>431.44000199999999</v>
      </c>
      <c r="F121" s="4">
        <f t="shared" si="9"/>
        <v>-2.7275507688913556E-3</v>
      </c>
      <c r="G121" s="4">
        <f t="shared" si="10"/>
        <v>-4.0857529530061313E-3</v>
      </c>
      <c r="H121" s="17"/>
      <c r="I121" s="17"/>
      <c r="J121" s="4">
        <f t="shared" si="14"/>
        <v>2.8625085626622089E-2</v>
      </c>
    </row>
    <row r="122" spans="1:10" x14ac:dyDescent="0.2">
      <c r="A122" s="3">
        <v>45104</v>
      </c>
      <c r="B122" s="3" t="str">
        <f t="shared" si="8"/>
        <v>martedì</v>
      </c>
      <c r="C122" s="2">
        <f t="shared" si="12"/>
        <v>1</v>
      </c>
      <c r="D122" s="16">
        <v>432.35000600000001</v>
      </c>
      <c r="E122" s="16">
        <v>436.17001299999998</v>
      </c>
      <c r="F122" s="4">
        <f t="shared" si="9"/>
        <v>8.8354503226258201E-3</v>
      </c>
      <c r="G122" s="4">
        <f t="shared" si="10"/>
        <v>1.0963311185966457E-2</v>
      </c>
      <c r="H122" s="17"/>
      <c r="I122" s="17"/>
      <c r="J122" s="4">
        <f t="shared" si="14"/>
        <v>1.5957062137602753E-2</v>
      </c>
    </row>
    <row r="123" spans="1:10" x14ac:dyDescent="0.2">
      <c r="A123" s="3">
        <v>45105</v>
      </c>
      <c r="B123" s="3" t="str">
        <f t="shared" si="8"/>
        <v>mercoledì</v>
      </c>
      <c r="C123" s="2">
        <f t="shared" si="12"/>
        <v>2</v>
      </c>
      <c r="D123" s="16">
        <v>435.04998799999998</v>
      </c>
      <c r="E123" s="16">
        <v>436.39001500000001</v>
      </c>
      <c r="F123" s="4">
        <f t="shared" si="9"/>
        <v>3.080167881765395E-3</v>
      </c>
      <c r="G123" s="4">
        <f t="shared" si="10"/>
        <v>5.0439506028128131E-4</v>
      </c>
      <c r="H123" s="17"/>
      <c r="I123" s="17"/>
      <c r="J123" s="4">
        <f t="shared" si="14"/>
        <v>7.4932718155799449E-3</v>
      </c>
    </row>
    <row r="124" spans="1:10" x14ac:dyDescent="0.2">
      <c r="A124" s="3">
        <v>45106</v>
      </c>
      <c r="B124" s="3" t="str">
        <f t="shared" si="8"/>
        <v>giovedì</v>
      </c>
      <c r="C124" s="2">
        <f t="shared" si="12"/>
        <v>3</v>
      </c>
      <c r="D124" s="16">
        <v>435.959991</v>
      </c>
      <c r="E124" s="16">
        <v>438.10998499999999</v>
      </c>
      <c r="F124" s="4">
        <f t="shared" si="9"/>
        <v>4.9316314441340383E-3</v>
      </c>
      <c r="G124" s="4">
        <f t="shared" si="10"/>
        <v>3.9413596573697708E-3</v>
      </c>
      <c r="H124" s="17"/>
      <c r="I124" s="17"/>
      <c r="J124" s="4">
        <f t="shared" si="14"/>
        <v>1.0043208670534869E-3</v>
      </c>
    </row>
    <row r="125" spans="1:10" x14ac:dyDescent="0.2">
      <c r="A125" s="3">
        <v>45107</v>
      </c>
      <c r="B125" s="3" t="str">
        <f t="shared" si="8"/>
        <v>venerdì</v>
      </c>
      <c r="C125" s="2">
        <f t="shared" si="12"/>
        <v>4</v>
      </c>
      <c r="D125" s="16">
        <v>441.44000199999999</v>
      </c>
      <c r="E125" s="16">
        <v>443.27999899999998</v>
      </c>
      <c r="F125" s="4">
        <f t="shared" si="9"/>
        <v>4.1681700608545728E-3</v>
      </c>
      <c r="G125" s="4">
        <f t="shared" si="10"/>
        <v>1.1800721684076615E-2</v>
      </c>
      <c r="H125" s="4">
        <f>(E125-D121)/D121</f>
        <v>2.4640571686937302E-2</v>
      </c>
      <c r="I125" s="17"/>
      <c r="J125" s="4">
        <f t="shared" si="14"/>
        <v>-8.1663846962785266E-3</v>
      </c>
    </row>
    <row r="126" spans="1:10" x14ac:dyDescent="0.2">
      <c r="A126" s="3">
        <v>45110</v>
      </c>
      <c r="B126" s="3" t="str">
        <f t="shared" si="8"/>
        <v>lunedì</v>
      </c>
      <c r="C126" s="2">
        <f t="shared" si="12"/>
        <v>0</v>
      </c>
      <c r="D126" s="16">
        <v>442.92001299999998</v>
      </c>
      <c r="E126" s="16">
        <v>443.790009</v>
      </c>
      <c r="F126" s="4">
        <f t="shared" si="9"/>
        <v>1.9642282454281753E-3</v>
      </c>
      <c r="G126" s="4">
        <f t="shared" si="10"/>
        <v>1.1505369092911014E-3</v>
      </c>
      <c r="H126" s="17"/>
      <c r="I126" s="17"/>
      <c r="J126" s="4">
        <f t="shared" si="14"/>
        <v>-2.9969534532716248E-3</v>
      </c>
    </row>
    <row r="127" spans="1:10" x14ac:dyDescent="0.2">
      <c r="A127" s="3">
        <v>45112</v>
      </c>
      <c r="B127" s="3" t="str">
        <f t="shared" si="8"/>
        <v>mercoledì</v>
      </c>
      <c r="C127" s="2">
        <f t="shared" si="12"/>
        <v>2</v>
      </c>
      <c r="D127" s="16">
        <v>441.91000400000001</v>
      </c>
      <c r="E127" s="16">
        <v>443.13000499999998</v>
      </c>
      <c r="F127" s="4">
        <f t="shared" si="9"/>
        <v>2.7607453756579086E-3</v>
      </c>
      <c r="G127" s="4">
        <f t="shared" si="10"/>
        <v>-1.4871988702206563E-3</v>
      </c>
      <c r="H127" s="17"/>
      <c r="I127" s="17"/>
      <c r="J127" s="4">
        <f t="shared" si="14"/>
        <v>6.5217520081945861E-3</v>
      </c>
    </row>
    <row r="128" spans="1:10" x14ac:dyDescent="0.2">
      <c r="A128" s="3">
        <v>45113</v>
      </c>
      <c r="B128" s="3" t="str">
        <f t="shared" si="8"/>
        <v>giovedì</v>
      </c>
      <c r="C128" s="2">
        <f t="shared" si="12"/>
        <v>3</v>
      </c>
      <c r="D128" s="16">
        <v>439.42001299999998</v>
      </c>
      <c r="E128" s="16">
        <v>439.66000400000001</v>
      </c>
      <c r="F128" s="4">
        <f t="shared" si="9"/>
        <v>5.4615400505218185E-4</v>
      </c>
      <c r="G128" s="4">
        <f t="shared" si="10"/>
        <v>-7.8306613428263967E-3</v>
      </c>
      <c r="H128" s="17"/>
      <c r="I128" s="17"/>
      <c r="J128" s="4">
        <f t="shared" si="14"/>
        <v>2.2517385957172471E-2</v>
      </c>
    </row>
    <row r="129" spans="1:13" x14ac:dyDescent="0.2">
      <c r="A129" s="3">
        <v>45114</v>
      </c>
      <c r="B129" s="3" t="str">
        <f t="shared" si="8"/>
        <v>venerdì</v>
      </c>
      <c r="C129" s="2">
        <f t="shared" si="12"/>
        <v>4</v>
      </c>
      <c r="D129" s="16">
        <v>438.63000499999998</v>
      </c>
      <c r="E129" s="16">
        <v>438.54998799999998</v>
      </c>
      <c r="F129" s="4">
        <f t="shared" si="9"/>
        <v>-1.8242482066405376E-4</v>
      </c>
      <c r="G129" s="4">
        <f t="shared" si="10"/>
        <v>-2.5247145291843057E-3</v>
      </c>
      <c r="H129" s="4">
        <f>(E129-D126)/D126</f>
        <v>-9.866397705537858E-3</v>
      </c>
      <c r="I129" s="17"/>
      <c r="J129" s="4">
        <f t="shared" si="14"/>
        <v>2.4467019253458493E-2</v>
      </c>
    </row>
    <row r="130" spans="1:13" x14ac:dyDescent="0.2">
      <c r="A130" s="3">
        <v>45117</v>
      </c>
      <c r="B130" s="3" t="str">
        <f t="shared" si="8"/>
        <v>lunedì</v>
      </c>
      <c r="C130" s="2">
        <f t="shared" si="12"/>
        <v>0</v>
      </c>
      <c r="D130" s="16">
        <v>438.17999300000002</v>
      </c>
      <c r="E130" s="16">
        <v>439.66000400000001</v>
      </c>
      <c r="F130" s="4">
        <f t="shared" si="9"/>
        <v>3.3776325337610525E-3</v>
      </c>
      <c r="G130" s="4">
        <f t="shared" si="10"/>
        <v>2.5311048463648122E-3</v>
      </c>
      <c r="H130" s="17"/>
      <c r="I130" s="17"/>
      <c r="J130" s="4">
        <f t="shared" si="14"/>
        <v>2.5428721963073924E-2</v>
      </c>
    </row>
    <row r="131" spans="1:13" x14ac:dyDescent="0.2">
      <c r="A131" s="3">
        <v>45118</v>
      </c>
      <c r="B131" s="3" t="str">
        <f t="shared" ref="B131:B137" si="15">TEXT(A131,"gggg")</f>
        <v>martedì</v>
      </c>
      <c r="C131" s="2">
        <f t="shared" si="12"/>
        <v>1</v>
      </c>
      <c r="D131" s="16">
        <v>440.45001200000002</v>
      </c>
      <c r="E131" s="16">
        <v>442.459991</v>
      </c>
      <c r="F131" s="4">
        <f t="shared" si="9"/>
        <v>4.5634667845121709E-3</v>
      </c>
      <c r="G131" s="4">
        <f t="shared" si="10"/>
        <v>6.3685278954780412E-3</v>
      </c>
      <c r="H131" s="17"/>
      <c r="I131" s="17"/>
      <c r="J131" s="4">
        <f t="shared" si="14"/>
        <v>2.6510896439447765E-2</v>
      </c>
    </row>
    <row r="132" spans="1:13" x14ac:dyDescent="0.2">
      <c r="A132" s="3">
        <v>45119</v>
      </c>
      <c r="B132" s="3" t="str">
        <f t="shared" si="15"/>
        <v>mercoledì</v>
      </c>
      <c r="C132" s="2">
        <f t="shared" si="12"/>
        <v>2</v>
      </c>
      <c r="D132" s="16">
        <v>446.39001500000001</v>
      </c>
      <c r="E132" s="16">
        <v>446.01998900000001</v>
      </c>
      <c r="F132" s="4">
        <f t="shared" ref="F132:F137" si="16">(E132-D132)/D132</f>
        <v>-8.2892983168540572E-4</v>
      </c>
      <c r="G132" s="4">
        <f t="shared" ref="G132:G137" si="17">(E132-E131)/E131</f>
        <v>8.0459206988502778E-3</v>
      </c>
      <c r="H132" s="17"/>
      <c r="I132" s="17"/>
      <c r="J132" s="4">
        <f>(E137-E132)/E132</f>
        <v>2.0582088754771046E-2</v>
      </c>
    </row>
    <row r="133" spans="1:13" x14ac:dyDescent="0.2">
      <c r="A133" s="3">
        <v>45120</v>
      </c>
      <c r="B133" s="3" t="str">
        <f t="shared" si="15"/>
        <v>giovedì</v>
      </c>
      <c r="C133" s="2">
        <f t="shared" si="12"/>
        <v>3</v>
      </c>
      <c r="D133" s="16">
        <v>447.89999399999999</v>
      </c>
      <c r="E133" s="16">
        <v>449.55999800000001</v>
      </c>
      <c r="F133" s="4">
        <f t="shared" si="16"/>
        <v>3.7061933963768146E-3</v>
      </c>
      <c r="G133" s="4">
        <f t="shared" si="17"/>
        <v>7.9368841919773194E-3</v>
      </c>
      <c r="H133" s="17"/>
      <c r="I133" s="17"/>
      <c r="J133" s="4"/>
    </row>
    <row r="134" spans="1:13" x14ac:dyDescent="0.2">
      <c r="A134" s="3">
        <v>45121</v>
      </c>
      <c r="B134" s="3" t="str">
        <f t="shared" si="15"/>
        <v>venerdì</v>
      </c>
      <c r="C134" s="2">
        <f t="shared" si="12"/>
        <v>4</v>
      </c>
      <c r="D134" s="16">
        <v>450.48001099999999</v>
      </c>
      <c r="E134" s="16">
        <v>449.27999899999998</v>
      </c>
      <c r="F134" s="4">
        <f t="shared" si="16"/>
        <v>-2.6638518262689691E-3</v>
      </c>
      <c r="G134" s="4">
        <f t="shared" si="17"/>
        <v>-6.2282899111506824E-4</v>
      </c>
      <c r="H134" s="4">
        <f>(E134-D130)/D130</f>
        <v>2.5332069417418494E-2</v>
      </c>
      <c r="I134" s="17"/>
      <c r="J134" s="4"/>
    </row>
    <row r="135" spans="1:13" x14ac:dyDescent="0.2">
      <c r="A135" s="3">
        <v>45124</v>
      </c>
      <c r="B135" s="3" t="str">
        <f t="shared" si="15"/>
        <v>lunedì</v>
      </c>
      <c r="C135" s="2">
        <f t="shared" ref="C135:C137" si="18">WEEKDAY(A135,3)</f>
        <v>0</v>
      </c>
      <c r="D135" s="16">
        <v>449.13000499999998</v>
      </c>
      <c r="E135" s="16">
        <v>450.83999599999999</v>
      </c>
      <c r="F135" s="4">
        <f t="shared" si="16"/>
        <v>3.8073408166083276E-3</v>
      </c>
      <c r="G135" s="4">
        <f t="shared" si="17"/>
        <v>3.4722155526002172E-3</v>
      </c>
      <c r="H135" s="17"/>
      <c r="I135" s="17"/>
      <c r="J135" s="4"/>
    </row>
    <row r="136" spans="1:13" x14ac:dyDescent="0.2">
      <c r="A136" s="3">
        <v>45125</v>
      </c>
      <c r="B136" s="3" t="str">
        <f t="shared" si="15"/>
        <v>martedì</v>
      </c>
      <c r="C136" s="2">
        <f t="shared" si="18"/>
        <v>1</v>
      </c>
      <c r="D136" s="16">
        <v>450.5</v>
      </c>
      <c r="E136" s="16">
        <v>454.19000199999999</v>
      </c>
      <c r="F136" s="4">
        <f t="shared" si="16"/>
        <v>8.1909034406215161E-3</v>
      </c>
      <c r="G136" s="4">
        <f t="shared" si="17"/>
        <v>7.4305874139880164E-3</v>
      </c>
      <c r="H136" s="17"/>
      <c r="I136" s="17"/>
      <c r="J136" s="4"/>
    </row>
    <row r="137" spans="1:13" x14ac:dyDescent="0.2">
      <c r="A137" s="3">
        <v>45126</v>
      </c>
      <c r="B137" s="3" t="str">
        <f t="shared" si="15"/>
        <v>mercoledì</v>
      </c>
      <c r="C137" s="2">
        <f t="shared" si="18"/>
        <v>2</v>
      </c>
      <c r="D137" s="16">
        <v>455.01001000000002</v>
      </c>
      <c r="E137" s="16">
        <v>455.20001200000002</v>
      </c>
      <c r="F137" s="4">
        <f t="shared" si="16"/>
        <v>4.1757762647901453E-4</v>
      </c>
      <c r="G137" s="4">
        <f t="shared" si="17"/>
        <v>2.2237609712950539E-3</v>
      </c>
      <c r="H137" s="17"/>
      <c r="I137" s="17"/>
    </row>
    <row r="138" spans="1:13" x14ac:dyDescent="0.2">
      <c r="D138" s="16"/>
      <c r="E138" s="16"/>
    </row>
    <row r="139" spans="1:13" x14ac:dyDescent="0.2">
      <c r="D139" s="16"/>
      <c r="E139" s="16"/>
      <c r="F139" s="2">
        <f>COUNTIF(F2:F137,"&gt;0")</f>
        <v>78</v>
      </c>
      <c r="G139" s="2">
        <f>COUNTIF(G2:G137,"&gt;0")</f>
        <v>77</v>
      </c>
      <c r="H139" s="2" t="s">
        <v>12</v>
      </c>
      <c r="J139" s="2">
        <f>COUNTIF(J2:J137,"&gt;0")</f>
        <v>87</v>
      </c>
    </row>
    <row r="140" spans="1:13" x14ac:dyDescent="0.2">
      <c r="D140" s="16"/>
      <c r="E140" s="16"/>
      <c r="F140" s="2">
        <f>COUNTIF(F2:F137,"&lt;0")</f>
        <v>58</v>
      </c>
      <c r="G140" s="2">
        <f>COUNTIF(G2:G137,"&lt;0")</f>
        <v>58</v>
      </c>
      <c r="H140" s="2" t="s">
        <v>13</v>
      </c>
      <c r="J140" s="2">
        <f>COUNTIF(J2:J137,"&lt;0")</f>
        <v>44</v>
      </c>
      <c r="L140" s="2" t="s">
        <v>36</v>
      </c>
      <c r="M140" s="18">
        <f>AVERAGE(J2:J132)</f>
        <v>6.3836786300791896E-3</v>
      </c>
    </row>
    <row r="141" spans="1:13" x14ac:dyDescent="0.2">
      <c r="D141" s="16"/>
      <c r="E141" s="16"/>
      <c r="F141" s="2">
        <f>SUM(F139:F140)</f>
        <v>136</v>
      </c>
      <c r="G141" s="2">
        <f>SUM(G139:G140)</f>
        <v>135</v>
      </c>
      <c r="J141" s="2">
        <f>SUM(J139:J140)</f>
        <v>131</v>
      </c>
    </row>
    <row r="142" spans="1:13" x14ac:dyDescent="0.2">
      <c r="D142" s="16"/>
      <c r="E142" s="16"/>
      <c r="F142" s="10">
        <f>F139/$G$141</f>
        <v>0.57777777777777772</v>
      </c>
      <c r="G142" s="10">
        <f>G139/$G$141</f>
        <v>0.57037037037037042</v>
      </c>
      <c r="H142" s="2" t="s">
        <v>14</v>
      </c>
      <c r="J142" s="10">
        <f>J139/$J$141</f>
        <v>0.66412213740458015</v>
      </c>
    </row>
    <row r="143" spans="1:13" x14ac:dyDescent="0.2">
      <c r="D143" s="16"/>
      <c r="E143" s="16"/>
      <c r="F143" s="10">
        <f>F140/$G$141</f>
        <v>0.42962962962962964</v>
      </c>
      <c r="G143" s="10">
        <f>G140/$G$141</f>
        <v>0.42962962962962964</v>
      </c>
      <c r="H143" s="2" t="s">
        <v>15</v>
      </c>
      <c r="J143" s="10">
        <f>J140/$J$141</f>
        <v>0.33587786259541985</v>
      </c>
    </row>
    <row r="144" spans="1:13" x14ac:dyDescent="0.2">
      <c r="D144" s="16"/>
      <c r="E144" s="16"/>
    </row>
    <row r="145" spans="4:12" x14ac:dyDescent="0.2">
      <c r="D145" s="16"/>
      <c r="E145" s="16"/>
    </row>
    <row r="146" spans="4:12" x14ac:dyDescent="0.2">
      <c r="D146" s="16"/>
      <c r="E146" s="16"/>
      <c r="G146" s="1" t="s">
        <v>16</v>
      </c>
      <c r="H146" s="1" t="s">
        <v>20</v>
      </c>
      <c r="I146" s="1"/>
    </row>
    <row r="147" spans="4:12" x14ac:dyDescent="0.2">
      <c r="D147" s="16"/>
      <c r="E147" s="16"/>
      <c r="G147" s="11">
        <v>-2.0060928643595616E-2</v>
      </c>
      <c r="H147" s="2">
        <f>1-_xlfn.NORM.DIST(G147,$K$150,$K$151,TRUE)</f>
        <v>0.99440577934298757</v>
      </c>
    </row>
    <row r="148" spans="4:12" x14ac:dyDescent="0.2">
      <c r="D148" s="16"/>
      <c r="E148" s="16"/>
      <c r="G148" s="11">
        <v>-1.8449851499428224E-2</v>
      </c>
      <c r="H148" s="2">
        <f t="shared" ref="H148:H204" si="19">1-_xlfn.NORM.DIST(G148,$K$150,$K$151,TRUE)</f>
        <v>0.98717668683949811</v>
      </c>
    </row>
    <row r="149" spans="4:12" x14ac:dyDescent="0.2">
      <c r="D149" s="16"/>
      <c r="E149" s="16"/>
      <c r="G149" s="11">
        <v>-1.7046499039417472E-2</v>
      </c>
      <c r="H149" s="2">
        <f t="shared" si="19"/>
        <v>0.97532992672762087</v>
      </c>
      <c r="J149" s="2" t="s">
        <v>17</v>
      </c>
    </row>
    <row r="150" spans="4:12" x14ac:dyDescent="0.2">
      <c r="D150" s="16"/>
      <c r="E150" s="16"/>
      <c r="G150" s="11">
        <v>-1.5873828661587434E-2</v>
      </c>
      <c r="H150" s="2">
        <f t="shared" si="19"/>
        <v>0.95937380529644334</v>
      </c>
      <c r="J150" s="2" t="s">
        <v>18</v>
      </c>
      <c r="K150" s="2">
        <f>AVERAGE(G147:G204)</f>
        <v>-6.6715930965525879E-3</v>
      </c>
    </row>
    <row r="151" spans="4:12" x14ac:dyDescent="0.2">
      <c r="D151" s="16"/>
      <c r="E151" s="16"/>
      <c r="G151" s="11">
        <v>-1.5788016124062169E-2</v>
      </c>
      <c r="H151" s="2">
        <f t="shared" si="19"/>
        <v>0.95793475816821361</v>
      </c>
      <c r="J151" s="2" t="s">
        <v>19</v>
      </c>
      <c r="K151" s="2">
        <f>STDEV(G147:G204)</f>
        <v>5.2781297895900343E-3</v>
      </c>
    </row>
    <row r="152" spans="4:12" x14ac:dyDescent="0.2">
      <c r="D152" s="16"/>
      <c r="E152" s="16"/>
      <c r="G152" s="11">
        <v>-1.5450241679719376E-2</v>
      </c>
      <c r="H152" s="2">
        <f t="shared" si="19"/>
        <v>0.9518649926181405</v>
      </c>
      <c r="J152" s="2" t="s">
        <v>23</v>
      </c>
      <c r="K152" s="2">
        <f>MEDIAN(G147:G204)</f>
        <v>-5.5011637109224154E-3</v>
      </c>
    </row>
    <row r="153" spans="4:12" x14ac:dyDescent="0.2">
      <c r="D153" s="16"/>
      <c r="E153" s="16"/>
      <c r="G153" s="11">
        <v>-1.5328731388412696E-2</v>
      </c>
      <c r="H153" s="2">
        <f t="shared" si="19"/>
        <v>0.94951721709972048</v>
      </c>
    </row>
    <row r="154" spans="4:12" x14ac:dyDescent="0.2">
      <c r="D154" s="16"/>
      <c r="E154" s="16"/>
      <c r="G154" s="11">
        <v>-1.4429446390997254E-2</v>
      </c>
      <c r="H154" s="2">
        <f t="shared" si="19"/>
        <v>0.92919352724268089</v>
      </c>
    </row>
    <row r="155" spans="4:12" x14ac:dyDescent="0.2">
      <c r="D155" s="16"/>
      <c r="E155" s="16"/>
      <c r="G155" s="11">
        <v>-1.3768809721588261E-2</v>
      </c>
      <c r="H155" s="2">
        <f t="shared" si="19"/>
        <v>0.91063022538369764</v>
      </c>
    </row>
    <row r="156" spans="4:12" x14ac:dyDescent="0.2">
      <c r="D156" s="16"/>
      <c r="E156" s="16"/>
      <c r="G156" s="11">
        <v>-1.254682776530229E-2</v>
      </c>
      <c r="H156" s="2">
        <f t="shared" si="19"/>
        <v>0.86717329504328067</v>
      </c>
    </row>
    <row r="157" spans="4:12" x14ac:dyDescent="0.2">
      <c r="D157" s="16"/>
      <c r="E157" s="16"/>
      <c r="G157" s="11">
        <v>-1.1413396096169686E-2</v>
      </c>
      <c r="H157" s="2">
        <f t="shared" si="19"/>
        <v>0.81551035817473971</v>
      </c>
      <c r="J157" s="2" t="s">
        <v>22</v>
      </c>
      <c r="K157" s="2" t="s">
        <v>24</v>
      </c>
      <c r="L157" s="2" t="s">
        <v>28</v>
      </c>
    </row>
    <row r="158" spans="4:12" x14ac:dyDescent="0.2">
      <c r="D158" s="16"/>
      <c r="E158" s="16"/>
      <c r="G158" s="11">
        <v>-1.1239233442294296E-2</v>
      </c>
      <c r="H158" s="2">
        <f t="shared" si="19"/>
        <v>0.80658759569169181</v>
      </c>
      <c r="J158" s="2">
        <v>0</v>
      </c>
      <c r="K158" s="2" cm="1">
        <f t="array" ref="K158:K167">FREQUENCY(G147:G204,J158:J166)</f>
        <v>26</v>
      </c>
      <c r="L158" s="12">
        <f>K158/$G$140</f>
        <v>0.44827586206896552</v>
      </c>
    </row>
    <row r="159" spans="4:12" x14ac:dyDescent="0.2">
      <c r="D159" s="16"/>
      <c r="E159" s="16"/>
      <c r="G159" s="11">
        <v>-1.1222839368166523E-2</v>
      </c>
      <c r="H159" s="2">
        <f t="shared" si="19"/>
        <v>0.80573434137167077</v>
      </c>
      <c r="J159" s="2">
        <f>-0.5/100</f>
        <v>-5.0000000000000001E-3</v>
      </c>
      <c r="K159" s="2">
        <v>16</v>
      </c>
      <c r="L159" s="12">
        <f>K159/$G$140+L158</f>
        <v>0.72413793103448276</v>
      </c>
    </row>
    <row r="160" spans="4:12" x14ac:dyDescent="0.2">
      <c r="D160" s="16"/>
      <c r="E160" s="16"/>
      <c r="G160" s="11">
        <v>-1.0934771979408118E-2</v>
      </c>
      <c r="H160" s="2">
        <f t="shared" si="19"/>
        <v>0.79037017287014066</v>
      </c>
      <c r="J160" s="2">
        <f>-1/100</f>
        <v>-0.01</v>
      </c>
      <c r="K160" s="2">
        <v>9</v>
      </c>
      <c r="L160" s="12">
        <f t="shared" ref="L160:L167" si="20">K160/$G$140+L159</f>
        <v>0.87931034482758619</v>
      </c>
    </row>
    <row r="161" spans="4:12" x14ac:dyDescent="0.2">
      <c r="D161" s="16"/>
      <c r="E161" s="16"/>
      <c r="G161" s="11">
        <v>-1.0682371480233979E-2</v>
      </c>
      <c r="H161" s="2">
        <f t="shared" si="19"/>
        <v>0.77633871676711519</v>
      </c>
      <c r="J161" s="2">
        <f>-1.5/100</f>
        <v>-1.4999999999999999E-2</v>
      </c>
      <c r="K161" s="2">
        <v>6</v>
      </c>
      <c r="L161" s="12">
        <f t="shared" si="20"/>
        <v>0.98275862068965514</v>
      </c>
    </row>
    <row r="162" spans="4:12" x14ac:dyDescent="0.2">
      <c r="D162" s="16"/>
      <c r="E162" s="16"/>
      <c r="G162" s="11">
        <v>-1.0629092112455156E-2</v>
      </c>
      <c r="H162" s="2">
        <f t="shared" si="19"/>
        <v>0.77330997903023724</v>
      </c>
      <c r="J162" s="2">
        <f>-2/100</f>
        <v>-0.02</v>
      </c>
      <c r="K162" s="2">
        <v>1</v>
      </c>
      <c r="L162" s="12">
        <f t="shared" si="20"/>
        <v>1</v>
      </c>
    </row>
    <row r="163" spans="4:12" x14ac:dyDescent="0.2">
      <c r="D163" s="16"/>
      <c r="E163" s="16"/>
      <c r="G163" s="11">
        <v>-8.6691782588946224E-3</v>
      </c>
      <c r="H163" s="2">
        <f t="shared" si="19"/>
        <v>0.64745724845581787</v>
      </c>
      <c r="J163" s="2">
        <f>-2.5/100</f>
        <v>-2.5000000000000001E-2</v>
      </c>
      <c r="K163" s="2">
        <v>0</v>
      </c>
      <c r="L163" s="12">
        <f t="shared" si="20"/>
        <v>1</v>
      </c>
    </row>
    <row r="164" spans="4:12" x14ac:dyDescent="0.2">
      <c r="D164" s="16"/>
      <c r="E164" s="16"/>
      <c r="G164" s="11">
        <v>-7.8306613428263967E-3</v>
      </c>
      <c r="H164" s="2">
        <f t="shared" si="19"/>
        <v>0.58690798614856154</v>
      </c>
      <c r="J164" s="2">
        <f>-3/100</f>
        <v>-0.03</v>
      </c>
      <c r="K164" s="2">
        <v>0</v>
      </c>
      <c r="L164" s="12">
        <f t="shared" si="20"/>
        <v>1</v>
      </c>
    </row>
    <row r="165" spans="4:12" x14ac:dyDescent="0.2">
      <c r="D165" s="16"/>
      <c r="E165" s="16"/>
      <c r="G165" s="11">
        <v>-7.5600076158620511E-3</v>
      </c>
      <c r="H165" s="2">
        <f t="shared" si="19"/>
        <v>0.56683420831935738</v>
      </c>
      <c r="J165" s="2">
        <f>-3.5/100</f>
        <v>-3.5000000000000003E-2</v>
      </c>
      <c r="K165" s="2">
        <v>0</v>
      </c>
      <c r="L165" s="12">
        <f t="shared" si="20"/>
        <v>1</v>
      </c>
    </row>
    <row r="166" spans="4:12" x14ac:dyDescent="0.2">
      <c r="D166" s="16"/>
      <c r="E166" s="16"/>
      <c r="G166" s="11">
        <v>-7.2798157623390888E-3</v>
      </c>
      <c r="H166" s="2">
        <f t="shared" si="19"/>
        <v>0.54587037450968001</v>
      </c>
      <c r="J166" s="2">
        <f>-4/100</f>
        <v>-0.04</v>
      </c>
      <c r="K166" s="2">
        <v>0</v>
      </c>
      <c r="L166" s="12">
        <f t="shared" si="20"/>
        <v>1</v>
      </c>
    </row>
    <row r="167" spans="4:12" x14ac:dyDescent="0.2">
      <c r="D167" s="16"/>
      <c r="E167" s="16"/>
      <c r="G167" s="11">
        <v>-7.2448019246521477E-3</v>
      </c>
      <c r="H167" s="2">
        <f t="shared" si="19"/>
        <v>0.54324041514280053</v>
      </c>
      <c r="K167" s="2">
        <v>0</v>
      </c>
      <c r="L167" s="12">
        <f t="shared" si="20"/>
        <v>1</v>
      </c>
    </row>
    <row r="168" spans="4:12" x14ac:dyDescent="0.2">
      <c r="D168" s="16"/>
      <c r="E168" s="16"/>
      <c r="G168" s="11">
        <v>-7.094475728497856E-3</v>
      </c>
      <c r="H168" s="2">
        <f t="shared" si="19"/>
        <v>0.5319290070145688</v>
      </c>
      <c r="K168" s="2">
        <f>SUM(K158:K166)</f>
        <v>58</v>
      </c>
    </row>
    <row r="169" spans="4:12" x14ac:dyDescent="0.2">
      <c r="D169" s="16"/>
      <c r="E169" s="16"/>
      <c r="G169" s="11">
        <v>-7.0829471053194572E-3</v>
      </c>
      <c r="H169" s="2">
        <f t="shared" si="19"/>
        <v>0.53106034427498217</v>
      </c>
    </row>
    <row r="170" spans="4:12" x14ac:dyDescent="0.2">
      <c r="D170" s="16"/>
      <c r="E170" s="16"/>
      <c r="G170" s="11">
        <v>-6.8640030850355077E-3</v>
      </c>
      <c r="H170" s="2">
        <f t="shared" si="19"/>
        <v>0.51453990044748066</v>
      </c>
    </row>
    <row r="171" spans="4:12" x14ac:dyDescent="0.2">
      <c r="D171" s="16"/>
      <c r="E171" s="16"/>
      <c r="G171" s="11">
        <v>-6.6826709599605641E-3</v>
      </c>
      <c r="H171" s="2">
        <f t="shared" si="19"/>
        <v>0.50083730886156508</v>
      </c>
    </row>
    <row r="172" spans="4:12" x14ac:dyDescent="0.2">
      <c r="D172" s="16"/>
      <c r="E172" s="16"/>
      <c r="G172" s="11">
        <v>-6.2543382717746773E-3</v>
      </c>
      <c r="H172" s="2">
        <f t="shared" si="19"/>
        <v>0.46849502023774703</v>
      </c>
    </row>
    <row r="173" spans="4:12" x14ac:dyDescent="0.2">
      <c r="D173" s="16"/>
      <c r="E173" s="16"/>
      <c r="G173" s="11">
        <v>-6.1113591932383544E-3</v>
      </c>
      <c r="H173" s="2">
        <f t="shared" si="19"/>
        <v>0.45773464481841386</v>
      </c>
    </row>
    <row r="174" spans="4:12" x14ac:dyDescent="0.2">
      <c r="D174" s="16"/>
      <c r="E174" s="16"/>
      <c r="G174" s="11">
        <v>-5.5481176138766778E-3</v>
      </c>
      <c r="H174" s="2">
        <f t="shared" si="19"/>
        <v>0.41572009299672918</v>
      </c>
    </row>
    <row r="175" spans="4:12" x14ac:dyDescent="0.2">
      <c r="D175" s="16"/>
      <c r="E175" s="16"/>
      <c r="G175" s="11">
        <v>-5.5452116683718843E-3</v>
      </c>
      <c r="H175" s="2">
        <f t="shared" si="19"/>
        <v>0.41550538230700773</v>
      </c>
    </row>
    <row r="176" spans="4:12" x14ac:dyDescent="0.2">
      <c r="D176" s="16"/>
      <c r="E176" s="16"/>
      <c r="G176" s="11">
        <v>-5.4571157534729466E-3</v>
      </c>
      <c r="H176" s="2">
        <f t="shared" si="19"/>
        <v>0.40900852829955581</v>
      </c>
    </row>
    <row r="177" spans="4:8" x14ac:dyDescent="0.2">
      <c r="D177" s="16"/>
      <c r="E177" s="16"/>
      <c r="G177" s="11">
        <v>-5.1881810555991607E-3</v>
      </c>
      <c r="H177" s="2">
        <f t="shared" si="19"/>
        <v>0.38933648550023658</v>
      </c>
    </row>
    <row r="178" spans="4:8" x14ac:dyDescent="0.2">
      <c r="D178" s="16"/>
      <c r="E178" s="16"/>
      <c r="G178" s="11">
        <v>-5.1237271509815673E-3</v>
      </c>
      <c r="H178" s="2">
        <f t="shared" si="19"/>
        <v>0.38466159668191613</v>
      </c>
    </row>
    <row r="179" spans="4:8" x14ac:dyDescent="0.2">
      <c r="D179" s="16"/>
      <c r="E179" s="16"/>
      <c r="G179" s="11">
        <v>-4.3853201624585812E-3</v>
      </c>
      <c r="H179" s="2">
        <f t="shared" si="19"/>
        <v>0.33244938953224334</v>
      </c>
    </row>
    <row r="180" spans="4:8" x14ac:dyDescent="0.2">
      <c r="D180" s="16"/>
      <c r="E180" s="16"/>
      <c r="G180" s="11">
        <v>-4.2356236580553827E-3</v>
      </c>
      <c r="H180" s="2">
        <f t="shared" si="19"/>
        <v>0.3222123137426538</v>
      </c>
    </row>
    <row r="181" spans="4:8" x14ac:dyDescent="0.2">
      <c r="D181" s="16"/>
      <c r="E181" s="16"/>
      <c r="G181" s="11">
        <v>-4.0857529530061313E-3</v>
      </c>
      <c r="H181" s="2">
        <f t="shared" si="19"/>
        <v>0.3120966763315951</v>
      </c>
    </row>
    <row r="182" spans="4:8" x14ac:dyDescent="0.2">
      <c r="D182" s="16"/>
      <c r="E182" s="16"/>
      <c r="G182" s="11">
        <v>-4.0759860292981882E-3</v>
      </c>
      <c r="H182" s="2">
        <f t="shared" si="19"/>
        <v>0.31144223377922531</v>
      </c>
    </row>
    <row r="183" spans="4:8" x14ac:dyDescent="0.2">
      <c r="D183" s="16"/>
      <c r="E183" s="16"/>
      <c r="G183" s="11">
        <v>-3.8359157160472615E-3</v>
      </c>
      <c r="H183" s="2">
        <f t="shared" si="19"/>
        <v>0.29554732821168206</v>
      </c>
    </row>
    <row r="184" spans="4:8" x14ac:dyDescent="0.2">
      <c r="D184" s="16"/>
      <c r="E184" s="16"/>
      <c r="G184" s="11">
        <v>-3.6959770682227144E-3</v>
      </c>
      <c r="H184" s="2">
        <f t="shared" si="19"/>
        <v>0.28645760538058607</v>
      </c>
    </row>
    <row r="185" spans="4:8" x14ac:dyDescent="0.2">
      <c r="G185" s="11">
        <v>-3.4577272701860097E-3</v>
      </c>
      <c r="H185" s="2">
        <f t="shared" si="19"/>
        <v>0.2712945710693393</v>
      </c>
    </row>
    <row r="186" spans="4:8" x14ac:dyDescent="0.2">
      <c r="G186" s="11">
        <v>-2.6182664887623541E-3</v>
      </c>
      <c r="H186" s="2">
        <f t="shared" si="19"/>
        <v>0.22125918619726259</v>
      </c>
    </row>
    <row r="187" spans="4:8" x14ac:dyDescent="0.2">
      <c r="G187" s="11">
        <v>-2.5247145291843057E-3</v>
      </c>
      <c r="H187" s="2">
        <f t="shared" si="19"/>
        <v>0.21602984780955736</v>
      </c>
    </row>
    <row r="188" spans="4:8" x14ac:dyDescent="0.2">
      <c r="G188" s="11">
        <v>-2.4982585541741239E-3</v>
      </c>
      <c r="H188" s="2">
        <f t="shared" si="19"/>
        <v>0.2145641097983112</v>
      </c>
    </row>
    <row r="189" spans="4:8" x14ac:dyDescent="0.2">
      <c r="G189" s="11">
        <v>-2.4427648863454606E-3</v>
      </c>
      <c r="H189" s="2">
        <f t="shared" si="19"/>
        <v>0.21150844978934313</v>
      </c>
    </row>
    <row r="190" spans="4:8" x14ac:dyDescent="0.2">
      <c r="G190" s="11">
        <v>-2.2446569205945652E-3</v>
      </c>
      <c r="H190" s="2">
        <f t="shared" si="19"/>
        <v>0.20080986799968392</v>
      </c>
    </row>
    <row r="191" spans="4:8" x14ac:dyDescent="0.2">
      <c r="G191" s="11">
        <v>-1.9162623272774473E-3</v>
      </c>
      <c r="H191" s="2">
        <f t="shared" si="19"/>
        <v>0.18380746576107343</v>
      </c>
    </row>
    <row r="192" spans="4:8" x14ac:dyDescent="0.2">
      <c r="G192" s="11">
        <v>-1.831897114178144E-3</v>
      </c>
      <c r="H192" s="2">
        <f t="shared" si="19"/>
        <v>0.17958864672777586</v>
      </c>
    </row>
    <row r="193" spans="7:8" x14ac:dyDescent="0.2">
      <c r="G193" s="11">
        <v>-1.7439772060946143E-3</v>
      </c>
      <c r="H193" s="2">
        <f t="shared" si="19"/>
        <v>0.17525738527908719</v>
      </c>
    </row>
    <row r="194" spans="7:8" x14ac:dyDescent="0.2">
      <c r="G194" s="11">
        <v>-1.4871988702206563E-3</v>
      </c>
      <c r="H194" s="2">
        <f t="shared" si="19"/>
        <v>0.16299062524851538</v>
      </c>
    </row>
    <row r="195" spans="7:8" x14ac:dyDescent="0.2">
      <c r="G195" s="11">
        <v>-1.4550866684016409E-3</v>
      </c>
      <c r="H195" s="2">
        <f t="shared" si="19"/>
        <v>0.16149680822645252</v>
      </c>
    </row>
    <row r="196" spans="7:8" x14ac:dyDescent="0.2">
      <c r="G196" s="11">
        <v>-1.4252519869892262E-3</v>
      </c>
      <c r="H196" s="2">
        <f t="shared" si="19"/>
        <v>0.16011696352596694</v>
      </c>
    </row>
    <row r="197" spans="7:8" x14ac:dyDescent="0.2">
      <c r="G197" s="11">
        <v>-1.3781026974176204E-3</v>
      </c>
      <c r="H197" s="2">
        <f t="shared" si="19"/>
        <v>0.15795208641464265</v>
      </c>
    </row>
    <row r="198" spans="7:8" x14ac:dyDescent="0.2">
      <c r="G198" s="11">
        <v>-1.3102880000207648E-3</v>
      </c>
      <c r="H198" s="2">
        <f t="shared" si="19"/>
        <v>0.15487220593654816</v>
      </c>
    </row>
    <row r="199" spans="7:8" x14ac:dyDescent="0.2">
      <c r="G199" s="11">
        <v>-1.0732920516024946E-3</v>
      </c>
      <c r="H199" s="2">
        <f t="shared" si="19"/>
        <v>0.1444222264271785</v>
      </c>
    </row>
    <row r="200" spans="7:8" x14ac:dyDescent="0.2">
      <c r="G200" s="11">
        <v>-1.0097444451427238E-3</v>
      </c>
      <c r="H200" s="2">
        <f t="shared" si="19"/>
        <v>0.14170292010012497</v>
      </c>
    </row>
    <row r="201" spans="7:8" x14ac:dyDescent="0.2">
      <c r="G201" s="11">
        <v>-6.2282899111506824E-4</v>
      </c>
      <c r="H201" s="2">
        <f t="shared" si="19"/>
        <v>0.12589650335998903</v>
      </c>
    </row>
    <row r="202" spans="7:8" x14ac:dyDescent="0.2">
      <c r="G202" s="11">
        <v>-5.6689859660303025E-4</v>
      </c>
      <c r="H202" s="2">
        <f t="shared" si="19"/>
        <v>0.12371753998288848</v>
      </c>
    </row>
    <row r="203" spans="7:8" x14ac:dyDescent="0.2">
      <c r="G203" s="11">
        <v>-4.6017006027232119E-4</v>
      </c>
      <c r="H203" s="2">
        <f t="shared" si="19"/>
        <v>0.11963313686088994</v>
      </c>
    </row>
    <row r="204" spans="7:8" x14ac:dyDescent="0.2">
      <c r="G204" s="11">
        <v>-1.6893846483774681E-4</v>
      </c>
      <c r="H204" s="2">
        <f t="shared" si="19"/>
        <v>0.10897458696792162</v>
      </c>
    </row>
    <row r="205" spans="7:8" x14ac:dyDescent="0.2">
      <c r="G205" s="11">
        <v>0</v>
      </c>
    </row>
    <row r="206" spans="7:8" x14ac:dyDescent="0.2">
      <c r="G206" s="11">
        <v>2.6654629732996435E-4</v>
      </c>
      <c r="H206" s="2">
        <f>_xlfn.NORM.DIST(G204,$K$218,$K$219,TRUE)</f>
        <v>9.2741148876550925E-2</v>
      </c>
    </row>
    <row r="207" spans="7:8" x14ac:dyDescent="0.2">
      <c r="G207" s="11">
        <v>2.6858720253128128E-4</v>
      </c>
      <c r="H207" s="2">
        <f t="shared" ref="H207:H270" si="21">_xlfn.NORM.DIST(G205,$K$218,$K$219,TRUE)</f>
        <v>9.7736050793615192E-2</v>
      </c>
    </row>
    <row r="208" spans="7:8" x14ac:dyDescent="0.2">
      <c r="G208" s="11">
        <v>3.7479758996107279E-4</v>
      </c>
      <c r="H208" s="2">
        <f t="shared" si="21"/>
        <v>0.10601341941970904</v>
      </c>
    </row>
    <row r="209" spans="3:12" x14ac:dyDescent="0.2">
      <c r="G209" s="11">
        <v>3.8094377455929817E-4</v>
      </c>
      <c r="H209" s="2">
        <f t="shared" si="21"/>
        <v>0.10607869447374271</v>
      </c>
    </row>
    <row r="210" spans="3:12" x14ac:dyDescent="0.2">
      <c r="G210" s="11">
        <v>4.0612966898530625E-4</v>
      </c>
      <c r="H210" s="2">
        <f t="shared" si="21"/>
        <v>0.10951583861960243</v>
      </c>
    </row>
    <row r="211" spans="3:12" x14ac:dyDescent="0.2">
      <c r="G211" s="11">
        <v>5.0439506028128131E-4</v>
      </c>
      <c r="H211" s="2">
        <f t="shared" si="21"/>
        <v>0.109717159376479</v>
      </c>
    </row>
    <row r="212" spans="3:12" x14ac:dyDescent="0.2">
      <c r="G212" s="11">
        <v>6.5224186765117131E-4</v>
      </c>
      <c r="H212" s="2">
        <f t="shared" si="21"/>
        <v>0.11054490827644606</v>
      </c>
    </row>
    <row r="213" spans="3:12" x14ac:dyDescent="0.2">
      <c r="G213" s="11">
        <v>6.9274103420309758E-4</v>
      </c>
      <c r="H213" s="2">
        <f t="shared" si="21"/>
        <v>0.11381724247878539</v>
      </c>
    </row>
    <row r="214" spans="3:12" x14ac:dyDescent="0.2">
      <c r="C214" s="2" t="s">
        <v>27</v>
      </c>
      <c r="G214" s="11">
        <v>7.7694230386355452E-4</v>
      </c>
      <c r="H214" s="2">
        <f t="shared" si="21"/>
        <v>0.11886980119457642</v>
      </c>
    </row>
    <row r="215" spans="3:12" x14ac:dyDescent="0.2">
      <c r="G215" s="11">
        <v>1.0263764948978446E-3</v>
      </c>
      <c r="H215" s="2">
        <f t="shared" si="21"/>
        <v>0.12028106071355002</v>
      </c>
    </row>
    <row r="216" spans="3:12" x14ac:dyDescent="0.2">
      <c r="G216" s="11">
        <v>1.0431659084958194E-3</v>
      </c>
      <c r="H216" s="2">
        <f t="shared" si="21"/>
        <v>0.1232528714942485</v>
      </c>
    </row>
    <row r="217" spans="3:12" x14ac:dyDescent="0.2">
      <c r="G217" s="11">
        <v>1.1505369092911014E-3</v>
      </c>
      <c r="H217" s="2">
        <f t="shared" si="21"/>
        <v>0.13235699149985727</v>
      </c>
      <c r="J217" s="2" t="s">
        <v>21</v>
      </c>
    </row>
    <row r="218" spans="3:12" x14ac:dyDescent="0.2">
      <c r="G218" s="11">
        <v>1.1908326735599296E-3</v>
      </c>
      <c r="H218" s="2">
        <f t="shared" si="21"/>
        <v>0.13298601932780024</v>
      </c>
      <c r="J218" s="2" t="s">
        <v>18</v>
      </c>
      <c r="K218" s="2">
        <f>AVERAGE(G206:G282)</f>
        <v>7.4129393011898225E-3</v>
      </c>
    </row>
    <row r="219" spans="3:12" x14ac:dyDescent="0.2">
      <c r="G219" s="11">
        <v>1.6321189593825347E-3</v>
      </c>
      <c r="H219" s="2">
        <f t="shared" si="21"/>
        <v>0.13705739861321284</v>
      </c>
      <c r="J219" s="2" t="s">
        <v>19</v>
      </c>
      <c r="K219" s="2">
        <f>STDEV(G206:G282)</f>
        <v>5.7262235926517453E-3</v>
      </c>
    </row>
    <row r="220" spans="3:12" x14ac:dyDescent="0.2">
      <c r="G220" s="11">
        <v>1.7943024049320662E-3</v>
      </c>
      <c r="H220" s="2">
        <f t="shared" si="21"/>
        <v>0.13860711860673769</v>
      </c>
      <c r="J220" s="2" t="s">
        <v>23</v>
      </c>
      <c r="K220" s="2">
        <f>MEDIAN(G206:G282)</f>
        <v>6.5620136701524511E-3</v>
      </c>
    </row>
    <row r="221" spans="3:12" x14ac:dyDescent="0.2">
      <c r="G221" s="11">
        <v>1.8698420720151042E-3</v>
      </c>
      <c r="H221" s="2">
        <f t="shared" si="21"/>
        <v>0.15635917932826915</v>
      </c>
    </row>
    <row r="222" spans="3:12" x14ac:dyDescent="0.2">
      <c r="G222" s="11">
        <v>2.177459580742707E-3</v>
      </c>
      <c r="H222" s="2">
        <f t="shared" si="21"/>
        <v>0.16324420752257376</v>
      </c>
    </row>
    <row r="223" spans="3:12" x14ac:dyDescent="0.2">
      <c r="G223" s="11">
        <v>2.2237609712950539E-3</v>
      </c>
      <c r="H223" s="2">
        <f t="shared" si="21"/>
        <v>0.16651726624714455</v>
      </c>
      <c r="L223" s="2" t="s">
        <v>26</v>
      </c>
    </row>
    <row r="224" spans="3:12" x14ac:dyDescent="0.2">
      <c r="G224" s="11">
        <v>2.2976973440395911E-3</v>
      </c>
      <c r="H224" s="2">
        <f t="shared" si="21"/>
        <v>0.18027991391963905</v>
      </c>
    </row>
    <row r="225" spans="7:12" x14ac:dyDescent="0.2">
      <c r="G225" s="11">
        <v>2.3336682535426705E-3</v>
      </c>
      <c r="H225" s="2">
        <f t="shared" si="21"/>
        <v>0.18241155853867935</v>
      </c>
      <c r="J225" s="2" t="s">
        <v>22</v>
      </c>
      <c r="K225" s="2" t="s">
        <v>24</v>
      </c>
      <c r="L225" s="13" t="s">
        <v>25</v>
      </c>
    </row>
    <row r="226" spans="7:12" x14ac:dyDescent="0.2">
      <c r="G226" s="11">
        <v>2.5311048463648122E-3</v>
      </c>
      <c r="H226" s="2">
        <f t="shared" si="21"/>
        <v>0.18584796879112583</v>
      </c>
      <c r="J226" s="2">
        <f>0.5/100</f>
        <v>5.0000000000000001E-3</v>
      </c>
      <c r="K226" s="2" cm="1">
        <f t="array" ref="K226:K234">FREQUENCY(G206:G282,J226:J233)</f>
        <v>34</v>
      </c>
      <c r="L226" s="14">
        <f>K226/$G$139</f>
        <v>0.44155844155844154</v>
      </c>
    </row>
    <row r="227" spans="7:12" x14ac:dyDescent="0.2">
      <c r="G227" s="11">
        <v>2.7033945590546195E-3</v>
      </c>
      <c r="H227" s="2">
        <f t="shared" si="21"/>
        <v>0.18753424521223244</v>
      </c>
      <c r="J227" s="2">
        <f>1/100</f>
        <v>0.01</v>
      </c>
      <c r="K227" s="2">
        <v>18</v>
      </c>
      <c r="L227" s="14">
        <f>K227/$G$139+L226</f>
        <v>0.67532467532467533</v>
      </c>
    </row>
    <row r="228" spans="7:12" x14ac:dyDescent="0.2">
      <c r="G228" s="11">
        <v>3.2473728947493979E-3</v>
      </c>
      <c r="H228" s="2">
        <f t="shared" si="21"/>
        <v>0.19695723395701736</v>
      </c>
      <c r="J228" s="2">
        <f>1.5/100</f>
        <v>1.4999999999999999E-2</v>
      </c>
      <c r="K228" s="2">
        <v>18</v>
      </c>
      <c r="L228" s="14">
        <f t="shared" ref="L228:L233" si="22">K228/$G$139+L227</f>
        <v>0.90909090909090906</v>
      </c>
    </row>
    <row r="229" spans="7:12" x14ac:dyDescent="0.2">
      <c r="G229" s="11">
        <v>3.4058377894213097E-3</v>
      </c>
      <c r="H229" s="2">
        <f t="shared" si="21"/>
        <v>0.20540981271979447</v>
      </c>
      <c r="J229" s="2">
        <f>2/100</f>
        <v>0.02</v>
      </c>
      <c r="K229" s="2">
        <v>6</v>
      </c>
      <c r="L229" s="14">
        <f t="shared" si="22"/>
        <v>0.98701298701298701</v>
      </c>
    </row>
    <row r="230" spans="7:12" x14ac:dyDescent="0.2">
      <c r="G230" s="11">
        <v>3.4500692771940876E-3</v>
      </c>
      <c r="H230" s="2">
        <f t="shared" si="21"/>
        <v>0.23347382748318052</v>
      </c>
      <c r="J230" s="2">
        <f>2.5/100</f>
        <v>2.5000000000000001E-2</v>
      </c>
      <c r="K230" s="2">
        <v>1</v>
      </c>
      <c r="L230" s="14">
        <f t="shared" si="22"/>
        <v>1</v>
      </c>
    </row>
    <row r="231" spans="7:12" x14ac:dyDescent="0.2">
      <c r="G231" s="11">
        <v>3.4722155526002172E-3</v>
      </c>
      <c r="H231" s="2">
        <f t="shared" si="21"/>
        <v>0.24203209343972404</v>
      </c>
      <c r="J231" s="2">
        <f>3/100</f>
        <v>0.03</v>
      </c>
      <c r="K231" s="2">
        <v>0</v>
      </c>
      <c r="L231" s="14">
        <f t="shared" si="22"/>
        <v>1</v>
      </c>
    </row>
    <row r="232" spans="7:12" x14ac:dyDescent="0.2">
      <c r="G232" s="11">
        <v>3.5882534846876589E-3</v>
      </c>
      <c r="H232" s="2">
        <f t="shared" si="21"/>
        <v>0.24445093680552699</v>
      </c>
      <c r="J232" s="2">
        <f>3.5/100</f>
        <v>3.5000000000000003E-2</v>
      </c>
      <c r="K232" s="2">
        <v>0</v>
      </c>
      <c r="L232" s="14">
        <f t="shared" si="22"/>
        <v>1</v>
      </c>
    </row>
    <row r="233" spans="7:12" x14ac:dyDescent="0.2">
      <c r="G233" s="11">
        <v>3.6097116677716616E-3</v>
      </c>
      <c r="H233" s="2">
        <f t="shared" si="21"/>
        <v>0.24566690368323213</v>
      </c>
      <c r="J233" s="2">
        <f>4/100</f>
        <v>0.04</v>
      </c>
      <c r="K233" s="2">
        <v>0</v>
      </c>
      <c r="L233" s="14">
        <f t="shared" si="22"/>
        <v>1</v>
      </c>
    </row>
    <row r="234" spans="7:12" x14ac:dyDescent="0.2">
      <c r="G234" s="11">
        <v>3.6407818569189751E-3</v>
      </c>
      <c r="H234" s="2">
        <f t="shared" si="21"/>
        <v>0.25209084988800179</v>
      </c>
      <c r="K234" s="2">
        <v>0</v>
      </c>
    </row>
    <row r="235" spans="7:12" x14ac:dyDescent="0.2">
      <c r="G235" s="11">
        <v>3.8105399321964649E-3</v>
      </c>
      <c r="H235" s="2">
        <f t="shared" si="21"/>
        <v>0.25328842528933637</v>
      </c>
    </row>
    <row r="236" spans="7:12" x14ac:dyDescent="0.2">
      <c r="G236" s="11">
        <v>3.8795068392673301E-3</v>
      </c>
      <c r="H236" s="2">
        <f t="shared" si="21"/>
        <v>0.25502773065183243</v>
      </c>
    </row>
    <row r="237" spans="7:12" x14ac:dyDescent="0.2">
      <c r="G237" s="11">
        <v>3.9008733478771958E-3</v>
      </c>
      <c r="H237" s="2">
        <f t="shared" si="21"/>
        <v>0.26463995997260426</v>
      </c>
      <c r="K237" s="2">
        <f>SUM(K226:K235)</f>
        <v>77</v>
      </c>
    </row>
    <row r="238" spans="7:12" x14ac:dyDescent="0.2">
      <c r="G238" s="11">
        <v>3.9413596573697708E-3</v>
      </c>
      <c r="H238" s="2">
        <f t="shared" si="21"/>
        <v>0.26859706110748893</v>
      </c>
    </row>
    <row r="239" spans="7:12" x14ac:dyDescent="0.2">
      <c r="G239" s="11">
        <v>4.6723603355960999E-3</v>
      </c>
      <c r="H239" s="2">
        <f t="shared" si="21"/>
        <v>0.26982900896314427</v>
      </c>
    </row>
    <row r="240" spans="7:12" x14ac:dyDescent="0.2">
      <c r="G240" s="11">
        <v>5.3194032020007741E-3</v>
      </c>
      <c r="H240" s="2">
        <f t="shared" si="21"/>
        <v>0.27217109683025187</v>
      </c>
    </row>
    <row r="241" spans="7:8" x14ac:dyDescent="0.2">
      <c r="G241" s="11">
        <v>5.8552534318387613E-3</v>
      </c>
      <c r="H241" s="2">
        <f t="shared" si="21"/>
        <v>0.3161110901289047</v>
      </c>
    </row>
    <row r="242" spans="7:8" x14ac:dyDescent="0.2">
      <c r="G242" s="11">
        <v>6.0485689194299027E-3</v>
      </c>
      <c r="H242" s="2">
        <f t="shared" si="21"/>
        <v>0.35732991380643775</v>
      </c>
    </row>
    <row r="243" spans="7:8" x14ac:dyDescent="0.2">
      <c r="G243" s="11">
        <v>6.3685278954780412E-3</v>
      </c>
      <c r="H243" s="2">
        <f t="shared" si="21"/>
        <v>0.39280073390668502</v>
      </c>
    </row>
    <row r="244" spans="7:8" x14ac:dyDescent="0.2">
      <c r="G244" s="11">
        <v>6.5620136701524511E-3</v>
      </c>
      <c r="H244" s="2">
        <f t="shared" si="21"/>
        <v>0.40583698932787987</v>
      </c>
    </row>
    <row r="245" spans="7:8" x14ac:dyDescent="0.2">
      <c r="G245" s="11">
        <v>6.5929370196294934E-3</v>
      </c>
      <c r="H245" s="2">
        <f t="shared" si="21"/>
        <v>0.42763796070575816</v>
      </c>
    </row>
    <row r="246" spans="7:8" x14ac:dyDescent="0.2">
      <c r="G246" s="11">
        <v>7.0128451121350462E-3</v>
      </c>
      <c r="H246" s="2">
        <f t="shared" si="21"/>
        <v>0.44093402979059171</v>
      </c>
    </row>
    <row r="247" spans="7:8" x14ac:dyDescent="0.2">
      <c r="G247" s="11">
        <v>7.4305874139880164E-3</v>
      </c>
      <c r="H247" s="2">
        <f t="shared" si="21"/>
        <v>0.44306562784956527</v>
      </c>
    </row>
    <row r="248" spans="7:8" x14ac:dyDescent="0.2">
      <c r="G248" s="11">
        <v>7.7201904993401439E-3</v>
      </c>
      <c r="H248" s="2">
        <f t="shared" si="21"/>
        <v>0.47214836085384815</v>
      </c>
    </row>
    <row r="249" spans="7:8" x14ac:dyDescent="0.2">
      <c r="G249" s="11">
        <v>7.7772915786921666E-3</v>
      </c>
      <c r="H249" s="2">
        <f t="shared" si="21"/>
        <v>0.50122953061553432</v>
      </c>
    </row>
    <row r="250" spans="7:8" x14ac:dyDescent="0.2">
      <c r="G250" s="11">
        <v>7.9368841919773194E-3</v>
      </c>
      <c r="H250" s="2">
        <f t="shared" si="21"/>
        <v>0.52139572443208593</v>
      </c>
    </row>
    <row r="251" spans="7:8" x14ac:dyDescent="0.2">
      <c r="G251" s="11">
        <v>8.0459206988502778E-3</v>
      </c>
      <c r="H251" s="2">
        <f t="shared" si="21"/>
        <v>0.52536706858133964</v>
      </c>
    </row>
    <row r="252" spans="7:8" x14ac:dyDescent="0.2">
      <c r="G252" s="11">
        <v>8.535168802549245E-3</v>
      </c>
      <c r="H252" s="2">
        <f t="shared" si="21"/>
        <v>0.53645202996522467</v>
      </c>
    </row>
    <row r="253" spans="7:8" x14ac:dyDescent="0.2">
      <c r="G253" s="11">
        <v>8.6598993763886377E-3</v>
      </c>
      <c r="H253" s="2">
        <f t="shared" si="21"/>
        <v>0.54400975701055065</v>
      </c>
    </row>
    <row r="254" spans="7:8" x14ac:dyDescent="0.2">
      <c r="G254" s="11">
        <v>9.0718633506191495E-3</v>
      </c>
      <c r="H254" s="2">
        <f t="shared" si="21"/>
        <v>0.57768737709561369</v>
      </c>
    </row>
    <row r="255" spans="7:8" x14ac:dyDescent="0.2">
      <c r="G255" s="11">
        <v>9.501019368179613E-3</v>
      </c>
      <c r="H255" s="2">
        <f t="shared" si="21"/>
        <v>0.5861931431926386</v>
      </c>
    </row>
    <row r="256" spans="7:8" x14ac:dyDescent="0.2">
      <c r="G256" s="11">
        <v>9.6156314165909747E-3</v>
      </c>
      <c r="H256" s="2">
        <f t="shared" si="21"/>
        <v>0.61397959865465901</v>
      </c>
    </row>
    <row r="257" spans="7:8" x14ac:dyDescent="0.2">
      <c r="G257" s="11">
        <v>9.6332150712487886E-3</v>
      </c>
      <c r="H257" s="2">
        <f t="shared" si="21"/>
        <v>0.64231448038849071</v>
      </c>
    </row>
    <row r="258" spans="7:8" x14ac:dyDescent="0.2">
      <c r="G258" s="11">
        <v>1.0627772296532422E-2</v>
      </c>
      <c r="H258" s="2">
        <f t="shared" si="21"/>
        <v>0.64975811158334951</v>
      </c>
    </row>
    <row r="259" spans="7:8" x14ac:dyDescent="0.2">
      <c r="G259" s="11">
        <v>1.0963311185966457E-2</v>
      </c>
      <c r="H259" s="2">
        <f t="shared" si="21"/>
        <v>0.65089511737701844</v>
      </c>
    </row>
    <row r="260" spans="7:8" x14ac:dyDescent="0.2">
      <c r="G260" s="11">
        <v>1.0990368262914408E-2</v>
      </c>
      <c r="H260" s="2">
        <f t="shared" si="21"/>
        <v>0.71274535817613616</v>
      </c>
    </row>
    <row r="261" spans="7:8" x14ac:dyDescent="0.2">
      <c r="G261" s="11">
        <v>1.1738991016442261E-2</v>
      </c>
      <c r="H261" s="2">
        <f t="shared" si="21"/>
        <v>0.73237761732615403</v>
      </c>
    </row>
    <row r="262" spans="7:8" x14ac:dyDescent="0.2">
      <c r="G262" s="11">
        <v>1.1800721684076615E-2</v>
      </c>
      <c r="H262" s="2">
        <f t="shared" si="21"/>
        <v>0.73393074903705169</v>
      </c>
    </row>
    <row r="263" spans="7:8" x14ac:dyDescent="0.2">
      <c r="G263" s="11">
        <v>1.199858527838505E-2</v>
      </c>
      <c r="H263" s="2">
        <f t="shared" si="21"/>
        <v>0.77501971194246733</v>
      </c>
    </row>
    <row r="264" spans="7:8" x14ac:dyDescent="0.2">
      <c r="G264" s="11">
        <v>1.2138966483851286E-2</v>
      </c>
      <c r="H264" s="2">
        <f t="shared" si="21"/>
        <v>0.77823951997881291</v>
      </c>
    </row>
    <row r="265" spans="7:8" x14ac:dyDescent="0.2">
      <c r="G265" s="11">
        <v>1.2397669350802115E-2</v>
      </c>
      <c r="H265" s="2">
        <f t="shared" si="21"/>
        <v>0.78838063472550657</v>
      </c>
    </row>
    <row r="266" spans="7:8" x14ac:dyDescent="0.2">
      <c r="G266" s="11">
        <v>1.2647862574689452E-2</v>
      </c>
      <c r="H266" s="2">
        <f t="shared" si="21"/>
        <v>0.79540801976025965</v>
      </c>
    </row>
    <row r="267" spans="7:8" x14ac:dyDescent="0.2">
      <c r="G267" s="11">
        <v>1.295066942651401E-2</v>
      </c>
      <c r="H267" s="2">
        <f t="shared" si="21"/>
        <v>0.80798889030735421</v>
      </c>
    </row>
    <row r="268" spans="7:8" x14ac:dyDescent="0.2">
      <c r="G268" s="11">
        <v>1.3078630578586666E-2</v>
      </c>
      <c r="H268" s="2">
        <f t="shared" si="21"/>
        <v>0.81969456128714535</v>
      </c>
    </row>
    <row r="269" spans="7:8" x14ac:dyDescent="0.2">
      <c r="G269" s="11">
        <v>1.3130528092917454E-2</v>
      </c>
      <c r="H269" s="2">
        <f t="shared" si="21"/>
        <v>0.83324858153445625</v>
      </c>
    </row>
    <row r="270" spans="7:8" x14ac:dyDescent="0.2">
      <c r="G270" s="11">
        <v>1.3282718194811074E-2</v>
      </c>
      <c r="H270" s="2">
        <f t="shared" si="21"/>
        <v>0.83877333683384114</v>
      </c>
    </row>
    <row r="271" spans="7:8" x14ac:dyDescent="0.2">
      <c r="G271" s="11">
        <v>1.4094631733624992E-2</v>
      </c>
      <c r="H271" s="2">
        <f t="shared" ref="H271:H282" si="23">_xlfn.NORM.DIST(G269,$K$218,$K$219,TRUE)</f>
        <v>0.84097959365653796</v>
      </c>
    </row>
    <row r="272" spans="7:8" x14ac:dyDescent="0.2">
      <c r="G272" s="11">
        <v>1.4461158548129292E-2</v>
      </c>
      <c r="H272" s="2">
        <f t="shared" si="23"/>
        <v>0.84733487383757655</v>
      </c>
    </row>
    <row r="273" spans="7:8" x14ac:dyDescent="0.2">
      <c r="G273" s="11">
        <v>1.453488350048205E-2</v>
      </c>
      <c r="H273" s="2">
        <f t="shared" si="23"/>
        <v>0.87836623272211189</v>
      </c>
    </row>
    <row r="274" spans="7:8" x14ac:dyDescent="0.2">
      <c r="G274" s="11">
        <v>1.4556989227565388E-2</v>
      </c>
      <c r="H274" s="2">
        <f t="shared" si="23"/>
        <v>0.89081368081297907</v>
      </c>
    </row>
    <row r="275" spans="7:8" x14ac:dyDescent="0.2">
      <c r="G275" s="11">
        <v>1.4703350205480432E-2</v>
      </c>
      <c r="H275" s="2">
        <f t="shared" si="23"/>
        <v>0.89320271476944013</v>
      </c>
    </row>
    <row r="276" spans="7:8" x14ac:dyDescent="0.2">
      <c r="G276" s="11">
        <v>1.603781712897016E-2</v>
      </c>
      <c r="H276" s="2">
        <f t="shared" si="23"/>
        <v>0.89391163856680833</v>
      </c>
    </row>
    <row r="277" spans="7:8" x14ac:dyDescent="0.2">
      <c r="G277" s="11">
        <v>1.6530066036825272E-2</v>
      </c>
      <c r="H277" s="2">
        <f t="shared" si="23"/>
        <v>0.8985197383678758</v>
      </c>
    </row>
    <row r="278" spans="7:8" x14ac:dyDescent="0.2">
      <c r="G278" s="11">
        <v>1.754517575407212E-2</v>
      </c>
      <c r="H278" s="2">
        <f t="shared" si="23"/>
        <v>0.93399297330318998</v>
      </c>
    </row>
    <row r="279" spans="7:8" x14ac:dyDescent="0.2">
      <c r="G279" s="11">
        <v>1.8512575981628417E-2</v>
      </c>
      <c r="H279" s="2">
        <f t="shared" si="23"/>
        <v>0.94432684829655178</v>
      </c>
    </row>
    <row r="280" spans="7:8" x14ac:dyDescent="0.2">
      <c r="G280" s="11">
        <v>1.8629039009274373E-2</v>
      </c>
      <c r="H280" s="2">
        <f t="shared" si="23"/>
        <v>0.96159016097826289</v>
      </c>
    </row>
    <row r="281" spans="7:8" x14ac:dyDescent="0.2">
      <c r="G281" s="11">
        <v>1.9908050496143977E-2</v>
      </c>
      <c r="H281" s="2">
        <f t="shared" si="23"/>
        <v>0.97371198001855042</v>
      </c>
    </row>
    <row r="282" spans="7:8" x14ac:dyDescent="0.2">
      <c r="G282" s="11">
        <v>2.2932104711211744E-2</v>
      </c>
      <c r="H282" s="2">
        <f t="shared" si="23"/>
        <v>0.97492752405870109</v>
      </c>
    </row>
    <row r="287" spans="7:8" x14ac:dyDescent="0.2">
      <c r="G287" s="2" t="s">
        <v>35</v>
      </c>
    </row>
    <row r="288" spans="7:8" x14ac:dyDescent="0.2">
      <c r="G288" s="2">
        <v>-4.7247054052841929E-2</v>
      </c>
    </row>
    <row r="289" spans="7:12" x14ac:dyDescent="0.2">
      <c r="G289" s="2">
        <v>-4.5226249807138914E-2</v>
      </c>
    </row>
    <row r="290" spans="7:12" x14ac:dyDescent="0.2">
      <c r="G290" s="2">
        <v>-3.4170234314284828E-2</v>
      </c>
      <c r="J290" s="2" t="s">
        <v>29</v>
      </c>
    </row>
    <row r="291" spans="7:12" x14ac:dyDescent="0.2">
      <c r="G291" s="2">
        <v>-3.328244418446287E-2</v>
      </c>
      <c r="J291" s="2" t="s">
        <v>22</v>
      </c>
      <c r="K291" s="2" t="s">
        <v>24</v>
      </c>
      <c r="L291" s="13" t="s">
        <v>37</v>
      </c>
    </row>
    <row r="292" spans="7:12" x14ac:dyDescent="0.2">
      <c r="G292" s="2">
        <v>-3.2175483467968641E-2</v>
      </c>
      <c r="J292" s="2">
        <v>0</v>
      </c>
      <c r="K292" s="2" cm="1">
        <f t="array" ref="K292:K299">FREQUENCY(G288:G331,J292:J298)</f>
        <v>25</v>
      </c>
      <c r="L292" s="19">
        <f>K292/$K$301</f>
        <v>0.56818181818181823</v>
      </c>
    </row>
    <row r="293" spans="7:12" x14ac:dyDescent="0.2">
      <c r="G293" s="2">
        <v>-2.9146649429672388E-2</v>
      </c>
      <c r="J293" s="2">
        <v>-0.01</v>
      </c>
      <c r="K293" s="2">
        <v>8</v>
      </c>
      <c r="L293" s="19">
        <f>K293/$K$301+L292</f>
        <v>0.75</v>
      </c>
    </row>
    <row r="294" spans="7:12" x14ac:dyDescent="0.2">
      <c r="G294" s="2">
        <v>-2.4165280471902542E-2</v>
      </c>
      <c r="J294" s="2">
        <v>-0.02</v>
      </c>
      <c r="K294" s="2">
        <v>6</v>
      </c>
      <c r="L294" s="19">
        <f t="shared" ref="L294:L298" si="24">K294/$K$301+L293</f>
        <v>0.88636363636363635</v>
      </c>
    </row>
    <row r="295" spans="7:12" x14ac:dyDescent="0.2">
      <c r="G295" s="2">
        <v>-2.3615274172431783E-2</v>
      </c>
      <c r="J295" s="2">
        <v>-0.03</v>
      </c>
      <c r="K295" s="2">
        <v>3</v>
      </c>
      <c r="L295" s="19">
        <f t="shared" si="24"/>
        <v>0.95454545454545459</v>
      </c>
    </row>
    <row r="296" spans="7:12" x14ac:dyDescent="0.2">
      <c r="G296" s="2">
        <v>-2.3400281800317276E-2</v>
      </c>
      <c r="J296" s="2">
        <v>-0.04</v>
      </c>
      <c r="K296" s="2">
        <v>2</v>
      </c>
      <c r="L296" s="19">
        <f t="shared" si="24"/>
        <v>1</v>
      </c>
    </row>
    <row r="297" spans="7:12" x14ac:dyDescent="0.2">
      <c r="G297" s="2">
        <v>-2.3249683341930213E-2</v>
      </c>
      <c r="J297" s="2">
        <v>-0.05</v>
      </c>
      <c r="K297" s="2">
        <v>0</v>
      </c>
      <c r="L297" s="19">
        <f t="shared" si="24"/>
        <v>1</v>
      </c>
    </row>
    <row r="298" spans="7:12" x14ac:dyDescent="0.2">
      <c r="G298" s="2">
        <v>-2.1215578112757653E-2</v>
      </c>
      <c r="J298" s="2">
        <v>-0.06</v>
      </c>
      <c r="K298" s="2">
        <v>0</v>
      </c>
      <c r="L298" s="19">
        <f t="shared" si="24"/>
        <v>1</v>
      </c>
    </row>
    <row r="299" spans="7:12" x14ac:dyDescent="0.2">
      <c r="G299" s="2">
        <v>-1.9627735150405837E-2</v>
      </c>
      <c r="K299" s="2">
        <v>0</v>
      </c>
    </row>
    <row r="300" spans="7:12" x14ac:dyDescent="0.2">
      <c r="G300" s="2">
        <v>-1.8249645392633729E-2</v>
      </c>
    </row>
    <row r="301" spans="7:12" x14ac:dyDescent="0.2">
      <c r="G301" s="2">
        <v>-1.7652333671323919E-2</v>
      </c>
      <c r="K301" s="2">
        <f>SUM(K292:K298)</f>
        <v>44</v>
      </c>
    </row>
    <row r="302" spans="7:12" x14ac:dyDescent="0.2">
      <c r="G302" s="2">
        <v>-1.7394756754000627E-2</v>
      </c>
    </row>
    <row r="303" spans="7:12" x14ac:dyDescent="0.2">
      <c r="G303" s="2">
        <v>-1.6420966130089251E-2</v>
      </c>
    </row>
    <row r="304" spans="7:12" x14ac:dyDescent="0.2">
      <c r="G304" s="2">
        <v>-1.5711017901566163E-2</v>
      </c>
    </row>
    <row r="305" spans="7:7" x14ac:dyDescent="0.2">
      <c r="G305" s="2">
        <v>-1.0924830951570397E-2</v>
      </c>
    </row>
    <row r="306" spans="7:7" x14ac:dyDescent="0.2">
      <c r="G306" s="2">
        <v>-1.0452278252179798E-2</v>
      </c>
    </row>
    <row r="307" spans="7:7" x14ac:dyDescent="0.2">
      <c r="G307" s="2">
        <v>-9.9704137232990257E-3</v>
      </c>
    </row>
    <row r="308" spans="7:7" x14ac:dyDescent="0.2">
      <c r="G308" s="2">
        <v>-9.5348494860901661E-3</v>
      </c>
    </row>
    <row r="309" spans="7:7" x14ac:dyDescent="0.2">
      <c r="G309" s="2">
        <v>-8.2976058930826092E-3</v>
      </c>
    </row>
    <row r="310" spans="7:7" x14ac:dyDescent="0.2">
      <c r="G310" s="2">
        <v>-8.1663846962785266E-3</v>
      </c>
    </row>
    <row r="311" spans="7:7" x14ac:dyDescent="0.2">
      <c r="G311" s="2">
        <v>-7.9339986428919092E-3</v>
      </c>
    </row>
    <row r="312" spans="7:7" x14ac:dyDescent="0.2">
      <c r="G312" s="2">
        <v>-7.4221103010064533E-3</v>
      </c>
    </row>
    <row r="313" spans="7:7" x14ac:dyDescent="0.2">
      <c r="G313" s="2">
        <v>-7.1132780201340175E-3</v>
      </c>
    </row>
    <row r="314" spans="7:7" x14ac:dyDescent="0.2">
      <c r="G314" s="2">
        <v>-7.0910973173077549E-3</v>
      </c>
    </row>
    <row r="315" spans="7:7" x14ac:dyDescent="0.2">
      <c r="G315" s="2">
        <v>-6.6665541944465907E-3</v>
      </c>
    </row>
    <row r="316" spans="7:7" x14ac:dyDescent="0.2">
      <c r="G316" s="2">
        <v>-6.1417350796418926E-3</v>
      </c>
    </row>
    <row r="317" spans="7:7" x14ac:dyDescent="0.2">
      <c r="G317" s="2">
        <v>-3.9389959791234332E-3</v>
      </c>
    </row>
    <row r="318" spans="7:7" x14ac:dyDescent="0.2">
      <c r="G318" s="2">
        <v>-3.8454930131679417E-3</v>
      </c>
    </row>
    <row r="319" spans="7:7" x14ac:dyDescent="0.2">
      <c r="G319" s="2">
        <v>-3.1647025986147864E-3</v>
      </c>
    </row>
    <row r="320" spans="7:7" x14ac:dyDescent="0.2">
      <c r="G320" s="2">
        <v>-2.9969534532716248E-3</v>
      </c>
    </row>
    <row r="321" spans="7:13" x14ac:dyDescent="0.2">
      <c r="G321" s="2">
        <v>-2.993091529584845E-3</v>
      </c>
    </row>
    <row r="322" spans="7:13" x14ac:dyDescent="0.2">
      <c r="G322" s="2">
        <v>-2.7206419399581744E-3</v>
      </c>
    </row>
    <row r="323" spans="7:13" x14ac:dyDescent="0.2">
      <c r="G323" s="2">
        <v>-2.5204395884879912E-3</v>
      </c>
    </row>
    <row r="324" spans="7:13" x14ac:dyDescent="0.2">
      <c r="G324" s="2">
        <v>-2.3102155088786081E-3</v>
      </c>
    </row>
    <row r="325" spans="7:13" x14ac:dyDescent="0.2">
      <c r="G325" s="2">
        <v>-1.9115748034403538E-3</v>
      </c>
    </row>
    <row r="326" spans="7:13" x14ac:dyDescent="0.2">
      <c r="G326" s="2">
        <v>-1.6547660467315279E-3</v>
      </c>
    </row>
    <row r="327" spans="7:13" x14ac:dyDescent="0.2">
      <c r="G327" s="2">
        <v>-1.5325106608892827E-3</v>
      </c>
    </row>
    <row r="328" spans="7:13" x14ac:dyDescent="0.2">
      <c r="G328" s="2">
        <v>-1.5171776256556371E-3</v>
      </c>
    </row>
    <row r="329" spans="7:13" x14ac:dyDescent="0.2">
      <c r="G329" s="2">
        <v>-6.303132562498336E-4</v>
      </c>
    </row>
    <row r="330" spans="7:13" x14ac:dyDescent="0.2">
      <c r="G330" s="2">
        <v>-3.6512659294428321E-4</v>
      </c>
    </row>
    <row r="331" spans="7:13" x14ac:dyDescent="0.2">
      <c r="G331" s="2">
        <v>-9.9865211044284472E-5</v>
      </c>
    </row>
    <row r="332" spans="7:13" x14ac:dyDescent="0.2">
      <c r="G332" s="2">
        <v>2.1905608235873756E-4</v>
      </c>
    </row>
    <row r="333" spans="7:13" x14ac:dyDescent="0.2">
      <c r="G333" s="2">
        <v>5.3731159026921876E-4</v>
      </c>
      <c r="K333" s="2" t="s">
        <v>31</v>
      </c>
    </row>
    <row r="334" spans="7:13" x14ac:dyDescent="0.2">
      <c r="G334" s="2">
        <v>6.542133220482101E-4</v>
      </c>
      <c r="K334" s="2" t="s">
        <v>22</v>
      </c>
      <c r="L334" s="2" t="s">
        <v>38</v>
      </c>
      <c r="M334" s="13" t="s">
        <v>37</v>
      </c>
    </row>
    <row r="335" spans="7:13" x14ac:dyDescent="0.2">
      <c r="G335" s="2">
        <v>1.0043208670534869E-3</v>
      </c>
      <c r="K335" s="2">
        <v>0.01</v>
      </c>
      <c r="L335" s="2" cm="1">
        <f t="array" ref="L335:L341">FREQUENCY(G332:G418,K335:K340)</f>
        <v>29</v>
      </c>
      <c r="M335" s="19">
        <f>L335/$L$344</f>
        <v>0.33333333333333331</v>
      </c>
    </row>
    <row r="336" spans="7:13" x14ac:dyDescent="0.2">
      <c r="G336" s="2">
        <v>1.2867801145142555E-3</v>
      </c>
      <c r="K336" s="2">
        <v>0.02</v>
      </c>
      <c r="L336" s="2">
        <v>26</v>
      </c>
      <c r="M336" s="19">
        <f>L336/$L$344+M335</f>
        <v>0.63218390804597702</v>
      </c>
    </row>
    <row r="337" spans="7:13" x14ac:dyDescent="0.2">
      <c r="G337" s="2">
        <v>2.3298761592717258E-3</v>
      </c>
      <c r="K337" s="2">
        <v>0.03</v>
      </c>
      <c r="L337" s="2">
        <v>24</v>
      </c>
      <c r="M337" s="19">
        <f t="shared" ref="M337:M340" si="25">L337/$L$344+M336</f>
        <v>0.90804597701149425</v>
      </c>
    </row>
    <row r="338" spans="7:13" x14ac:dyDescent="0.2">
      <c r="G338" s="2">
        <v>2.9231939170521648E-3</v>
      </c>
      <c r="K338" s="2">
        <v>0.04</v>
      </c>
      <c r="L338" s="2">
        <v>6</v>
      </c>
      <c r="M338" s="19">
        <f t="shared" si="25"/>
        <v>0.97701149425287359</v>
      </c>
    </row>
    <row r="339" spans="7:13" x14ac:dyDescent="0.2">
      <c r="G339" s="2">
        <v>3.3190476614260076E-3</v>
      </c>
      <c r="K339" s="2">
        <v>0.05</v>
      </c>
      <c r="L339" s="2">
        <v>2</v>
      </c>
      <c r="M339" s="19">
        <f t="shared" si="25"/>
        <v>1</v>
      </c>
    </row>
    <row r="340" spans="7:13" x14ac:dyDescent="0.2">
      <c r="G340" s="2">
        <v>3.3338230407237014E-3</v>
      </c>
      <c r="K340" s="2">
        <v>0.06</v>
      </c>
      <c r="L340" s="2">
        <v>0</v>
      </c>
      <c r="M340" s="19">
        <f t="shared" si="25"/>
        <v>1</v>
      </c>
    </row>
    <row r="341" spans="7:13" x14ac:dyDescent="0.2">
      <c r="G341" s="2">
        <v>3.3443075264476853E-3</v>
      </c>
      <c r="L341" s="2">
        <v>0</v>
      </c>
    </row>
    <row r="342" spans="7:13" x14ac:dyDescent="0.2">
      <c r="G342" s="2">
        <v>3.6653798615064338E-3</v>
      </c>
    </row>
    <row r="343" spans="7:13" x14ac:dyDescent="0.2">
      <c r="G343" s="2">
        <v>4.6269885489090444E-3</v>
      </c>
    </row>
    <row r="344" spans="7:13" x14ac:dyDescent="0.2">
      <c r="G344" s="2">
        <v>5.0723740707521482E-3</v>
      </c>
      <c r="L344" s="2">
        <f>SUM(L335:L340)</f>
        <v>87</v>
      </c>
    </row>
    <row r="345" spans="7:13" x14ac:dyDescent="0.2">
      <c r="G345" s="2">
        <v>5.3450564617314499E-3</v>
      </c>
    </row>
    <row r="346" spans="7:13" x14ac:dyDescent="0.2">
      <c r="G346" s="2">
        <v>5.7648176466297127E-3</v>
      </c>
    </row>
    <row r="347" spans="7:13" x14ac:dyDescent="0.2">
      <c r="G347" s="2">
        <v>6.1091159896429631E-3</v>
      </c>
    </row>
    <row r="348" spans="7:13" x14ac:dyDescent="0.2">
      <c r="G348" s="2">
        <v>6.5217520081945861E-3</v>
      </c>
    </row>
    <row r="349" spans="7:13" x14ac:dyDescent="0.2">
      <c r="G349" s="2">
        <v>6.9796305772771901E-3</v>
      </c>
    </row>
    <row r="350" spans="7:13" x14ac:dyDescent="0.2">
      <c r="G350" s="2">
        <v>6.9843045406690852E-3</v>
      </c>
    </row>
    <row r="351" spans="7:13" x14ac:dyDescent="0.2">
      <c r="G351" s="2">
        <v>7.2697955386092665E-3</v>
      </c>
    </row>
    <row r="352" spans="7:13" x14ac:dyDescent="0.2">
      <c r="G352" s="2">
        <v>7.3201085698006768E-3</v>
      </c>
    </row>
    <row r="353" spans="7:7" x14ac:dyDescent="0.2">
      <c r="G353" s="2">
        <v>7.4932718155799449E-3</v>
      </c>
    </row>
    <row r="354" spans="7:7" x14ac:dyDescent="0.2">
      <c r="G354" s="2">
        <v>7.7916207780071214E-3</v>
      </c>
    </row>
    <row r="355" spans="7:7" x14ac:dyDescent="0.2">
      <c r="G355" s="2">
        <v>7.9913707178016768E-3</v>
      </c>
    </row>
    <row r="356" spans="7:7" x14ac:dyDescent="0.2">
      <c r="G356" s="2">
        <v>8.1091368529278441E-3</v>
      </c>
    </row>
    <row r="357" spans="7:7" x14ac:dyDescent="0.2">
      <c r="G357" s="2">
        <v>9.0489589796518711E-3</v>
      </c>
    </row>
    <row r="358" spans="7:7" x14ac:dyDescent="0.2">
      <c r="G358" s="2">
        <v>9.0513506176928341E-3</v>
      </c>
    </row>
    <row r="359" spans="7:7" x14ac:dyDescent="0.2">
      <c r="G359" s="2">
        <v>9.0801758949038275E-3</v>
      </c>
    </row>
    <row r="360" spans="7:7" x14ac:dyDescent="0.2">
      <c r="G360" s="2">
        <v>9.3601365021328091E-3</v>
      </c>
    </row>
    <row r="361" spans="7:7" x14ac:dyDescent="0.2">
      <c r="G361" s="2">
        <v>1.0571072870696739E-2</v>
      </c>
    </row>
    <row r="362" spans="7:7" x14ac:dyDescent="0.2">
      <c r="G362" s="2">
        <v>1.0572376869504432E-2</v>
      </c>
    </row>
    <row r="363" spans="7:7" x14ac:dyDescent="0.2">
      <c r="G363" s="2">
        <v>1.0589307153805232E-2</v>
      </c>
    </row>
    <row r="364" spans="7:7" x14ac:dyDescent="0.2">
      <c r="G364" s="2">
        <v>1.0958679071173724E-2</v>
      </c>
    </row>
    <row r="365" spans="7:7" x14ac:dyDescent="0.2">
      <c r="G365" s="2">
        <v>1.1620152781796641E-2</v>
      </c>
    </row>
    <row r="366" spans="7:7" x14ac:dyDescent="0.2">
      <c r="G366" s="2">
        <v>1.1721850749566656E-2</v>
      </c>
    </row>
    <row r="367" spans="7:7" x14ac:dyDescent="0.2">
      <c r="G367" s="2">
        <v>1.1837697000673166E-2</v>
      </c>
    </row>
    <row r="368" spans="7:7" x14ac:dyDescent="0.2">
      <c r="G368" s="2">
        <v>1.3599182157071567E-2</v>
      </c>
    </row>
    <row r="369" spans="7:7" x14ac:dyDescent="0.2">
      <c r="G369" s="2">
        <v>1.399481576729817E-2</v>
      </c>
    </row>
    <row r="370" spans="7:7" x14ac:dyDescent="0.2">
      <c r="G370" s="2">
        <v>1.4401361417055565E-2</v>
      </c>
    </row>
    <row r="371" spans="7:7" x14ac:dyDescent="0.2">
      <c r="G371" s="2">
        <v>1.4769635497567574E-2</v>
      </c>
    </row>
    <row r="372" spans="7:7" x14ac:dyDescent="0.2">
      <c r="G372" s="2">
        <v>1.492470819531067E-2</v>
      </c>
    </row>
    <row r="373" spans="7:7" x14ac:dyDescent="0.2">
      <c r="G373" s="2">
        <v>1.5572442772057663E-2</v>
      </c>
    </row>
    <row r="374" spans="7:7" x14ac:dyDescent="0.2">
      <c r="G374" s="2">
        <v>1.5687150329845644E-2</v>
      </c>
    </row>
    <row r="375" spans="7:7" x14ac:dyDescent="0.2">
      <c r="G375" s="2">
        <v>1.5692150953758529E-2</v>
      </c>
    </row>
    <row r="376" spans="7:7" x14ac:dyDescent="0.2">
      <c r="G376" s="2">
        <v>1.5957062137602753E-2</v>
      </c>
    </row>
    <row r="377" spans="7:7" x14ac:dyDescent="0.2">
      <c r="G377" s="2">
        <v>1.6441562598824001E-2</v>
      </c>
    </row>
    <row r="378" spans="7:7" x14ac:dyDescent="0.2">
      <c r="G378" s="2">
        <v>1.6856381089996167E-2</v>
      </c>
    </row>
    <row r="379" spans="7:7" x14ac:dyDescent="0.2">
      <c r="G379" s="2">
        <v>1.694614390061713E-2</v>
      </c>
    </row>
    <row r="380" spans="7:7" x14ac:dyDescent="0.2">
      <c r="G380" s="2">
        <v>1.7080101723366551E-2</v>
      </c>
    </row>
    <row r="381" spans="7:7" x14ac:dyDescent="0.2">
      <c r="G381" s="2">
        <v>1.7227588173299849E-2</v>
      </c>
    </row>
    <row r="382" spans="7:7" x14ac:dyDescent="0.2">
      <c r="G382" s="2">
        <v>1.7278404249519857E-2</v>
      </c>
    </row>
    <row r="383" spans="7:7" x14ac:dyDescent="0.2">
      <c r="G383" s="2">
        <v>1.7329661653530833E-2</v>
      </c>
    </row>
    <row r="384" spans="7:7" x14ac:dyDescent="0.2">
      <c r="G384" s="2">
        <v>1.8328932679094696E-2</v>
      </c>
    </row>
    <row r="385" spans="7:7" x14ac:dyDescent="0.2">
      <c r="G385" s="2">
        <v>1.8682484008704217E-2</v>
      </c>
    </row>
    <row r="386" spans="7:7" x14ac:dyDescent="0.2">
      <c r="G386" s="2">
        <v>1.9703307183721364E-2</v>
      </c>
    </row>
    <row r="387" spans="7:7" x14ac:dyDescent="0.2">
      <c r="G387" s="2">
        <v>2.0162149896414246E-2</v>
      </c>
    </row>
    <row r="388" spans="7:7" x14ac:dyDescent="0.2">
      <c r="G388" s="2">
        <v>2.0582088754771046E-2</v>
      </c>
    </row>
    <row r="389" spans="7:7" x14ac:dyDescent="0.2">
      <c r="G389" s="2">
        <v>2.082082535616854E-2</v>
      </c>
    </row>
    <row r="390" spans="7:7" x14ac:dyDescent="0.2">
      <c r="G390" s="2">
        <v>2.1427845808634369E-2</v>
      </c>
    </row>
    <row r="391" spans="7:7" x14ac:dyDescent="0.2">
      <c r="G391" s="2">
        <v>2.1745913759053066E-2</v>
      </c>
    </row>
    <row r="392" spans="7:7" x14ac:dyDescent="0.2">
      <c r="G392" s="2">
        <v>2.2237723036581409E-2</v>
      </c>
    </row>
    <row r="393" spans="7:7" x14ac:dyDescent="0.2">
      <c r="G393" s="2">
        <v>2.2517385957172471E-2</v>
      </c>
    </row>
    <row r="394" spans="7:7" x14ac:dyDescent="0.2">
      <c r="G394" s="2">
        <v>2.2631526287555988E-2</v>
      </c>
    </row>
    <row r="395" spans="7:7" x14ac:dyDescent="0.2">
      <c r="G395" s="2">
        <v>2.306595544637623E-2</v>
      </c>
    </row>
    <row r="396" spans="7:7" x14ac:dyDescent="0.2">
      <c r="G396" s="2">
        <v>2.3245096394833548E-2</v>
      </c>
    </row>
    <row r="397" spans="7:7" x14ac:dyDescent="0.2">
      <c r="G397" s="2">
        <v>2.3564870453375505E-2</v>
      </c>
    </row>
    <row r="398" spans="7:7" x14ac:dyDescent="0.2">
      <c r="G398" s="2">
        <v>2.4467019253458493E-2</v>
      </c>
    </row>
    <row r="399" spans="7:7" x14ac:dyDescent="0.2">
      <c r="G399" s="2">
        <v>2.4754945630558033E-2</v>
      </c>
    </row>
    <row r="400" spans="7:7" x14ac:dyDescent="0.2">
      <c r="G400" s="2">
        <v>2.4920889225297647E-2</v>
      </c>
    </row>
    <row r="401" spans="7:7" x14ac:dyDescent="0.2">
      <c r="G401" s="2">
        <v>2.5428721963073924E-2</v>
      </c>
    </row>
    <row r="402" spans="7:7" x14ac:dyDescent="0.2">
      <c r="G402" s="2">
        <v>2.5550467651361392E-2</v>
      </c>
    </row>
    <row r="403" spans="7:7" x14ac:dyDescent="0.2">
      <c r="G403" s="2">
        <v>2.5628853055506724E-2</v>
      </c>
    </row>
    <row r="404" spans="7:7" x14ac:dyDescent="0.2">
      <c r="G404" s="2">
        <v>2.6101367351201585E-2</v>
      </c>
    </row>
    <row r="405" spans="7:7" x14ac:dyDescent="0.2">
      <c r="G405" s="2">
        <v>2.6102115257617797E-2</v>
      </c>
    </row>
    <row r="406" spans="7:7" x14ac:dyDescent="0.2">
      <c r="G406" s="2">
        <v>2.6510896439447765E-2</v>
      </c>
    </row>
    <row r="407" spans="7:7" x14ac:dyDescent="0.2">
      <c r="G407" s="2">
        <v>2.6782304478546366E-2</v>
      </c>
    </row>
    <row r="408" spans="7:7" x14ac:dyDescent="0.2">
      <c r="G408" s="2">
        <v>2.6850168390672467E-2</v>
      </c>
    </row>
    <row r="409" spans="7:7" x14ac:dyDescent="0.2">
      <c r="G409" s="2">
        <v>2.8625085626622089E-2</v>
      </c>
    </row>
    <row r="410" spans="7:7" x14ac:dyDescent="0.2">
      <c r="G410" s="2">
        <v>2.9722048177887525E-2</v>
      </c>
    </row>
    <row r="411" spans="7:7" x14ac:dyDescent="0.2">
      <c r="G411" s="2">
        <v>3.064409707514857E-2</v>
      </c>
    </row>
    <row r="412" spans="7:7" x14ac:dyDescent="0.2">
      <c r="G412" s="2">
        <v>3.1389091517849063E-2</v>
      </c>
    </row>
    <row r="413" spans="7:7" x14ac:dyDescent="0.2">
      <c r="G413" s="2">
        <v>3.2002940291854895E-2</v>
      </c>
    </row>
    <row r="414" spans="7:7" x14ac:dyDescent="0.2">
      <c r="G414" s="2">
        <v>3.303843984269296E-2</v>
      </c>
    </row>
    <row r="415" spans="7:7" x14ac:dyDescent="0.2">
      <c r="G415" s="2">
        <v>3.4466241313960845E-2</v>
      </c>
    </row>
    <row r="416" spans="7:7" x14ac:dyDescent="0.2">
      <c r="G416" s="2">
        <v>3.6470080871398643E-2</v>
      </c>
    </row>
    <row r="417" spans="7:7" x14ac:dyDescent="0.2">
      <c r="G417" s="2">
        <v>4.1452203525671423E-2</v>
      </c>
    </row>
    <row r="418" spans="7:7" x14ac:dyDescent="0.2">
      <c r="G418" s="2">
        <v>4.6338725732264198E-2</v>
      </c>
    </row>
  </sheetData>
  <sortState xmlns:xlrd2="http://schemas.microsoft.com/office/spreadsheetml/2017/richdata2" ref="G288:G418">
    <sortCondition ref="G288:G4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171C-02E7-5144-999C-381805ED3A51}">
  <dimension ref="A1:P675"/>
  <sheetViews>
    <sheetView tabSelected="1" topLeftCell="A455" zoomScaleNormal="100" workbookViewId="0">
      <selection activeCell="P465" sqref="P465"/>
    </sheetView>
  </sheetViews>
  <sheetFormatPr baseColWidth="10" defaultRowHeight="16" x14ac:dyDescent="0.2"/>
  <cols>
    <col min="1" max="1" width="8.1640625" style="6" bestFit="1" customWidth="1"/>
    <col min="2" max="2" width="9" style="2" bestFit="1" customWidth="1"/>
    <col min="3" max="3" width="12.83203125" style="2" customWidth="1"/>
    <col min="4" max="5" width="11.6640625" style="6" bestFit="1" customWidth="1"/>
    <col min="6" max="6" width="13.33203125" style="6" bestFit="1" customWidth="1"/>
    <col min="7" max="7" width="13.5" style="6" bestFit="1" customWidth="1"/>
    <col min="8" max="8" width="18.6640625" style="6" customWidth="1"/>
    <col min="9" max="9" width="17.33203125" style="6" customWidth="1"/>
    <col min="10" max="10" width="11.6640625" style="6" bestFit="1" customWidth="1"/>
    <col min="11" max="16384" width="10.83203125" style="6"/>
  </cols>
  <sheetData>
    <row r="1" spans="1:10" x14ac:dyDescent="0.2">
      <c r="A1" s="5" t="s">
        <v>0</v>
      </c>
      <c r="B1" s="1" t="s">
        <v>11</v>
      </c>
      <c r="C1" s="1" t="s">
        <v>11</v>
      </c>
      <c r="D1" s="5" t="s">
        <v>1</v>
      </c>
      <c r="E1" s="5" t="s">
        <v>2</v>
      </c>
      <c r="F1" s="1" t="s">
        <v>3</v>
      </c>
      <c r="G1" s="1" t="s">
        <v>4</v>
      </c>
      <c r="H1" s="1" t="s">
        <v>33</v>
      </c>
      <c r="I1" s="1" t="s">
        <v>34</v>
      </c>
      <c r="J1" s="1" t="s">
        <v>35</v>
      </c>
    </row>
    <row r="2" spans="1:10" x14ac:dyDescent="0.2">
      <c r="A2" s="7">
        <v>44805</v>
      </c>
      <c r="B2" s="3" t="str">
        <f>TEXT(A2,"gggg")</f>
        <v>giovedì</v>
      </c>
      <c r="C2" s="2">
        <f>WEEKDAY(A2,3)</f>
        <v>3</v>
      </c>
      <c r="D2" s="15">
        <v>392.89001500000001</v>
      </c>
      <c r="E2" s="15">
        <v>396.42001299999998</v>
      </c>
      <c r="F2" s="8">
        <f>(E2-D2)/D2</f>
        <v>8.9846976640523112E-3</v>
      </c>
      <c r="G2" s="8">
        <v>0</v>
      </c>
      <c r="J2" s="4">
        <f>(E7-E2)/E2</f>
        <v>2.567981601877407E-2</v>
      </c>
    </row>
    <row r="3" spans="1:10" x14ac:dyDescent="0.2">
      <c r="A3" s="7">
        <v>44806</v>
      </c>
      <c r="B3" s="3" t="str">
        <f t="shared" ref="B3:B66" si="0">TEXT(A3,"gggg")</f>
        <v>venerdì</v>
      </c>
      <c r="C3" s="2">
        <f t="shared" ref="C3:C5" si="1">WEEKDAY(A3,3)</f>
        <v>4</v>
      </c>
      <c r="D3" s="15">
        <v>400.27999899999998</v>
      </c>
      <c r="E3" s="15">
        <v>392.23998999999998</v>
      </c>
      <c r="F3" s="8">
        <f>(E3-D3)/D3</f>
        <v>-2.0085962376551317E-2</v>
      </c>
      <c r="G3" s="8">
        <f>(E3-E2)/E2</f>
        <v>-1.0544429804052314E-2</v>
      </c>
      <c r="J3" s="4">
        <f t="shared" ref="J3:J66" si="2">(E8-E3)/E3</f>
        <v>4.7751405969595422E-2</v>
      </c>
    </row>
    <row r="4" spans="1:10" x14ac:dyDescent="0.2">
      <c r="A4" s="7">
        <v>44810</v>
      </c>
      <c r="B4" s="3" t="str">
        <f t="shared" si="0"/>
        <v>martedì</v>
      </c>
      <c r="C4" s="2">
        <f t="shared" si="1"/>
        <v>1</v>
      </c>
      <c r="D4" s="15">
        <v>393.13000499999998</v>
      </c>
      <c r="E4" s="15">
        <v>390.76001000000002</v>
      </c>
      <c r="F4" s="8">
        <f t="shared" ref="F4:F67" si="3">(E4-D4)/D4</f>
        <v>-6.0285273824366584E-3</v>
      </c>
      <c r="G4" s="8">
        <f>(E4-E3)/E3</f>
        <v>-3.7731491885872092E-3</v>
      </c>
      <c r="J4" s="4">
        <f t="shared" si="2"/>
        <v>5.9883200432920064E-3</v>
      </c>
    </row>
    <row r="5" spans="1:10" x14ac:dyDescent="0.2">
      <c r="A5" s="7">
        <v>44811</v>
      </c>
      <c r="B5" s="3" t="str">
        <f t="shared" si="0"/>
        <v>mercoledì</v>
      </c>
      <c r="C5" s="2">
        <f t="shared" si="1"/>
        <v>2</v>
      </c>
      <c r="D5" s="15">
        <v>390.42999300000002</v>
      </c>
      <c r="E5" s="15">
        <v>397.77999899999998</v>
      </c>
      <c r="F5" s="8">
        <f t="shared" si="3"/>
        <v>1.8825413343692452E-2</v>
      </c>
      <c r="G5" s="8">
        <f t="shared" ref="G5:G67" si="4">(E5-E4)/E4</f>
        <v>1.7964962688991518E-2</v>
      </c>
      <c r="J5" s="4">
        <f t="shared" si="2"/>
        <v>-7.994351168973601E-3</v>
      </c>
    </row>
    <row r="6" spans="1:10" x14ac:dyDescent="0.2">
      <c r="A6" s="7">
        <v>44812</v>
      </c>
      <c r="B6" s="3" t="str">
        <f t="shared" si="0"/>
        <v>giovedì</v>
      </c>
      <c r="C6" s="2">
        <f>WEEKDAY(A6,3)</f>
        <v>3</v>
      </c>
      <c r="D6" s="15">
        <v>395.39001500000001</v>
      </c>
      <c r="E6" s="15">
        <v>400.38000499999998</v>
      </c>
      <c r="F6" s="8">
        <f t="shared" si="3"/>
        <v>1.2620424923982913E-2</v>
      </c>
      <c r="G6" s="8">
        <f t="shared" si="4"/>
        <v>6.5362914337983285E-3</v>
      </c>
      <c r="J6" s="4">
        <f t="shared" si="2"/>
        <v>-2.5625680283409672E-2</v>
      </c>
    </row>
    <row r="7" spans="1:10" x14ac:dyDescent="0.2">
      <c r="A7" s="7">
        <v>44813</v>
      </c>
      <c r="B7" s="3" t="str">
        <f t="shared" si="0"/>
        <v>venerdì</v>
      </c>
      <c r="C7" s="2">
        <f t="shared" ref="C7:C70" si="5">WEEKDAY(A7,3)</f>
        <v>4</v>
      </c>
      <c r="D7" s="15">
        <v>402.73998999999998</v>
      </c>
      <c r="E7" s="15">
        <v>406.60000600000001</v>
      </c>
      <c r="F7" s="8">
        <f t="shared" si="3"/>
        <v>9.5843871873762289E-3</v>
      </c>
      <c r="G7" s="8">
        <f t="shared" si="4"/>
        <v>1.5535243824176547E-2</v>
      </c>
      <c r="J7" s="4">
        <f t="shared" si="2"/>
        <v>-5.1746206811418491E-2</v>
      </c>
    </row>
    <row r="8" spans="1:10" x14ac:dyDescent="0.2">
      <c r="A8" s="7">
        <v>44816</v>
      </c>
      <c r="B8" s="3" t="str">
        <f t="shared" si="0"/>
        <v>lunedì</v>
      </c>
      <c r="C8" s="2">
        <f t="shared" si="5"/>
        <v>0</v>
      </c>
      <c r="D8" s="15">
        <v>408.77999899999998</v>
      </c>
      <c r="E8" s="15">
        <v>410.97000100000002</v>
      </c>
      <c r="F8" s="8">
        <f t="shared" si="3"/>
        <v>5.3574098668170153E-3</v>
      </c>
      <c r="G8" s="8">
        <f t="shared" si="4"/>
        <v>1.0747651095706126E-2</v>
      </c>
      <c r="J8" s="4">
        <f t="shared" si="2"/>
        <v>-5.4553891878838232E-2</v>
      </c>
    </row>
    <row r="9" spans="1:10" x14ac:dyDescent="0.2">
      <c r="A9" s="7">
        <v>44817</v>
      </c>
      <c r="B9" s="3" t="str">
        <f t="shared" si="0"/>
        <v>martedì</v>
      </c>
      <c r="C9" s="2">
        <f t="shared" si="5"/>
        <v>1</v>
      </c>
      <c r="D9" s="15">
        <v>401.82998700000002</v>
      </c>
      <c r="E9" s="15">
        <v>393.10000600000001</v>
      </c>
      <c r="F9" s="8">
        <f t="shared" si="3"/>
        <v>-2.1725558774686491E-2</v>
      </c>
      <c r="G9" s="8">
        <f t="shared" si="4"/>
        <v>-4.3482480367222756E-2</v>
      </c>
      <c r="J9" s="4">
        <f t="shared" si="2"/>
        <v>-2.292040158350957E-2</v>
      </c>
    </row>
    <row r="10" spans="1:10" x14ac:dyDescent="0.2">
      <c r="A10" s="7">
        <v>44818</v>
      </c>
      <c r="B10" s="3" t="str">
        <f t="shared" si="0"/>
        <v>mercoledì</v>
      </c>
      <c r="C10" s="2">
        <f t="shared" si="5"/>
        <v>2</v>
      </c>
      <c r="D10" s="15">
        <v>394.47000100000002</v>
      </c>
      <c r="E10" s="15">
        <v>394.60000600000001</v>
      </c>
      <c r="F10" s="8">
        <f t="shared" si="3"/>
        <v>3.2956878766551075E-4</v>
      </c>
      <c r="G10" s="8">
        <f t="shared" si="4"/>
        <v>3.8158228875732961E-3</v>
      </c>
      <c r="J10" s="4">
        <f t="shared" si="2"/>
        <v>-4.3613762641453183E-2</v>
      </c>
    </row>
    <row r="11" spans="1:10" x14ac:dyDescent="0.2">
      <c r="A11" s="7">
        <v>44819</v>
      </c>
      <c r="B11" s="3" t="str">
        <f t="shared" si="0"/>
        <v>giovedì</v>
      </c>
      <c r="C11" s="2">
        <f t="shared" si="5"/>
        <v>3</v>
      </c>
      <c r="D11" s="15">
        <v>392.959991</v>
      </c>
      <c r="E11" s="15">
        <v>390.11999500000002</v>
      </c>
      <c r="F11" s="8">
        <f t="shared" si="3"/>
        <v>-7.2271886834402565E-3</v>
      </c>
      <c r="G11" s="8">
        <f t="shared" si="4"/>
        <v>-1.1353296837000024E-2</v>
      </c>
      <c r="J11" s="4">
        <f t="shared" si="2"/>
        <v>-4.0756675391631726E-2</v>
      </c>
    </row>
    <row r="12" spans="1:10" x14ac:dyDescent="0.2">
      <c r="A12" s="7">
        <v>44820</v>
      </c>
      <c r="B12" s="3" t="str">
        <f t="shared" si="0"/>
        <v>venerdì</v>
      </c>
      <c r="C12" s="2">
        <f t="shared" si="5"/>
        <v>4</v>
      </c>
      <c r="D12" s="15">
        <v>384.14001500000001</v>
      </c>
      <c r="E12" s="15">
        <v>385.55999800000001</v>
      </c>
      <c r="F12" s="8">
        <f t="shared" si="3"/>
        <v>3.6965245601919446E-3</v>
      </c>
      <c r="G12" s="8">
        <f t="shared" si="4"/>
        <v>-1.1688703625662688E-2</v>
      </c>
      <c r="J12" s="4">
        <f t="shared" si="2"/>
        <v>-4.5673789011690967E-2</v>
      </c>
    </row>
    <row r="13" spans="1:10" x14ac:dyDescent="0.2">
      <c r="A13" s="7">
        <v>44823</v>
      </c>
      <c r="B13" s="3" t="str">
        <f t="shared" si="0"/>
        <v>lunedì</v>
      </c>
      <c r="C13" s="2">
        <f t="shared" si="5"/>
        <v>0</v>
      </c>
      <c r="D13" s="15">
        <v>382.26001000000002</v>
      </c>
      <c r="E13" s="15">
        <v>388.54998799999998</v>
      </c>
      <c r="F13" s="8">
        <f t="shared" si="3"/>
        <v>1.6454711022479078E-2</v>
      </c>
      <c r="G13" s="8">
        <f t="shared" si="4"/>
        <v>7.7549279373115296E-3</v>
      </c>
      <c r="J13" s="4">
        <f t="shared" si="2"/>
        <v>-6.2385769524203355E-2</v>
      </c>
    </row>
    <row r="14" spans="1:10" x14ac:dyDescent="0.2">
      <c r="A14" s="7">
        <v>44824</v>
      </c>
      <c r="B14" s="3" t="str">
        <f t="shared" si="0"/>
        <v>martedì</v>
      </c>
      <c r="C14" s="2">
        <f t="shared" si="5"/>
        <v>1</v>
      </c>
      <c r="D14" s="15">
        <v>385.05999800000001</v>
      </c>
      <c r="E14" s="15">
        <v>384.08999599999999</v>
      </c>
      <c r="F14" s="8">
        <f t="shared" si="3"/>
        <v>-2.5190931414278517E-3</v>
      </c>
      <c r="G14" s="8">
        <f t="shared" si="4"/>
        <v>-1.1478553951210004E-2</v>
      </c>
      <c r="J14" s="4">
        <f t="shared" si="2"/>
        <v>-5.3919631377225462E-2</v>
      </c>
    </row>
    <row r="15" spans="1:10" x14ac:dyDescent="0.2">
      <c r="A15" s="7">
        <v>44825</v>
      </c>
      <c r="B15" s="3" t="str">
        <f t="shared" si="0"/>
        <v>mercoledì</v>
      </c>
      <c r="C15" s="2">
        <f t="shared" si="5"/>
        <v>2</v>
      </c>
      <c r="D15" s="15">
        <v>386.10998499999999</v>
      </c>
      <c r="E15" s="15">
        <v>377.39001500000001</v>
      </c>
      <c r="F15" s="8">
        <f t="shared" si="3"/>
        <v>-2.258416083178991E-2</v>
      </c>
      <c r="G15" s="8">
        <f t="shared" si="4"/>
        <v>-1.7443778983506721E-2</v>
      </c>
      <c r="J15" s="4">
        <f t="shared" si="2"/>
        <v>-1.8177523854201679E-2</v>
      </c>
    </row>
    <row r="16" spans="1:10" x14ac:dyDescent="0.2">
      <c r="A16" s="7">
        <v>44826</v>
      </c>
      <c r="B16" s="3" t="str">
        <f t="shared" si="0"/>
        <v>giovedì</v>
      </c>
      <c r="C16" s="2">
        <f t="shared" si="5"/>
        <v>3</v>
      </c>
      <c r="D16" s="15">
        <v>376.57998700000002</v>
      </c>
      <c r="E16" s="15">
        <v>374.22000100000002</v>
      </c>
      <c r="F16" s="8">
        <f t="shared" si="3"/>
        <v>-6.2668917134993474E-3</v>
      </c>
      <c r="G16" s="8">
        <f t="shared" si="4"/>
        <v>-8.3998353798522742E-3</v>
      </c>
      <c r="J16" s="4">
        <f t="shared" si="2"/>
        <v>-3.0543509084112332E-2</v>
      </c>
    </row>
    <row r="17" spans="1:10" x14ac:dyDescent="0.2">
      <c r="A17" s="7">
        <v>44827</v>
      </c>
      <c r="B17" s="3" t="str">
        <f t="shared" si="0"/>
        <v>venerdì</v>
      </c>
      <c r="C17" s="2">
        <f t="shared" si="5"/>
        <v>4</v>
      </c>
      <c r="D17" s="15">
        <v>370.57998700000002</v>
      </c>
      <c r="E17" s="15">
        <v>367.95001200000002</v>
      </c>
      <c r="F17" s="8">
        <f t="shared" si="3"/>
        <v>-7.0969158947053494E-3</v>
      </c>
      <c r="G17" s="8">
        <f t="shared" si="4"/>
        <v>-1.675482064893696E-2</v>
      </c>
      <c r="J17" s="4">
        <f t="shared" si="2"/>
        <v>-2.9270331971072174E-2</v>
      </c>
    </row>
    <row r="18" spans="1:10" x14ac:dyDescent="0.2">
      <c r="A18" s="7">
        <v>44830</v>
      </c>
      <c r="B18" s="3" t="str">
        <f t="shared" si="0"/>
        <v>lunedì</v>
      </c>
      <c r="C18" s="2">
        <f t="shared" si="5"/>
        <v>0</v>
      </c>
      <c r="D18" s="15">
        <v>366.41000400000001</v>
      </c>
      <c r="E18" s="15">
        <v>364.30999800000001</v>
      </c>
      <c r="F18" s="8">
        <f t="shared" si="3"/>
        <v>-5.7313009390431583E-3</v>
      </c>
      <c r="G18" s="8">
        <f t="shared" si="4"/>
        <v>-9.892686183687386E-3</v>
      </c>
      <c r="J18" s="4">
        <f t="shared" si="2"/>
        <v>6.3132689539856859E-3</v>
      </c>
    </row>
    <row r="19" spans="1:10" x14ac:dyDescent="0.2">
      <c r="A19" s="7">
        <v>44831</v>
      </c>
      <c r="B19" s="3" t="str">
        <f t="shared" si="0"/>
        <v>martedì</v>
      </c>
      <c r="C19" s="2">
        <f t="shared" si="5"/>
        <v>1</v>
      </c>
      <c r="D19" s="15">
        <v>368.01998900000001</v>
      </c>
      <c r="E19" s="15">
        <v>363.38000499999998</v>
      </c>
      <c r="F19" s="8">
        <f t="shared" si="3"/>
        <v>-1.2607967335165664E-2</v>
      </c>
      <c r="G19" s="8">
        <f t="shared" si="4"/>
        <v>-2.5527517913467323E-3</v>
      </c>
      <c r="J19" s="4">
        <f t="shared" si="2"/>
        <v>4.0150794758231245E-2</v>
      </c>
    </row>
    <row r="20" spans="1:10" x14ac:dyDescent="0.2">
      <c r="A20" s="7">
        <v>44832</v>
      </c>
      <c r="B20" s="3" t="str">
        <f t="shared" si="0"/>
        <v>mercoledì</v>
      </c>
      <c r="C20" s="2">
        <f t="shared" si="5"/>
        <v>2</v>
      </c>
      <c r="D20" s="15">
        <v>364.38000499999998</v>
      </c>
      <c r="E20" s="15">
        <v>370.52999899999998</v>
      </c>
      <c r="F20" s="8">
        <f t="shared" si="3"/>
        <v>1.6877967823728399E-2</v>
      </c>
      <c r="G20" s="8">
        <f t="shared" si="4"/>
        <v>1.9676355059767232E-2</v>
      </c>
      <c r="J20" s="4">
        <f t="shared" si="2"/>
        <v>1.7704361368052174E-2</v>
      </c>
    </row>
    <row r="21" spans="1:10" x14ac:dyDescent="0.2">
      <c r="A21" s="7">
        <v>44833</v>
      </c>
      <c r="B21" s="3" t="str">
        <f t="shared" si="0"/>
        <v>giovedì</v>
      </c>
      <c r="C21" s="2">
        <f t="shared" si="5"/>
        <v>3</v>
      </c>
      <c r="D21" s="15">
        <v>366.80999800000001</v>
      </c>
      <c r="E21" s="15">
        <v>362.790009</v>
      </c>
      <c r="F21" s="8">
        <f t="shared" si="3"/>
        <v>-1.0959322324687588E-2</v>
      </c>
      <c r="G21" s="8">
        <f t="shared" si="4"/>
        <v>-2.0888969910368791E-2</v>
      </c>
      <c r="J21" s="4">
        <f t="shared" si="2"/>
        <v>2.8694293507956051E-2</v>
      </c>
    </row>
    <row r="22" spans="1:10" x14ac:dyDescent="0.2">
      <c r="A22" s="7">
        <v>44834</v>
      </c>
      <c r="B22" s="3" t="str">
        <f t="shared" si="0"/>
        <v>venerdì</v>
      </c>
      <c r="C22" s="2">
        <f t="shared" si="5"/>
        <v>4</v>
      </c>
      <c r="D22" s="15">
        <v>361.79998799999998</v>
      </c>
      <c r="E22" s="15">
        <v>357.17999300000002</v>
      </c>
      <c r="F22" s="8">
        <f t="shared" si="3"/>
        <v>-1.276947250755564E-2</v>
      </c>
      <c r="G22" s="8">
        <f t="shared" si="4"/>
        <v>-1.5463534994978247E-2</v>
      </c>
      <c r="J22" s="4">
        <f t="shared" si="2"/>
        <v>1.5706411641034923E-2</v>
      </c>
    </row>
    <row r="23" spans="1:10" x14ac:dyDescent="0.2">
      <c r="A23" s="7">
        <v>44837</v>
      </c>
      <c r="B23" s="3" t="str">
        <f t="shared" si="0"/>
        <v>lunedì</v>
      </c>
      <c r="C23" s="2">
        <f t="shared" si="5"/>
        <v>0</v>
      </c>
      <c r="D23" s="15">
        <v>361.07998700000002</v>
      </c>
      <c r="E23" s="15">
        <v>366.60998499999999</v>
      </c>
      <c r="F23" s="8">
        <f t="shared" si="3"/>
        <v>1.5315160626722791E-2</v>
      </c>
      <c r="G23" s="8">
        <f t="shared" si="4"/>
        <v>2.6401232389295582E-2</v>
      </c>
      <c r="J23" s="4">
        <f t="shared" si="2"/>
        <v>-1.7975495130063041E-2</v>
      </c>
    </row>
    <row r="24" spans="1:10" x14ac:dyDescent="0.2">
      <c r="A24" s="7">
        <v>44838</v>
      </c>
      <c r="B24" s="3" t="str">
        <f t="shared" si="0"/>
        <v>martedì</v>
      </c>
      <c r="C24" s="2">
        <f t="shared" si="5"/>
        <v>1</v>
      </c>
      <c r="D24" s="15">
        <v>372.39999399999999</v>
      </c>
      <c r="E24" s="15">
        <v>377.97000100000002</v>
      </c>
      <c r="F24" s="8">
        <f t="shared" si="3"/>
        <v>1.4957054483733511E-2</v>
      </c>
      <c r="G24" s="8">
        <f t="shared" si="4"/>
        <v>3.0986651932025339E-2</v>
      </c>
      <c r="J24" s="4">
        <f t="shared" si="2"/>
        <v>-5.3522795318351322E-2</v>
      </c>
    </row>
    <row r="25" spans="1:10" x14ac:dyDescent="0.2">
      <c r="A25" s="7">
        <v>44839</v>
      </c>
      <c r="B25" s="3" t="str">
        <f t="shared" si="0"/>
        <v>mercoledì</v>
      </c>
      <c r="C25" s="2">
        <f t="shared" si="5"/>
        <v>2</v>
      </c>
      <c r="D25" s="15">
        <v>373.39001500000001</v>
      </c>
      <c r="E25" s="15">
        <v>377.08999599999999</v>
      </c>
      <c r="F25" s="8">
        <f t="shared" si="3"/>
        <v>9.9091589259556918E-3</v>
      </c>
      <c r="G25" s="8">
        <f t="shared" si="4"/>
        <v>-2.3282403303748955E-3</v>
      </c>
      <c r="J25" s="4">
        <f t="shared" si="2"/>
        <v>-5.4443231636407505E-2</v>
      </c>
    </row>
    <row r="26" spans="1:10" x14ac:dyDescent="0.2">
      <c r="A26" s="7">
        <v>44840</v>
      </c>
      <c r="B26" s="3" t="str">
        <f t="shared" si="0"/>
        <v>giovedì</v>
      </c>
      <c r="C26" s="2">
        <f t="shared" si="5"/>
        <v>3</v>
      </c>
      <c r="D26" s="15">
        <v>375.61999500000002</v>
      </c>
      <c r="E26" s="15">
        <v>373.20001200000002</v>
      </c>
      <c r="F26" s="8">
        <f t="shared" si="3"/>
        <v>-6.4426362606176011E-3</v>
      </c>
      <c r="G26" s="8">
        <f t="shared" si="4"/>
        <v>-1.0315797399196901E-2</v>
      </c>
      <c r="J26" s="4">
        <f t="shared" si="2"/>
        <v>-1.9373019205583493E-2</v>
      </c>
    </row>
    <row r="27" spans="1:10" x14ac:dyDescent="0.2">
      <c r="A27" s="7">
        <v>44841</v>
      </c>
      <c r="B27" s="3" t="str">
        <f t="shared" si="0"/>
        <v>venerdì</v>
      </c>
      <c r="C27" s="2">
        <f t="shared" si="5"/>
        <v>4</v>
      </c>
      <c r="D27" s="15">
        <v>368.97000100000002</v>
      </c>
      <c r="E27" s="15">
        <v>362.790009</v>
      </c>
      <c r="F27" s="8">
        <f t="shared" si="3"/>
        <v>-1.6749307486382956E-2</v>
      </c>
      <c r="G27" s="8">
        <f t="shared" si="4"/>
        <v>-2.7893897816916514E-2</v>
      </c>
      <c r="J27" s="4">
        <f t="shared" si="2"/>
        <v>-1.4223114948019462E-2</v>
      </c>
    </row>
    <row r="28" spans="1:10" x14ac:dyDescent="0.2">
      <c r="A28" s="7">
        <v>44844</v>
      </c>
      <c r="B28" s="3" t="str">
        <f t="shared" si="0"/>
        <v>lunedì</v>
      </c>
      <c r="C28" s="2">
        <f t="shared" si="5"/>
        <v>0</v>
      </c>
      <c r="D28" s="15">
        <v>363.959991</v>
      </c>
      <c r="E28" s="15">
        <v>360.01998900000001</v>
      </c>
      <c r="F28" s="8">
        <f t="shared" si="3"/>
        <v>-1.0825371187570978E-2</v>
      </c>
      <c r="G28" s="8">
        <f t="shared" si="4"/>
        <v>-7.6353260323659801E-3</v>
      </c>
      <c r="J28" s="4">
        <f t="shared" si="2"/>
        <v>1.8887890138788839E-2</v>
      </c>
    </row>
    <row r="29" spans="1:10" x14ac:dyDescent="0.2">
      <c r="A29" s="7">
        <v>44845</v>
      </c>
      <c r="B29" s="3" t="str">
        <f t="shared" si="0"/>
        <v>martedì</v>
      </c>
      <c r="C29" s="2">
        <f t="shared" si="5"/>
        <v>1</v>
      </c>
      <c r="D29" s="15">
        <v>358.23998999999998</v>
      </c>
      <c r="E29" s="15">
        <v>357.73998999999998</v>
      </c>
      <c r="F29" s="8">
        <f t="shared" si="3"/>
        <v>-1.3957124105547234E-3</v>
      </c>
      <c r="G29" s="8">
        <f t="shared" si="4"/>
        <v>-6.3329789169012836E-3</v>
      </c>
      <c r="J29" s="4">
        <f t="shared" si="2"/>
        <v>3.7429460989250894E-2</v>
      </c>
    </row>
    <row r="30" spans="1:10" x14ac:dyDescent="0.2">
      <c r="A30" s="7">
        <v>44846</v>
      </c>
      <c r="B30" s="3" t="str">
        <f t="shared" si="0"/>
        <v>mercoledì</v>
      </c>
      <c r="C30" s="2">
        <f t="shared" si="5"/>
        <v>2</v>
      </c>
      <c r="D30" s="15">
        <v>358.17001299999998</v>
      </c>
      <c r="E30" s="15">
        <v>356.55999800000001</v>
      </c>
      <c r="F30" s="8">
        <f t="shared" si="3"/>
        <v>-4.4951138888335018E-3</v>
      </c>
      <c r="G30" s="8">
        <f t="shared" si="4"/>
        <v>-3.2984626627846955E-3</v>
      </c>
      <c r="J30" s="4">
        <f t="shared" si="2"/>
        <v>3.3486656010133793E-2</v>
      </c>
    </row>
    <row r="31" spans="1:10" x14ac:dyDescent="0.2">
      <c r="A31" s="7">
        <v>44847</v>
      </c>
      <c r="B31" s="3" t="str">
        <f t="shared" si="0"/>
        <v>giovedì</v>
      </c>
      <c r="C31" s="2">
        <f t="shared" si="5"/>
        <v>3</v>
      </c>
      <c r="D31" s="15">
        <v>349.209991</v>
      </c>
      <c r="E31" s="15">
        <v>365.97000100000002</v>
      </c>
      <c r="F31" s="8">
        <f t="shared" si="3"/>
        <v>4.7994073571623622E-2</v>
      </c>
      <c r="G31" s="8">
        <f t="shared" si="4"/>
        <v>2.6391078788372713E-2</v>
      </c>
      <c r="J31" s="4">
        <f t="shared" si="2"/>
        <v>-1.5301718678302537E-3</v>
      </c>
    </row>
    <row r="32" spans="1:10" x14ac:dyDescent="0.2">
      <c r="A32" s="7">
        <v>44848</v>
      </c>
      <c r="B32" s="3" t="str">
        <f t="shared" si="0"/>
        <v>venerdì</v>
      </c>
      <c r="C32" s="2">
        <f t="shared" si="5"/>
        <v>4</v>
      </c>
      <c r="D32" s="15">
        <v>368.54998799999998</v>
      </c>
      <c r="E32" s="15">
        <v>357.63000499999998</v>
      </c>
      <c r="F32" s="8">
        <f t="shared" si="3"/>
        <v>-2.9629584467657077E-2</v>
      </c>
      <c r="G32" s="8">
        <f t="shared" si="4"/>
        <v>-2.2788742184362925E-2</v>
      </c>
      <c r="J32" s="4">
        <f t="shared" si="2"/>
        <v>4.6584469331649107E-2</v>
      </c>
    </row>
    <row r="33" spans="1:10" x14ac:dyDescent="0.2">
      <c r="A33" s="7">
        <v>44851</v>
      </c>
      <c r="B33" s="3" t="str">
        <f t="shared" si="0"/>
        <v>lunedì</v>
      </c>
      <c r="C33" s="2">
        <f t="shared" si="5"/>
        <v>0</v>
      </c>
      <c r="D33" s="15">
        <v>364.01001000000002</v>
      </c>
      <c r="E33" s="15">
        <v>366.82000699999998</v>
      </c>
      <c r="F33" s="8">
        <f t="shared" si="3"/>
        <v>7.7195596901303695E-3</v>
      </c>
      <c r="G33" s="8">
        <f t="shared" si="4"/>
        <v>2.5696954594176161E-2</v>
      </c>
      <c r="J33" s="4">
        <f t="shared" si="2"/>
        <v>3.2849865792625763E-2</v>
      </c>
    </row>
    <row r="34" spans="1:10" x14ac:dyDescent="0.2">
      <c r="A34" s="7">
        <v>44852</v>
      </c>
      <c r="B34" s="3" t="str">
        <f t="shared" si="0"/>
        <v>martedì</v>
      </c>
      <c r="C34" s="2">
        <f t="shared" si="5"/>
        <v>1</v>
      </c>
      <c r="D34" s="15">
        <v>375.13000499999998</v>
      </c>
      <c r="E34" s="15">
        <v>371.13000499999998</v>
      </c>
      <c r="F34" s="8">
        <f t="shared" si="3"/>
        <v>-1.0662970028217285E-2</v>
      </c>
      <c r="G34" s="8">
        <f t="shared" si="4"/>
        <v>1.1749626295601721E-2</v>
      </c>
      <c r="J34" s="4">
        <f t="shared" si="2"/>
        <v>3.7156812475994769E-2</v>
      </c>
    </row>
    <row r="35" spans="1:10" x14ac:dyDescent="0.2">
      <c r="A35" s="7">
        <v>44853</v>
      </c>
      <c r="B35" s="3" t="str">
        <f t="shared" si="0"/>
        <v>mercoledì</v>
      </c>
      <c r="C35" s="2">
        <f t="shared" si="5"/>
        <v>2</v>
      </c>
      <c r="D35" s="15">
        <v>368.98998999999998</v>
      </c>
      <c r="E35" s="15">
        <v>368.5</v>
      </c>
      <c r="F35" s="8">
        <f t="shared" si="3"/>
        <v>-1.3279222019003214E-3</v>
      </c>
      <c r="G35" s="8">
        <f t="shared" si="4"/>
        <v>-7.0864790358299993E-3</v>
      </c>
      <c r="J35" s="4">
        <f t="shared" si="2"/>
        <v>3.6689251017639105E-2</v>
      </c>
    </row>
    <row r="36" spans="1:10" x14ac:dyDescent="0.2">
      <c r="A36" s="7">
        <v>44854</v>
      </c>
      <c r="B36" s="3" t="str">
        <f t="shared" si="0"/>
        <v>giovedì</v>
      </c>
      <c r="C36" s="2">
        <f t="shared" si="5"/>
        <v>3</v>
      </c>
      <c r="D36" s="15">
        <v>368.02999899999998</v>
      </c>
      <c r="E36" s="15">
        <v>365.41000400000001</v>
      </c>
      <c r="F36" s="8">
        <f t="shared" si="3"/>
        <v>-7.1189712988586036E-3</v>
      </c>
      <c r="G36" s="8">
        <f t="shared" si="4"/>
        <v>-8.3853351424694311E-3</v>
      </c>
      <c r="J36" s="4">
        <f t="shared" si="2"/>
        <v>3.9873038068218777E-2</v>
      </c>
    </row>
    <row r="37" spans="1:10" x14ac:dyDescent="0.2">
      <c r="A37" s="7">
        <v>44855</v>
      </c>
      <c r="B37" s="3" t="str">
        <f t="shared" si="0"/>
        <v>venerdì</v>
      </c>
      <c r="C37" s="2">
        <f t="shared" si="5"/>
        <v>4</v>
      </c>
      <c r="D37" s="15">
        <v>365.11999500000002</v>
      </c>
      <c r="E37" s="15">
        <v>374.290009</v>
      </c>
      <c r="F37" s="8">
        <f t="shared" si="3"/>
        <v>2.5115069362333826E-2</v>
      </c>
      <c r="G37" s="8">
        <f t="shared" si="4"/>
        <v>2.430148299935429E-2</v>
      </c>
      <c r="J37" s="4">
        <f t="shared" si="2"/>
        <v>3.9354456827085681E-2</v>
      </c>
    </row>
    <row r="38" spans="1:10" x14ac:dyDescent="0.2">
      <c r="A38" s="7">
        <v>44858</v>
      </c>
      <c r="B38" s="3" t="str">
        <f t="shared" si="0"/>
        <v>lunedì</v>
      </c>
      <c r="C38" s="2">
        <f t="shared" si="5"/>
        <v>0</v>
      </c>
      <c r="D38" s="15">
        <v>375.89001500000001</v>
      </c>
      <c r="E38" s="15">
        <v>378.86999500000002</v>
      </c>
      <c r="F38" s="8">
        <f t="shared" si="3"/>
        <v>7.9277977096572031E-3</v>
      </c>
      <c r="G38" s="8">
        <f t="shared" si="4"/>
        <v>1.2236463410381921E-2</v>
      </c>
      <c r="J38" s="4">
        <f t="shared" si="2"/>
        <v>1.9373389544875372E-2</v>
      </c>
    </row>
    <row r="39" spans="1:10" x14ac:dyDescent="0.2">
      <c r="A39" s="7">
        <v>44859</v>
      </c>
      <c r="B39" s="3" t="str">
        <f t="shared" si="0"/>
        <v>martedì</v>
      </c>
      <c r="C39" s="2">
        <f t="shared" si="5"/>
        <v>1</v>
      </c>
      <c r="D39" s="15">
        <v>378.790009</v>
      </c>
      <c r="E39" s="15">
        <v>384.92001299999998</v>
      </c>
      <c r="F39" s="8">
        <f t="shared" si="3"/>
        <v>1.618311955001956E-2</v>
      </c>
      <c r="G39" s="8">
        <f t="shared" si="4"/>
        <v>1.5968585741396507E-2</v>
      </c>
      <c r="J39" s="4">
        <f t="shared" si="2"/>
        <v>-1.0392392873580557E-3</v>
      </c>
    </row>
    <row r="40" spans="1:10" x14ac:dyDescent="0.2">
      <c r="A40" s="7">
        <v>44860</v>
      </c>
      <c r="B40" s="3" t="str">
        <f t="shared" si="0"/>
        <v>mercoledì</v>
      </c>
      <c r="C40" s="2">
        <f t="shared" si="5"/>
        <v>2</v>
      </c>
      <c r="D40" s="15">
        <v>381.61999500000002</v>
      </c>
      <c r="E40" s="15">
        <v>382.01998900000001</v>
      </c>
      <c r="F40" s="8">
        <f t="shared" si="3"/>
        <v>1.048147385463889E-3</v>
      </c>
      <c r="G40" s="8">
        <f t="shared" si="4"/>
        <v>-7.5340951419950557E-3</v>
      </c>
      <c r="J40" s="4">
        <f t="shared" si="2"/>
        <v>-1.8716282408981464E-2</v>
      </c>
    </row>
    <row r="41" spans="1:10" x14ac:dyDescent="0.2">
      <c r="A41" s="7">
        <v>44861</v>
      </c>
      <c r="B41" s="3" t="str">
        <f t="shared" si="0"/>
        <v>giovedì</v>
      </c>
      <c r="C41" s="2">
        <f t="shared" si="5"/>
        <v>3</v>
      </c>
      <c r="D41" s="15">
        <v>383.07000699999998</v>
      </c>
      <c r="E41" s="15">
        <v>379.98001099999999</v>
      </c>
      <c r="F41" s="8">
        <f t="shared" si="3"/>
        <v>-8.0664002493935402E-3</v>
      </c>
      <c r="G41" s="8">
        <f t="shared" si="4"/>
        <v>-5.3399771183178036E-3</v>
      </c>
      <c r="J41" s="4">
        <f t="shared" si="2"/>
        <v>-2.3606507553893322E-2</v>
      </c>
    </row>
    <row r="42" spans="1:10" x14ac:dyDescent="0.2">
      <c r="A42" s="7">
        <v>44862</v>
      </c>
      <c r="B42" s="3" t="str">
        <f t="shared" si="0"/>
        <v>venerdì</v>
      </c>
      <c r="C42" s="2">
        <f t="shared" si="5"/>
        <v>4</v>
      </c>
      <c r="D42" s="15">
        <v>379.86999500000002</v>
      </c>
      <c r="E42" s="15">
        <v>389.01998900000001</v>
      </c>
      <c r="F42" s="8">
        <f t="shared" si="3"/>
        <v>2.4087172244283184E-2</v>
      </c>
      <c r="G42" s="8">
        <f t="shared" si="4"/>
        <v>2.3790667241177642E-2</v>
      </c>
      <c r="J42" s="4">
        <f t="shared" si="2"/>
        <v>-3.256897680905544E-2</v>
      </c>
    </row>
    <row r="43" spans="1:10" x14ac:dyDescent="0.2">
      <c r="A43" s="7">
        <v>44865</v>
      </c>
      <c r="B43" s="3" t="str">
        <f t="shared" si="0"/>
        <v>lunedì</v>
      </c>
      <c r="C43" s="2">
        <f t="shared" si="5"/>
        <v>0</v>
      </c>
      <c r="D43" s="15">
        <v>386.44000199999999</v>
      </c>
      <c r="E43" s="15">
        <v>386.209991</v>
      </c>
      <c r="F43" s="8">
        <f t="shared" si="3"/>
        <v>-5.9520494464750161E-4</v>
      </c>
      <c r="G43" s="8">
        <f t="shared" si="4"/>
        <v>-7.2232740719140971E-3</v>
      </c>
      <c r="J43" s="4">
        <f t="shared" si="2"/>
        <v>-1.6208744325311841E-2</v>
      </c>
    </row>
    <row r="44" spans="1:10" x14ac:dyDescent="0.2">
      <c r="A44" s="7">
        <v>44866</v>
      </c>
      <c r="B44" s="3" t="str">
        <f t="shared" si="0"/>
        <v>martedì</v>
      </c>
      <c r="C44" s="2">
        <f t="shared" si="5"/>
        <v>1</v>
      </c>
      <c r="D44" s="15">
        <v>390.14001500000001</v>
      </c>
      <c r="E44" s="15">
        <v>384.51998900000001</v>
      </c>
      <c r="F44" s="8">
        <f t="shared" si="3"/>
        <v>-1.4405151442873645E-2</v>
      </c>
      <c r="G44" s="8">
        <f t="shared" si="4"/>
        <v>-4.3758629745028858E-3</v>
      </c>
      <c r="J44" s="4">
        <f t="shared" si="2"/>
        <v>-6.5535968794590014E-3</v>
      </c>
    </row>
    <row r="45" spans="1:10" x14ac:dyDescent="0.2">
      <c r="A45" s="7">
        <v>44867</v>
      </c>
      <c r="B45" s="3" t="str">
        <f t="shared" si="0"/>
        <v>mercoledì</v>
      </c>
      <c r="C45" s="2">
        <f t="shared" si="5"/>
        <v>2</v>
      </c>
      <c r="D45" s="15">
        <v>383.89999399999999</v>
      </c>
      <c r="E45" s="15">
        <v>374.86999500000002</v>
      </c>
      <c r="F45" s="8">
        <f t="shared" si="3"/>
        <v>-2.3521748218625852E-2</v>
      </c>
      <c r="G45" s="8">
        <f t="shared" si="4"/>
        <v>-2.5096208977577996E-2</v>
      </c>
      <c r="J45" s="4">
        <f t="shared" si="2"/>
        <v>-1.9739910098700601E-3</v>
      </c>
    </row>
    <row r="46" spans="1:10" x14ac:dyDescent="0.2">
      <c r="A46" s="7">
        <v>44868</v>
      </c>
      <c r="B46" s="3" t="str">
        <f t="shared" si="0"/>
        <v>giovedì</v>
      </c>
      <c r="C46" s="2">
        <f t="shared" si="5"/>
        <v>3</v>
      </c>
      <c r="D46" s="15">
        <v>371.47000100000002</v>
      </c>
      <c r="E46" s="15">
        <v>371.01001000000002</v>
      </c>
      <c r="F46" s="8">
        <f t="shared" si="3"/>
        <v>-1.238299186372259E-3</v>
      </c>
      <c r="G46" s="8">
        <f t="shared" si="4"/>
        <v>-1.0296863049815429E-2</v>
      </c>
      <c r="J46" s="4">
        <f t="shared" si="2"/>
        <v>6.382574960713315E-2</v>
      </c>
    </row>
    <row r="47" spans="1:10" x14ac:dyDescent="0.2">
      <c r="A47" s="7">
        <v>44869</v>
      </c>
      <c r="B47" s="3" t="str">
        <f t="shared" si="0"/>
        <v>venerdì</v>
      </c>
      <c r="C47" s="2">
        <f t="shared" si="5"/>
        <v>4</v>
      </c>
      <c r="D47" s="15">
        <v>377</v>
      </c>
      <c r="E47" s="15">
        <v>376.35000600000001</v>
      </c>
      <c r="F47" s="8">
        <f t="shared" si="3"/>
        <v>-1.7241220159150993E-3</v>
      </c>
      <c r="G47" s="8">
        <f t="shared" si="4"/>
        <v>1.4393131872641346E-2</v>
      </c>
      <c r="J47" s="4">
        <f t="shared" si="2"/>
        <v>5.888137012544651E-2</v>
      </c>
    </row>
    <row r="48" spans="1:10" x14ac:dyDescent="0.2">
      <c r="A48" s="7">
        <v>44872</v>
      </c>
      <c r="B48" s="3" t="str">
        <f t="shared" si="0"/>
        <v>lunedì</v>
      </c>
      <c r="C48" s="2">
        <f t="shared" si="5"/>
        <v>0</v>
      </c>
      <c r="D48" s="15">
        <v>377.709991</v>
      </c>
      <c r="E48" s="15">
        <v>379.95001200000002</v>
      </c>
      <c r="F48" s="8">
        <f t="shared" si="3"/>
        <v>5.9305315013497032E-3</v>
      </c>
      <c r="G48" s="8">
        <f t="shared" si="4"/>
        <v>9.5655797598154079E-3</v>
      </c>
      <c r="J48" s="4">
        <f t="shared" si="2"/>
        <v>3.9926260089182472E-2</v>
      </c>
    </row>
    <row r="49" spans="1:10" x14ac:dyDescent="0.2">
      <c r="A49" s="7">
        <v>44873</v>
      </c>
      <c r="B49" s="3" t="str">
        <f t="shared" si="0"/>
        <v>martedì</v>
      </c>
      <c r="C49" s="2">
        <f t="shared" si="5"/>
        <v>1</v>
      </c>
      <c r="D49" s="15">
        <v>381.10998499999999</v>
      </c>
      <c r="E49" s="15">
        <v>382</v>
      </c>
      <c r="F49" s="8">
        <f t="shared" si="3"/>
        <v>2.3353232269682079E-3</v>
      </c>
      <c r="G49" s="8">
        <f t="shared" si="4"/>
        <v>5.3954150158047227E-3</v>
      </c>
      <c r="J49" s="4">
        <f t="shared" si="2"/>
        <v>4.3167513089005176E-2</v>
      </c>
    </row>
    <row r="50" spans="1:10" x14ac:dyDescent="0.2">
      <c r="A50" s="7">
        <v>44874</v>
      </c>
      <c r="B50" s="3" t="str">
        <f t="shared" si="0"/>
        <v>mercoledì</v>
      </c>
      <c r="C50" s="2">
        <f t="shared" si="5"/>
        <v>2</v>
      </c>
      <c r="D50" s="15">
        <v>379.92999300000002</v>
      </c>
      <c r="E50" s="15">
        <v>374.13000499999998</v>
      </c>
      <c r="F50" s="8">
        <f t="shared" si="3"/>
        <v>-1.5265938743614909E-2</v>
      </c>
      <c r="G50" s="8">
        <f t="shared" si="4"/>
        <v>-2.0602081151832506E-2</v>
      </c>
      <c r="J50" s="4">
        <f t="shared" si="2"/>
        <v>5.6985557734135849E-2</v>
      </c>
    </row>
    <row r="51" spans="1:10" x14ac:dyDescent="0.2">
      <c r="A51" s="7">
        <v>44875</v>
      </c>
      <c r="B51" s="3" t="str">
        <f t="shared" si="0"/>
        <v>giovedì</v>
      </c>
      <c r="C51" s="2">
        <f t="shared" si="5"/>
        <v>3</v>
      </c>
      <c r="D51" s="15">
        <v>388.04998799999998</v>
      </c>
      <c r="E51" s="15">
        <v>394.69000199999999</v>
      </c>
      <c r="F51" s="8">
        <f t="shared" si="3"/>
        <v>1.7111233617664763E-2</v>
      </c>
      <c r="G51" s="8">
        <f t="shared" si="4"/>
        <v>5.4954151565576814E-2</v>
      </c>
      <c r="J51" s="4">
        <f t="shared" si="2"/>
        <v>-1.14016569388554E-3</v>
      </c>
    </row>
    <row r="52" spans="1:10" x14ac:dyDescent="0.2">
      <c r="A52" s="7">
        <v>44876</v>
      </c>
      <c r="B52" s="3" t="str">
        <f t="shared" si="0"/>
        <v>venerdì</v>
      </c>
      <c r="C52" s="2">
        <f t="shared" si="5"/>
        <v>4</v>
      </c>
      <c r="D52" s="15">
        <v>395.58999599999999</v>
      </c>
      <c r="E52" s="15">
        <v>398.51001000000002</v>
      </c>
      <c r="F52" s="8">
        <f t="shared" si="3"/>
        <v>7.3814151761310912E-3</v>
      </c>
      <c r="G52" s="8">
        <f t="shared" si="4"/>
        <v>9.6785020665408946E-3</v>
      </c>
      <c r="J52" s="4">
        <f t="shared" si="2"/>
        <v>-6.2232087971894282E-3</v>
      </c>
    </row>
    <row r="53" spans="1:10" x14ac:dyDescent="0.2">
      <c r="A53" s="7">
        <v>44879</v>
      </c>
      <c r="B53" s="3" t="str">
        <f t="shared" si="0"/>
        <v>lunedì</v>
      </c>
      <c r="C53" s="2">
        <f t="shared" si="5"/>
        <v>0</v>
      </c>
      <c r="D53" s="15">
        <v>396.66000400000001</v>
      </c>
      <c r="E53" s="15">
        <v>395.11999500000002</v>
      </c>
      <c r="F53" s="8">
        <f t="shared" si="3"/>
        <v>-3.882440842208023E-3</v>
      </c>
      <c r="G53" s="8">
        <f t="shared" si="4"/>
        <v>-8.5067248373510238E-3</v>
      </c>
      <c r="J53" s="4">
        <f t="shared" si="2"/>
        <v>-1.3413621348118108E-3</v>
      </c>
    </row>
    <row r="54" spans="1:10" x14ac:dyDescent="0.2">
      <c r="A54" s="7">
        <v>44880</v>
      </c>
      <c r="B54" s="3" t="str">
        <f t="shared" si="0"/>
        <v>martedì</v>
      </c>
      <c r="C54" s="2">
        <f t="shared" si="5"/>
        <v>1</v>
      </c>
      <c r="D54" s="15">
        <v>401.14999399999999</v>
      </c>
      <c r="E54" s="15">
        <v>398.48998999999998</v>
      </c>
      <c r="F54" s="8">
        <f t="shared" si="3"/>
        <v>-6.6309461293423697E-3</v>
      </c>
      <c r="G54" s="8">
        <f t="shared" si="4"/>
        <v>8.5290419180126791E-3</v>
      </c>
      <c r="J54" s="4">
        <f t="shared" si="2"/>
        <v>3.5383674254904495E-3</v>
      </c>
    </row>
    <row r="55" spans="1:10" x14ac:dyDescent="0.2">
      <c r="A55" s="7">
        <v>44881</v>
      </c>
      <c r="B55" s="3" t="str">
        <f t="shared" si="0"/>
        <v>mercoledì</v>
      </c>
      <c r="C55" s="2">
        <f t="shared" si="5"/>
        <v>2</v>
      </c>
      <c r="D55" s="15">
        <v>396.77999899999998</v>
      </c>
      <c r="E55" s="15">
        <v>395.45001200000002</v>
      </c>
      <c r="F55" s="8">
        <f t="shared" si="3"/>
        <v>-3.3519507116082235E-3</v>
      </c>
      <c r="G55" s="8">
        <f t="shared" si="4"/>
        <v>-7.6287436981791251E-3</v>
      </c>
      <c r="J55" s="4">
        <f t="shared" si="2"/>
        <v>1.7625491942076278E-2</v>
      </c>
    </row>
    <row r="56" spans="1:10" x14ac:dyDescent="0.2">
      <c r="A56" s="7">
        <v>44882</v>
      </c>
      <c r="B56" s="3" t="str">
        <f t="shared" si="0"/>
        <v>giovedì</v>
      </c>
      <c r="C56" s="2">
        <f t="shared" si="5"/>
        <v>3</v>
      </c>
      <c r="D56" s="15">
        <v>390.459991</v>
      </c>
      <c r="E56" s="15">
        <v>394.23998999999998</v>
      </c>
      <c r="F56" s="8">
        <f t="shared" si="3"/>
        <v>9.6808868696613148E-3</v>
      </c>
      <c r="G56" s="8">
        <f t="shared" si="4"/>
        <v>-3.0598608250896643E-3</v>
      </c>
      <c r="J56" s="4">
        <f t="shared" si="2"/>
        <v>2.0520488040799818E-2</v>
      </c>
    </row>
    <row r="57" spans="1:10" x14ac:dyDescent="0.2">
      <c r="A57" s="7">
        <v>44883</v>
      </c>
      <c r="B57" s="3" t="str">
        <f t="shared" si="0"/>
        <v>venerdì</v>
      </c>
      <c r="C57" s="2">
        <f t="shared" si="5"/>
        <v>4</v>
      </c>
      <c r="D57" s="15">
        <v>397.73998999999998</v>
      </c>
      <c r="E57" s="15">
        <v>396.02999899999998</v>
      </c>
      <c r="F57" s="8">
        <f t="shared" si="3"/>
        <v>-4.2992684743618625E-3</v>
      </c>
      <c r="G57" s="8">
        <f t="shared" si="4"/>
        <v>4.540404437408792E-3</v>
      </c>
      <c r="J57" s="4">
        <f t="shared" si="2"/>
        <v>-3.0299472338700368E-4</v>
      </c>
    </row>
    <row r="58" spans="1:10" x14ac:dyDescent="0.2">
      <c r="A58" s="7">
        <v>44886</v>
      </c>
      <c r="B58" s="3" t="str">
        <f t="shared" si="0"/>
        <v>lunedì</v>
      </c>
      <c r="C58" s="2">
        <f t="shared" si="5"/>
        <v>0</v>
      </c>
      <c r="D58" s="15">
        <v>394.64001500000001</v>
      </c>
      <c r="E58" s="15">
        <v>394.58999599999999</v>
      </c>
      <c r="F58" s="8">
        <f t="shared" si="3"/>
        <v>-1.2674589017543049E-4</v>
      </c>
      <c r="G58" s="8">
        <f t="shared" si="4"/>
        <v>-3.6360957595032851E-3</v>
      </c>
      <c r="J58" s="4">
        <f t="shared" si="2"/>
        <v>1.6219747243668219E-3</v>
      </c>
    </row>
    <row r="59" spans="1:10" x14ac:dyDescent="0.2">
      <c r="A59" s="7">
        <v>44887</v>
      </c>
      <c r="B59" s="3" t="str">
        <f t="shared" si="0"/>
        <v>martedì</v>
      </c>
      <c r="C59" s="2">
        <f t="shared" si="5"/>
        <v>1</v>
      </c>
      <c r="D59" s="15">
        <v>396.63000499999998</v>
      </c>
      <c r="E59" s="15">
        <v>399.89999399999999</v>
      </c>
      <c r="F59" s="8">
        <f t="shared" si="3"/>
        <v>8.2444317343061575E-3</v>
      </c>
      <c r="G59" s="8">
        <f t="shared" si="4"/>
        <v>1.3457001074097193E-2</v>
      </c>
      <c r="J59" s="4">
        <f t="shared" si="2"/>
        <v>1.9454861507199803E-2</v>
      </c>
    </row>
    <row r="60" spans="1:10" x14ac:dyDescent="0.2">
      <c r="A60" s="7">
        <v>44888</v>
      </c>
      <c r="B60" s="3" t="str">
        <f t="shared" si="0"/>
        <v>mercoledì</v>
      </c>
      <c r="C60" s="2">
        <f t="shared" si="5"/>
        <v>2</v>
      </c>
      <c r="D60" s="15">
        <v>399.54998799999998</v>
      </c>
      <c r="E60" s="15">
        <v>402.42001299999998</v>
      </c>
      <c r="F60" s="8">
        <f t="shared" si="3"/>
        <v>7.1831437522155506E-3</v>
      </c>
      <c r="G60" s="8">
        <f t="shared" si="4"/>
        <v>6.30162300027439E-3</v>
      </c>
      <c r="J60" s="4">
        <f t="shared" si="2"/>
        <v>1.2325410863698769E-2</v>
      </c>
    </row>
    <row r="61" spans="1:10" x14ac:dyDescent="0.2">
      <c r="A61" s="7">
        <v>44890</v>
      </c>
      <c r="B61" s="3" t="str">
        <f t="shared" si="0"/>
        <v>venerdì</v>
      </c>
      <c r="C61" s="2">
        <f t="shared" si="5"/>
        <v>4</v>
      </c>
      <c r="D61" s="15">
        <v>401.82998700000002</v>
      </c>
      <c r="E61" s="15">
        <v>402.32998700000002</v>
      </c>
      <c r="F61" s="8">
        <f t="shared" si="3"/>
        <v>1.2443073343851761E-3</v>
      </c>
      <c r="G61" s="8">
        <f t="shared" si="4"/>
        <v>-2.2371153792484518E-4</v>
      </c>
      <c r="J61" s="4">
        <f t="shared" si="2"/>
        <v>1.1383732627416604E-2</v>
      </c>
    </row>
    <row r="62" spans="1:10" x14ac:dyDescent="0.2">
      <c r="A62" s="7">
        <v>44893</v>
      </c>
      <c r="B62" s="3" t="str">
        <f t="shared" si="0"/>
        <v>lunedì</v>
      </c>
      <c r="C62" s="2">
        <f t="shared" si="5"/>
        <v>0</v>
      </c>
      <c r="D62" s="15">
        <v>399.08999599999999</v>
      </c>
      <c r="E62" s="15">
        <v>395.91000400000001</v>
      </c>
      <c r="F62" s="8">
        <f t="shared" si="3"/>
        <v>-7.9681075242987801E-3</v>
      </c>
      <c r="G62" s="8">
        <f t="shared" si="4"/>
        <v>-1.5957008444414066E-2</v>
      </c>
      <c r="J62" s="4">
        <f t="shared" si="2"/>
        <v>9.295021501906706E-3</v>
      </c>
    </row>
    <row r="63" spans="1:10" x14ac:dyDescent="0.2">
      <c r="A63" s="7">
        <v>44894</v>
      </c>
      <c r="B63" s="3" t="str">
        <f t="shared" si="0"/>
        <v>martedì</v>
      </c>
      <c r="C63" s="2">
        <f t="shared" si="5"/>
        <v>1</v>
      </c>
      <c r="D63" s="15">
        <v>396.04998799999998</v>
      </c>
      <c r="E63" s="15">
        <v>395.23001099999999</v>
      </c>
      <c r="F63" s="8">
        <f t="shared" si="3"/>
        <v>-2.0703876400571799E-3</v>
      </c>
      <c r="G63" s="8">
        <f t="shared" si="4"/>
        <v>-1.7175443740492713E-3</v>
      </c>
      <c r="J63" s="4">
        <f t="shared" si="2"/>
        <v>-3.5423018521738053E-3</v>
      </c>
    </row>
    <row r="64" spans="1:10" x14ac:dyDescent="0.2">
      <c r="A64" s="7">
        <v>44895</v>
      </c>
      <c r="B64" s="3" t="str">
        <f t="shared" si="0"/>
        <v>mercoledì</v>
      </c>
      <c r="C64" s="2">
        <f t="shared" si="5"/>
        <v>2</v>
      </c>
      <c r="D64" s="15">
        <v>395.48998999999998</v>
      </c>
      <c r="E64" s="15">
        <v>407.67999300000002</v>
      </c>
      <c r="F64" s="8">
        <f t="shared" si="3"/>
        <v>3.082253232249961E-2</v>
      </c>
      <c r="G64" s="8">
        <f t="shared" si="4"/>
        <v>3.1500598774114943E-2</v>
      </c>
      <c r="J64" s="4">
        <f t="shared" si="2"/>
        <v>-3.5616143174335292E-2</v>
      </c>
    </row>
    <row r="65" spans="1:10" x14ac:dyDescent="0.2">
      <c r="A65" s="7">
        <v>44896</v>
      </c>
      <c r="B65" s="3" t="str">
        <f t="shared" si="0"/>
        <v>giovedì</v>
      </c>
      <c r="C65" s="2">
        <f t="shared" si="5"/>
        <v>3</v>
      </c>
      <c r="D65" s="15">
        <v>408.76998900000001</v>
      </c>
      <c r="E65" s="15">
        <v>407.38000499999998</v>
      </c>
      <c r="F65" s="8">
        <f t="shared" si="3"/>
        <v>-3.4004061878427838E-3</v>
      </c>
      <c r="G65" s="8">
        <f t="shared" si="4"/>
        <v>-7.3584184936944315E-4</v>
      </c>
      <c r="J65" s="4">
        <f t="shared" si="2"/>
        <v>-2.7345512453415592E-2</v>
      </c>
    </row>
    <row r="66" spans="1:10" x14ac:dyDescent="0.2">
      <c r="A66" s="7">
        <v>44897</v>
      </c>
      <c r="B66" s="3" t="str">
        <f t="shared" si="0"/>
        <v>venerdì</v>
      </c>
      <c r="C66" s="2">
        <f t="shared" si="5"/>
        <v>4</v>
      </c>
      <c r="D66" s="15">
        <v>402.25</v>
      </c>
      <c r="E66" s="15">
        <v>406.91000400000001</v>
      </c>
      <c r="F66" s="8">
        <f t="shared" si="3"/>
        <v>1.1584845245494134E-2</v>
      </c>
      <c r="G66" s="8">
        <f t="shared" si="4"/>
        <v>-1.1537164176724088E-3</v>
      </c>
      <c r="J66" s="4">
        <f t="shared" si="2"/>
        <v>-3.3496362502800595E-2</v>
      </c>
    </row>
    <row r="67" spans="1:10" x14ac:dyDescent="0.2">
      <c r="A67" s="7">
        <v>44900</v>
      </c>
      <c r="B67" s="3" t="str">
        <f t="shared" ref="B67:B130" si="6">TEXT(A67,"gggg")</f>
        <v>lunedì</v>
      </c>
      <c r="C67" s="2">
        <f t="shared" si="5"/>
        <v>0</v>
      </c>
      <c r="D67" s="15">
        <v>403.95001200000002</v>
      </c>
      <c r="E67" s="15">
        <v>399.58999599999999</v>
      </c>
      <c r="F67" s="8">
        <f t="shared" si="3"/>
        <v>-1.0793454314837426E-2</v>
      </c>
      <c r="G67" s="8">
        <f t="shared" si="4"/>
        <v>-1.7989255432510894E-2</v>
      </c>
      <c r="J67" s="4">
        <f t="shared" ref="J67:J130" si="7">(E72-E67)/E67</f>
        <v>-1.6016016577150994E-3</v>
      </c>
    </row>
    <row r="68" spans="1:10" x14ac:dyDescent="0.2">
      <c r="A68" s="7">
        <v>44901</v>
      </c>
      <c r="B68" s="3" t="str">
        <f t="shared" si="6"/>
        <v>martedì</v>
      </c>
      <c r="C68" s="2">
        <f t="shared" si="5"/>
        <v>1</v>
      </c>
      <c r="D68" s="15">
        <v>399.42001299999998</v>
      </c>
      <c r="E68" s="15">
        <v>393.82998700000002</v>
      </c>
      <c r="F68" s="8">
        <f t="shared" ref="F68:F131" si="8">(E68-D68)/D68</f>
        <v>-1.399535781398106E-2</v>
      </c>
      <c r="G68" s="8">
        <f t="shared" ref="G68:G131" si="9">(E68-E67)/E67</f>
        <v>-1.4414797811905102E-2</v>
      </c>
      <c r="J68" s="4">
        <f t="shared" si="7"/>
        <v>2.0668852725021183E-2</v>
      </c>
    </row>
    <row r="69" spans="1:10" x14ac:dyDescent="0.2">
      <c r="A69" s="7">
        <v>44902</v>
      </c>
      <c r="B69" s="3" t="str">
        <f t="shared" si="6"/>
        <v>mercoledì</v>
      </c>
      <c r="C69" s="2">
        <f t="shared" si="5"/>
        <v>2</v>
      </c>
      <c r="D69" s="15">
        <v>392.94000199999999</v>
      </c>
      <c r="E69" s="15">
        <v>393.16000400000001</v>
      </c>
      <c r="F69" s="8">
        <f t="shared" si="8"/>
        <v>5.5988700280004136E-4</v>
      </c>
      <c r="G69" s="8">
        <f t="shared" si="9"/>
        <v>-1.7011985428118301E-3</v>
      </c>
      <c r="J69" s="4">
        <f t="shared" si="7"/>
        <v>1.5871375359941185E-2</v>
      </c>
    </row>
    <row r="70" spans="1:10" x14ac:dyDescent="0.2">
      <c r="A70" s="7">
        <v>44903</v>
      </c>
      <c r="B70" s="3" t="str">
        <f t="shared" si="6"/>
        <v>giovedì</v>
      </c>
      <c r="C70" s="2">
        <f t="shared" si="5"/>
        <v>3</v>
      </c>
      <c r="D70" s="15">
        <v>395.14001500000001</v>
      </c>
      <c r="E70" s="15">
        <v>396.23998999999998</v>
      </c>
      <c r="F70" s="8">
        <f t="shared" si="8"/>
        <v>2.7837600805880724E-3</v>
      </c>
      <c r="G70" s="8">
        <f t="shared" si="9"/>
        <v>7.8339250398419529E-3</v>
      </c>
      <c r="J70" s="4">
        <f t="shared" si="7"/>
        <v>-1.6681771569800399E-2</v>
      </c>
    </row>
    <row r="71" spans="1:10" x14ac:dyDescent="0.2">
      <c r="A71" s="7">
        <v>44904</v>
      </c>
      <c r="B71" s="3" t="str">
        <f t="shared" si="6"/>
        <v>venerdì</v>
      </c>
      <c r="C71" s="2">
        <f t="shared" ref="C71:C134" si="10">WEEKDAY(A71,3)</f>
        <v>4</v>
      </c>
      <c r="D71" s="15">
        <v>394.94000199999999</v>
      </c>
      <c r="E71" s="15">
        <v>393.27999899999998</v>
      </c>
      <c r="F71" s="8">
        <f t="shared" si="8"/>
        <v>-4.2031776765930574E-3</v>
      </c>
      <c r="G71" s="8">
        <f t="shared" si="9"/>
        <v>-7.4701975436653996E-3</v>
      </c>
      <c r="J71" s="4">
        <f t="shared" si="7"/>
        <v>-2.5452629234775721E-2</v>
      </c>
    </row>
    <row r="72" spans="1:10" x14ac:dyDescent="0.2">
      <c r="A72" s="7">
        <v>44907</v>
      </c>
      <c r="B72" s="3" t="str">
        <f t="shared" si="6"/>
        <v>lunedì</v>
      </c>
      <c r="C72" s="2">
        <f t="shared" si="10"/>
        <v>0</v>
      </c>
      <c r="D72" s="15">
        <v>394.10998499999999</v>
      </c>
      <c r="E72" s="15">
        <v>398.95001200000002</v>
      </c>
      <c r="F72" s="8">
        <f t="shared" si="8"/>
        <v>1.2280904275998032E-2</v>
      </c>
      <c r="G72" s="8">
        <f t="shared" si="9"/>
        <v>1.4417242205088696E-2</v>
      </c>
      <c r="J72" s="4">
        <f t="shared" si="7"/>
        <v>-4.7449611306190423E-2</v>
      </c>
    </row>
    <row r="73" spans="1:10" x14ac:dyDescent="0.2">
      <c r="A73" s="7">
        <v>44908</v>
      </c>
      <c r="B73" s="3" t="str">
        <f t="shared" si="6"/>
        <v>martedì</v>
      </c>
      <c r="C73" s="2">
        <f t="shared" si="10"/>
        <v>1</v>
      </c>
      <c r="D73" s="15">
        <v>410.22000100000002</v>
      </c>
      <c r="E73" s="15">
        <v>401.97000100000002</v>
      </c>
      <c r="F73" s="8">
        <f t="shared" si="8"/>
        <v>-2.0111159816412753E-2</v>
      </c>
      <c r="G73" s="8">
        <f t="shared" si="9"/>
        <v>7.5698431110712925E-3</v>
      </c>
      <c r="J73" s="4">
        <f t="shared" si="7"/>
        <v>-5.3312416216851032E-2</v>
      </c>
    </row>
    <row r="74" spans="1:10" x14ac:dyDescent="0.2">
      <c r="A74" s="7">
        <v>44909</v>
      </c>
      <c r="B74" s="3" t="str">
        <f t="shared" si="6"/>
        <v>mercoledì</v>
      </c>
      <c r="C74" s="2">
        <f t="shared" si="10"/>
        <v>2</v>
      </c>
      <c r="D74" s="15">
        <v>401.60998499999999</v>
      </c>
      <c r="E74" s="15">
        <v>399.39999399999999</v>
      </c>
      <c r="F74" s="8">
        <f t="shared" si="8"/>
        <v>-5.5028288203541609E-3</v>
      </c>
      <c r="G74" s="8">
        <f t="shared" si="9"/>
        <v>-6.393529351957865E-3</v>
      </c>
      <c r="J74" s="4">
        <f t="shared" si="7"/>
        <v>-3.2974419624052377E-2</v>
      </c>
    </row>
    <row r="75" spans="1:10" x14ac:dyDescent="0.2">
      <c r="A75" s="7">
        <v>44910</v>
      </c>
      <c r="B75" s="3" t="str">
        <f t="shared" si="6"/>
        <v>giovedì</v>
      </c>
      <c r="C75" s="2">
        <f t="shared" si="10"/>
        <v>3</v>
      </c>
      <c r="D75" s="15">
        <v>394.29998799999998</v>
      </c>
      <c r="E75" s="15">
        <v>389.63000499999998</v>
      </c>
      <c r="F75" s="8">
        <f t="shared" si="8"/>
        <v>-1.1843731022380864E-2</v>
      </c>
      <c r="G75" s="8">
        <f t="shared" si="9"/>
        <v>-2.4461665364972462E-2</v>
      </c>
      <c r="J75" s="4">
        <f t="shared" si="7"/>
        <v>-2.2867858957628169E-2</v>
      </c>
    </row>
    <row r="76" spans="1:10" x14ac:dyDescent="0.2">
      <c r="A76" s="7">
        <v>44911</v>
      </c>
      <c r="B76" s="3" t="str">
        <f t="shared" si="6"/>
        <v>venerdì</v>
      </c>
      <c r="C76" s="2">
        <f t="shared" si="10"/>
        <v>4</v>
      </c>
      <c r="D76" s="15">
        <v>385.17999300000002</v>
      </c>
      <c r="E76" s="15">
        <v>383.26998900000001</v>
      </c>
      <c r="F76" s="8">
        <f t="shared" si="8"/>
        <v>-4.9587310730337302E-3</v>
      </c>
      <c r="G76" s="8">
        <f t="shared" si="9"/>
        <v>-1.6323219255149443E-2</v>
      </c>
      <c r="J76" s="4">
        <f t="shared" si="7"/>
        <v>-9.3924651115846866E-4</v>
      </c>
    </row>
    <row r="77" spans="1:10" x14ac:dyDescent="0.2">
      <c r="A77" s="7">
        <v>44914</v>
      </c>
      <c r="B77" s="3" t="str">
        <f t="shared" si="6"/>
        <v>lunedì</v>
      </c>
      <c r="C77" s="2">
        <f t="shared" si="10"/>
        <v>0</v>
      </c>
      <c r="D77" s="15">
        <v>383.47000100000002</v>
      </c>
      <c r="E77" s="15">
        <v>380.01998900000001</v>
      </c>
      <c r="F77" s="8">
        <f t="shared" si="8"/>
        <v>-8.9968237176394281E-3</v>
      </c>
      <c r="G77" s="8">
        <f t="shared" si="9"/>
        <v>-8.4796621005460461E-3</v>
      </c>
      <c r="J77" s="4">
        <f t="shared" si="7"/>
        <v>3.6314010840097751E-3</v>
      </c>
    </row>
    <row r="78" spans="1:10" x14ac:dyDescent="0.2">
      <c r="A78" s="7">
        <v>44915</v>
      </c>
      <c r="B78" s="3" t="str">
        <f t="shared" si="6"/>
        <v>martedì</v>
      </c>
      <c r="C78" s="2">
        <f t="shared" si="10"/>
        <v>1</v>
      </c>
      <c r="D78" s="15">
        <v>379.23001099999999</v>
      </c>
      <c r="E78" s="15">
        <v>380.540009</v>
      </c>
      <c r="F78" s="8">
        <f t="shared" si="8"/>
        <v>3.454362687556411E-3</v>
      </c>
      <c r="G78" s="8">
        <f t="shared" si="9"/>
        <v>1.368401702679877E-3</v>
      </c>
      <c r="J78" s="4">
        <f t="shared" si="7"/>
        <v>-1.0196050108360572E-2</v>
      </c>
    </row>
    <row r="79" spans="1:10" x14ac:dyDescent="0.2">
      <c r="A79" s="7">
        <v>44916</v>
      </c>
      <c r="B79" s="3" t="str">
        <f t="shared" si="6"/>
        <v>mercoledì</v>
      </c>
      <c r="C79" s="2">
        <f t="shared" si="10"/>
        <v>2</v>
      </c>
      <c r="D79" s="15">
        <v>383.25</v>
      </c>
      <c r="E79" s="15">
        <v>386.23001099999999</v>
      </c>
      <c r="F79" s="8">
        <f t="shared" si="8"/>
        <v>7.7756320939334385E-3</v>
      </c>
      <c r="G79" s="8">
        <f t="shared" si="9"/>
        <v>1.4952440914038011E-2</v>
      </c>
      <c r="J79" s="4">
        <f t="shared" si="7"/>
        <v>-7.2236981087417306E-3</v>
      </c>
    </row>
    <row r="80" spans="1:10" x14ac:dyDescent="0.2">
      <c r="A80" s="7">
        <v>44917</v>
      </c>
      <c r="B80" s="3" t="str">
        <f t="shared" si="6"/>
        <v>giovedì</v>
      </c>
      <c r="C80" s="2">
        <f t="shared" si="10"/>
        <v>3</v>
      </c>
      <c r="D80" s="15">
        <v>383.04998799999998</v>
      </c>
      <c r="E80" s="15">
        <v>380.72000100000002</v>
      </c>
      <c r="F80" s="8">
        <f t="shared" si="8"/>
        <v>-6.0827230726866908E-3</v>
      </c>
      <c r="G80" s="8">
        <f t="shared" si="9"/>
        <v>-1.426613635158446E-2</v>
      </c>
      <c r="J80" s="4">
        <f t="shared" si="7"/>
        <v>4.4914687841682358E-3</v>
      </c>
    </row>
    <row r="81" spans="1:10" x14ac:dyDescent="0.2">
      <c r="A81" s="7">
        <v>44918</v>
      </c>
      <c r="B81" s="3" t="str">
        <f t="shared" si="6"/>
        <v>venerdì</v>
      </c>
      <c r="C81" s="2">
        <f t="shared" si="10"/>
        <v>4</v>
      </c>
      <c r="D81" s="15">
        <v>379.64999399999999</v>
      </c>
      <c r="E81" s="15">
        <v>382.91000400000001</v>
      </c>
      <c r="F81" s="8">
        <f t="shared" si="8"/>
        <v>8.5868827907844576E-3</v>
      </c>
      <c r="G81" s="8">
        <f t="shared" si="9"/>
        <v>5.7522667426132676E-3</v>
      </c>
      <c r="J81" s="4">
        <f t="shared" si="7"/>
        <v>-5.4581937744307123E-3</v>
      </c>
    </row>
    <row r="82" spans="1:10" x14ac:dyDescent="0.2">
      <c r="A82" s="7">
        <v>44922</v>
      </c>
      <c r="B82" s="3" t="str">
        <f t="shared" si="6"/>
        <v>martedì</v>
      </c>
      <c r="C82" s="2">
        <f t="shared" si="10"/>
        <v>1</v>
      </c>
      <c r="D82" s="15">
        <v>382.790009</v>
      </c>
      <c r="E82" s="15">
        <v>381.39999399999999</v>
      </c>
      <c r="F82" s="8">
        <f t="shared" si="8"/>
        <v>-3.631272936384307E-3</v>
      </c>
      <c r="G82" s="8">
        <f t="shared" si="9"/>
        <v>-3.9435114889294519E-3</v>
      </c>
      <c r="J82" s="4">
        <f t="shared" si="7"/>
        <v>6.1877714659849476E-3</v>
      </c>
    </row>
    <row r="83" spans="1:10" x14ac:dyDescent="0.2">
      <c r="A83" s="7">
        <v>44923</v>
      </c>
      <c r="B83" s="3" t="str">
        <f t="shared" si="6"/>
        <v>mercoledì</v>
      </c>
      <c r="C83" s="2">
        <f t="shared" si="10"/>
        <v>2</v>
      </c>
      <c r="D83" s="15">
        <v>381.32998700000002</v>
      </c>
      <c r="E83" s="15">
        <v>376.66000400000001</v>
      </c>
      <c r="F83" s="8">
        <f t="shared" si="8"/>
        <v>-1.2246566383985956E-2</v>
      </c>
      <c r="G83" s="8">
        <f t="shared" si="9"/>
        <v>-1.242787119708234E-2</v>
      </c>
      <c r="J83" s="4">
        <f t="shared" si="7"/>
        <v>7.2213693280796755E-3</v>
      </c>
    </row>
    <row r="84" spans="1:10" x14ac:dyDescent="0.2">
      <c r="A84" s="7">
        <v>44924</v>
      </c>
      <c r="B84" s="3" t="str">
        <f t="shared" si="6"/>
        <v>giovedì</v>
      </c>
      <c r="C84" s="2">
        <f t="shared" si="10"/>
        <v>3</v>
      </c>
      <c r="D84" s="15">
        <v>379.63000499999998</v>
      </c>
      <c r="E84" s="15">
        <v>383.44000199999999</v>
      </c>
      <c r="F84" s="8">
        <f t="shared" si="8"/>
        <v>1.0036079735056797E-2</v>
      </c>
      <c r="G84" s="8">
        <f t="shared" si="9"/>
        <v>1.8000313088723848E-2</v>
      </c>
      <c r="J84" s="4">
        <f t="shared" si="7"/>
        <v>1.2100941414036464E-2</v>
      </c>
    </row>
    <row r="85" spans="1:10" x14ac:dyDescent="0.2">
      <c r="A85" s="7">
        <v>44925</v>
      </c>
      <c r="B85" s="3" t="str">
        <f t="shared" si="6"/>
        <v>venerdì</v>
      </c>
      <c r="C85" s="2">
        <f t="shared" si="10"/>
        <v>4</v>
      </c>
      <c r="D85" s="15">
        <v>380.64001500000001</v>
      </c>
      <c r="E85" s="15">
        <v>382.42999300000002</v>
      </c>
      <c r="F85" s="8">
        <f t="shared" si="8"/>
        <v>4.7025481543237621E-3</v>
      </c>
      <c r="G85" s="8">
        <f t="shared" si="9"/>
        <v>-2.6340731137383215E-3</v>
      </c>
      <c r="J85" s="4">
        <f t="shared" si="7"/>
        <v>1.4198656223074977E-2</v>
      </c>
    </row>
    <row r="86" spans="1:10" x14ac:dyDescent="0.2">
      <c r="A86" s="7">
        <v>44929</v>
      </c>
      <c r="B86" s="3" t="str">
        <f t="shared" si="6"/>
        <v>martedì</v>
      </c>
      <c r="C86" s="2">
        <f t="shared" si="10"/>
        <v>1</v>
      </c>
      <c r="D86" s="15">
        <v>384.36999500000002</v>
      </c>
      <c r="E86" s="15">
        <v>380.82000699999998</v>
      </c>
      <c r="F86" s="8">
        <f t="shared" si="8"/>
        <v>-9.2358613996392763E-3</v>
      </c>
      <c r="G86" s="8">
        <f t="shared" si="9"/>
        <v>-4.2098842388652528E-3</v>
      </c>
      <c r="J86" s="4">
        <f t="shared" si="7"/>
        <v>2.5628853055506724E-2</v>
      </c>
    </row>
    <row r="87" spans="1:10" x14ac:dyDescent="0.2">
      <c r="A87" s="7">
        <v>44930</v>
      </c>
      <c r="B87" s="3" t="str">
        <f t="shared" si="6"/>
        <v>mercoledì</v>
      </c>
      <c r="C87" s="2">
        <f t="shared" si="10"/>
        <v>2</v>
      </c>
      <c r="D87" s="15">
        <v>383.17999300000002</v>
      </c>
      <c r="E87" s="15">
        <v>383.76001000000002</v>
      </c>
      <c r="F87" s="8">
        <f t="shared" si="8"/>
        <v>1.513693331060732E-3</v>
      </c>
      <c r="G87" s="8">
        <f t="shared" si="9"/>
        <v>7.7201904993401439E-3</v>
      </c>
      <c r="J87" s="4">
        <f t="shared" si="7"/>
        <v>3.064409707514857E-2</v>
      </c>
    </row>
    <row r="88" spans="1:10" x14ac:dyDescent="0.2">
      <c r="A88" s="7">
        <v>44931</v>
      </c>
      <c r="B88" s="3" t="str">
        <f t="shared" si="6"/>
        <v>giovedì</v>
      </c>
      <c r="C88" s="2">
        <f t="shared" si="10"/>
        <v>3</v>
      </c>
      <c r="D88" s="15">
        <v>381.72000100000002</v>
      </c>
      <c r="E88" s="15">
        <v>379.38000499999998</v>
      </c>
      <c r="F88" s="8">
        <f t="shared" si="8"/>
        <v>-6.1301372573349692E-3</v>
      </c>
      <c r="G88" s="8">
        <f t="shared" si="9"/>
        <v>-1.1413396096169686E-2</v>
      </c>
      <c r="J88" s="4">
        <f t="shared" si="7"/>
        <v>4.6338725732264198E-2</v>
      </c>
    </row>
    <row r="89" spans="1:10" x14ac:dyDescent="0.2">
      <c r="A89" s="7">
        <v>44932</v>
      </c>
      <c r="B89" s="3" t="str">
        <f t="shared" si="6"/>
        <v>venerdì</v>
      </c>
      <c r="C89" s="2">
        <f t="shared" si="10"/>
        <v>4</v>
      </c>
      <c r="D89" s="15">
        <v>382.60998499999999</v>
      </c>
      <c r="E89" s="15">
        <v>388.07998700000002</v>
      </c>
      <c r="F89" s="8">
        <f t="shared" si="8"/>
        <v>1.4296547958621682E-2</v>
      </c>
      <c r="G89" s="8">
        <f t="shared" si="9"/>
        <v>2.2932104711211744E-2</v>
      </c>
      <c r="J89" s="4">
        <f t="shared" si="7"/>
        <v>2.6850168390672467E-2</v>
      </c>
    </row>
    <row r="90" spans="1:10" x14ac:dyDescent="0.2">
      <c r="A90" s="7">
        <v>44935</v>
      </c>
      <c r="B90" s="3" t="str">
        <f t="shared" si="6"/>
        <v>lunedì</v>
      </c>
      <c r="C90" s="2">
        <f t="shared" si="10"/>
        <v>0</v>
      </c>
      <c r="D90" s="15">
        <v>390.36999500000002</v>
      </c>
      <c r="E90" s="15">
        <v>387.85998499999999</v>
      </c>
      <c r="F90" s="8">
        <f t="shared" si="8"/>
        <v>-6.4298230708024129E-3</v>
      </c>
      <c r="G90" s="8">
        <f t="shared" si="9"/>
        <v>-5.6689859660303025E-4</v>
      </c>
      <c r="J90" s="4">
        <f t="shared" si="7"/>
        <v>2.5550467651361392E-2</v>
      </c>
    </row>
    <row r="91" spans="1:10" x14ac:dyDescent="0.2">
      <c r="A91" s="7">
        <v>44936</v>
      </c>
      <c r="B91" s="3" t="str">
        <f t="shared" si="6"/>
        <v>martedì</v>
      </c>
      <c r="C91" s="2">
        <f t="shared" si="10"/>
        <v>1</v>
      </c>
      <c r="D91" s="15">
        <v>387.25</v>
      </c>
      <c r="E91" s="15">
        <v>390.57998700000002</v>
      </c>
      <c r="F91" s="8">
        <f t="shared" si="8"/>
        <v>8.599062621045879E-3</v>
      </c>
      <c r="G91" s="8">
        <f t="shared" si="9"/>
        <v>7.0128451121350462E-3</v>
      </c>
      <c r="J91" s="4">
        <f t="shared" si="7"/>
        <v>2.3298761592717258E-3</v>
      </c>
    </row>
    <row r="92" spans="1:10" x14ac:dyDescent="0.2">
      <c r="A92" s="7">
        <v>44937</v>
      </c>
      <c r="B92" s="3" t="str">
        <f t="shared" si="6"/>
        <v>mercoledì</v>
      </c>
      <c r="C92" s="2">
        <f t="shared" si="10"/>
        <v>2</v>
      </c>
      <c r="D92" s="15">
        <v>392.23001099999999</v>
      </c>
      <c r="E92" s="15">
        <v>395.51998900000001</v>
      </c>
      <c r="F92" s="8">
        <f t="shared" si="8"/>
        <v>8.3878793252258801E-3</v>
      </c>
      <c r="G92" s="8">
        <f t="shared" si="9"/>
        <v>1.2647862574689452E-2</v>
      </c>
      <c r="J92" s="4">
        <f t="shared" si="7"/>
        <v>-1.7394756754000627E-2</v>
      </c>
    </row>
    <row r="93" spans="1:10" x14ac:dyDescent="0.2">
      <c r="A93" s="7">
        <v>44938</v>
      </c>
      <c r="B93" s="3" t="str">
        <f t="shared" si="6"/>
        <v>giovedì</v>
      </c>
      <c r="C93" s="2">
        <f t="shared" si="10"/>
        <v>3</v>
      </c>
      <c r="D93" s="15">
        <v>396.67001299999998</v>
      </c>
      <c r="E93" s="15">
        <v>396.959991</v>
      </c>
      <c r="F93" s="8">
        <f t="shared" si="8"/>
        <v>7.3103080771578057E-4</v>
      </c>
      <c r="G93" s="8">
        <f t="shared" si="9"/>
        <v>3.6407818569189751E-3</v>
      </c>
      <c r="J93" s="4">
        <f t="shared" si="7"/>
        <v>-2.7206419399581744E-3</v>
      </c>
    </row>
    <row r="94" spans="1:10" x14ac:dyDescent="0.2">
      <c r="A94" s="7">
        <v>44939</v>
      </c>
      <c r="B94" s="3" t="str">
        <f t="shared" si="6"/>
        <v>venerdì</v>
      </c>
      <c r="C94" s="2">
        <f t="shared" si="10"/>
        <v>4</v>
      </c>
      <c r="D94" s="15">
        <v>393.61999500000002</v>
      </c>
      <c r="E94" s="15">
        <v>398.5</v>
      </c>
      <c r="F94" s="8">
        <f t="shared" si="8"/>
        <v>1.2397756877162661E-2</v>
      </c>
      <c r="G94" s="8">
        <f t="shared" si="9"/>
        <v>3.8795068392673301E-3</v>
      </c>
      <c r="J94" s="4">
        <f t="shared" si="7"/>
        <v>5.3450564617314499E-3</v>
      </c>
    </row>
    <row r="95" spans="1:10" x14ac:dyDescent="0.2">
      <c r="A95" s="7">
        <v>44943</v>
      </c>
      <c r="B95" s="3" t="str">
        <f t="shared" si="6"/>
        <v>martedì</v>
      </c>
      <c r="C95" s="2">
        <f t="shared" si="10"/>
        <v>1</v>
      </c>
      <c r="D95" s="15">
        <v>398.48001099999999</v>
      </c>
      <c r="E95" s="15">
        <v>397.76998900000001</v>
      </c>
      <c r="F95" s="8">
        <f t="shared" si="8"/>
        <v>-1.7818258893793819E-3</v>
      </c>
      <c r="G95" s="8">
        <f t="shared" si="9"/>
        <v>-1.831897114178144E-3</v>
      </c>
      <c r="J95" s="4">
        <f t="shared" si="7"/>
        <v>6.1091159896429631E-3</v>
      </c>
    </row>
    <row r="96" spans="1:10" x14ac:dyDescent="0.2">
      <c r="A96" s="7">
        <v>44944</v>
      </c>
      <c r="B96" s="3" t="str">
        <f t="shared" si="6"/>
        <v>mercoledì</v>
      </c>
      <c r="C96" s="2">
        <f t="shared" si="10"/>
        <v>2</v>
      </c>
      <c r="D96" s="15">
        <v>399.01001000000002</v>
      </c>
      <c r="E96" s="15">
        <v>391.48998999999998</v>
      </c>
      <c r="F96" s="8">
        <f t="shared" si="8"/>
        <v>-1.884669509920326E-2</v>
      </c>
      <c r="G96" s="8">
        <f t="shared" si="9"/>
        <v>-1.5788016124062169E-2</v>
      </c>
      <c r="J96" s="4">
        <f t="shared" si="7"/>
        <v>2.2631526287555988E-2</v>
      </c>
    </row>
    <row r="97" spans="1:10" x14ac:dyDescent="0.2">
      <c r="A97" s="7">
        <v>44945</v>
      </c>
      <c r="B97" s="3" t="str">
        <f t="shared" si="6"/>
        <v>giovedì</v>
      </c>
      <c r="C97" s="2">
        <f t="shared" si="10"/>
        <v>3</v>
      </c>
      <c r="D97" s="15">
        <v>389.35998499999999</v>
      </c>
      <c r="E97" s="15">
        <v>388.64001500000001</v>
      </c>
      <c r="F97" s="8">
        <f t="shared" si="8"/>
        <v>-1.8491114334720075E-3</v>
      </c>
      <c r="G97" s="8">
        <f t="shared" si="9"/>
        <v>-7.2798157623390888E-3</v>
      </c>
      <c r="J97" s="4">
        <f t="shared" si="7"/>
        <v>4.1452203525671423E-2</v>
      </c>
    </row>
    <row r="98" spans="1:10" x14ac:dyDescent="0.2">
      <c r="A98" s="7">
        <v>44946</v>
      </c>
      <c r="B98" s="3" t="str">
        <f t="shared" si="6"/>
        <v>venerdì</v>
      </c>
      <c r="C98" s="2">
        <f t="shared" si="10"/>
        <v>4</v>
      </c>
      <c r="D98" s="15">
        <v>390.10000600000001</v>
      </c>
      <c r="E98" s="15">
        <v>395.88000499999998</v>
      </c>
      <c r="F98" s="8">
        <f t="shared" si="8"/>
        <v>1.4816710871826993E-2</v>
      </c>
      <c r="G98" s="8">
        <f t="shared" si="9"/>
        <v>1.8629039009274373E-2</v>
      </c>
      <c r="J98" s="4">
        <f t="shared" si="7"/>
        <v>2.4754945630558033E-2</v>
      </c>
    </row>
    <row r="99" spans="1:10" x14ac:dyDescent="0.2">
      <c r="A99" s="7">
        <v>44949</v>
      </c>
      <c r="B99" s="3" t="str">
        <f t="shared" si="6"/>
        <v>lunedì</v>
      </c>
      <c r="C99" s="2">
        <f t="shared" si="10"/>
        <v>0</v>
      </c>
      <c r="D99" s="15">
        <v>396.72000100000002</v>
      </c>
      <c r="E99" s="15">
        <v>400.63000499999998</v>
      </c>
      <c r="F99" s="8">
        <f t="shared" si="8"/>
        <v>9.8558277630170655E-3</v>
      </c>
      <c r="G99" s="8">
        <f t="shared" si="9"/>
        <v>1.199858527838505E-2</v>
      </c>
      <c r="J99" s="4">
        <f t="shared" si="7"/>
        <v>-9.9865211044284472E-5</v>
      </c>
    </row>
    <row r="100" spans="1:10" x14ac:dyDescent="0.2">
      <c r="A100" s="7">
        <v>44950</v>
      </c>
      <c r="B100" s="3" t="str">
        <f t="shared" si="6"/>
        <v>martedì</v>
      </c>
      <c r="C100" s="2">
        <f t="shared" si="10"/>
        <v>1</v>
      </c>
      <c r="D100" s="15">
        <v>398.88000499999998</v>
      </c>
      <c r="E100" s="15">
        <v>400.20001200000002</v>
      </c>
      <c r="F100" s="8">
        <f t="shared" si="8"/>
        <v>3.3092834523004793E-3</v>
      </c>
      <c r="G100" s="8">
        <f t="shared" si="9"/>
        <v>-1.0732920516024946E-3</v>
      </c>
      <c r="J100" s="4">
        <f t="shared" si="7"/>
        <v>1.5692150953758529E-2</v>
      </c>
    </row>
    <row r="101" spans="1:10" x14ac:dyDescent="0.2">
      <c r="A101" s="7">
        <v>44951</v>
      </c>
      <c r="B101" s="3" t="str">
        <f t="shared" si="6"/>
        <v>mercoledì</v>
      </c>
      <c r="C101" s="2">
        <f t="shared" si="10"/>
        <v>2</v>
      </c>
      <c r="D101" s="15">
        <v>395.95001200000002</v>
      </c>
      <c r="E101" s="15">
        <v>400.35000600000001</v>
      </c>
      <c r="F101" s="8">
        <f t="shared" si="8"/>
        <v>1.1112498716125793E-2</v>
      </c>
      <c r="G101" s="8">
        <f t="shared" si="9"/>
        <v>3.7479758996107279E-4</v>
      </c>
      <c r="J101" s="4">
        <f t="shared" si="7"/>
        <v>2.6102115257617797E-2</v>
      </c>
    </row>
    <row r="102" spans="1:10" x14ac:dyDescent="0.2">
      <c r="A102" s="7">
        <v>44952</v>
      </c>
      <c r="B102" s="3" t="str">
        <f t="shared" si="6"/>
        <v>giovedì</v>
      </c>
      <c r="C102" s="2">
        <f t="shared" si="10"/>
        <v>3</v>
      </c>
      <c r="D102" s="15">
        <v>403.13000499999998</v>
      </c>
      <c r="E102" s="15">
        <v>404.75</v>
      </c>
      <c r="F102" s="8">
        <f t="shared" si="8"/>
        <v>4.0185423558338641E-3</v>
      </c>
      <c r="G102" s="8">
        <f t="shared" si="9"/>
        <v>1.0990368262914408E-2</v>
      </c>
      <c r="J102" s="4">
        <f t="shared" si="7"/>
        <v>2.9722048177887525E-2</v>
      </c>
    </row>
    <row r="103" spans="1:10" x14ac:dyDescent="0.2">
      <c r="A103" s="7">
        <v>44953</v>
      </c>
      <c r="B103" s="3" t="str">
        <f t="shared" si="6"/>
        <v>venerdì</v>
      </c>
      <c r="C103" s="2">
        <f t="shared" si="10"/>
        <v>4</v>
      </c>
      <c r="D103" s="15">
        <v>403.66000400000001</v>
      </c>
      <c r="E103" s="15">
        <v>405.67999300000002</v>
      </c>
      <c r="F103" s="8">
        <f t="shared" si="8"/>
        <v>5.0041841648498066E-3</v>
      </c>
      <c r="G103" s="8">
        <f t="shared" si="9"/>
        <v>2.2976973440395911E-3</v>
      </c>
      <c r="J103" s="4">
        <f t="shared" si="7"/>
        <v>1.6441562598824001E-2</v>
      </c>
    </row>
    <row r="104" spans="1:10" x14ac:dyDescent="0.2">
      <c r="A104" s="7">
        <v>44956</v>
      </c>
      <c r="B104" s="3" t="str">
        <f t="shared" si="6"/>
        <v>lunedì</v>
      </c>
      <c r="C104" s="2">
        <f t="shared" si="10"/>
        <v>0</v>
      </c>
      <c r="D104" s="15">
        <v>402.79998799999998</v>
      </c>
      <c r="E104" s="15">
        <v>400.58999599999999</v>
      </c>
      <c r="F104" s="8">
        <f t="shared" si="8"/>
        <v>-5.4865741455781764E-3</v>
      </c>
      <c r="G104" s="8">
        <f t="shared" si="9"/>
        <v>-1.254682776530229E-2</v>
      </c>
      <c r="J104" s="4">
        <f t="shared" si="7"/>
        <v>2.306595544637623E-2</v>
      </c>
    </row>
    <row r="105" spans="1:10" x14ac:dyDescent="0.2">
      <c r="A105" s="7">
        <v>44957</v>
      </c>
      <c r="B105" s="3" t="str">
        <f t="shared" si="6"/>
        <v>martedì</v>
      </c>
      <c r="C105" s="2">
        <f t="shared" si="10"/>
        <v>1</v>
      </c>
      <c r="D105" s="15">
        <v>401.13000499999998</v>
      </c>
      <c r="E105" s="15">
        <v>406.48001099999999</v>
      </c>
      <c r="F105" s="8">
        <f t="shared" si="8"/>
        <v>1.3337336856663235E-2</v>
      </c>
      <c r="G105" s="8">
        <f t="shared" si="9"/>
        <v>1.4703350205480432E-2</v>
      </c>
      <c r="J105" s="4">
        <f t="shared" si="7"/>
        <v>2.1427845808634369E-2</v>
      </c>
    </row>
    <row r="106" spans="1:10" x14ac:dyDescent="0.2">
      <c r="A106" s="7">
        <v>44958</v>
      </c>
      <c r="B106" s="3" t="str">
        <f t="shared" si="6"/>
        <v>mercoledì</v>
      </c>
      <c r="C106" s="2">
        <f t="shared" si="10"/>
        <v>2</v>
      </c>
      <c r="D106" s="15">
        <v>405.209991</v>
      </c>
      <c r="E106" s="15">
        <v>410.79998799999998</v>
      </c>
      <c r="F106" s="8">
        <f t="shared" si="8"/>
        <v>1.3795308911817978E-2</v>
      </c>
      <c r="G106" s="8">
        <f t="shared" si="9"/>
        <v>1.0627772296532422E-2</v>
      </c>
      <c r="J106" s="4">
        <f t="shared" si="7"/>
        <v>-3.6512659294428321E-4</v>
      </c>
    </row>
    <row r="107" spans="1:10" x14ac:dyDescent="0.2">
      <c r="A107" s="7">
        <v>44959</v>
      </c>
      <c r="B107" s="3" t="str">
        <f t="shared" si="6"/>
        <v>giovedì</v>
      </c>
      <c r="C107" s="2">
        <f t="shared" si="10"/>
        <v>3</v>
      </c>
      <c r="D107" s="15">
        <v>414.85998499999999</v>
      </c>
      <c r="E107" s="15">
        <v>416.77999899999998</v>
      </c>
      <c r="F107" s="8">
        <f t="shared" si="8"/>
        <v>4.6281012134732173E-3</v>
      </c>
      <c r="G107" s="8">
        <f t="shared" si="9"/>
        <v>1.4556989227565388E-2</v>
      </c>
      <c r="J107" s="4">
        <f t="shared" si="7"/>
        <v>-2.3249683341930213E-2</v>
      </c>
    </row>
    <row r="108" spans="1:10" x14ac:dyDescent="0.2">
      <c r="A108" s="7">
        <v>44960</v>
      </c>
      <c r="B108" s="3" t="str">
        <f t="shared" si="6"/>
        <v>venerdì</v>
      </c>
      <c r="C108" s="2">
        <f t="shared" si="10"/>
        <v>4</v>
      </c>
      <c r="D108" s="15">
        <v>411.58999599999999</v>
      </c>
      <c r="E108" s="15">
        <v>412.35000600000001</v>
      </c>
      <c r="F108" s="8">
        <f t="shared" si="8"/>
        <v>1.8465220422899261E-3</v>
      </c>
      <c r="G108" s="8">
        <f t="shared" si="9"/>
        <v>-1.0629092112455156E-2</v>
      </c>
      <c r="J108" s="4">
        <f t="shared" si="7"/>
        <v>-1.0452278252179798E-2</v>
      </c>
    </row>
    <row r="109" spans="1:10" x14ac:dyDescent="0.2">
      <c r="A109" s="7">
        <v>44963</v>
      </c>
      <c r="B109" s="3" t="str">
        <f t="shared" si="6"/>
        <v>lunedì</v>
      </c>
      <c r="C109" s="2">
        <f t="shared" si="10"/>
        <v>0</v>
      </c>
      <c r="D109" s="15">
        <v>409.790009</v>
      </c>
      <c r="E109" s="15">
        <v>409.82998700000002</v>
      </c>
      <c r="F109" s="8">
        <f t="shared" si="8"/>
        <v>9.7557283296331328E-5</v>
      </c>
      <c r="G109" s="8">
        <f t="shared" si="9"/>
        <v>-6.1113591932383544E-3</v>
      </c>
      <c r="J109" s="4">
        <f t="shared" si="7"/>
        <v>7.3201085698006768E-3</v>
      </c>
    </row>
    <row r="110" spans="1:10" x14ac:dyDescent="0.2">
      <c r="A110" s="7">
        <v>44964</v>
      </c>
      <c r="B110" s="3" t="str">
        <f t="shared" si="6"/>
        <v>martedì</v>
      </c>
      <c r="C110" s="2">
        <f t="shared" si="10"/>
        <v>1</v>
      </c>
      <c r="D110" s="15">
        <v>408.86999500000002</v>
      </c>
      <c r="E110" s="15">
        <v>415.19000199999999</v>
      </c>
      <c r="F110" s="8">
        <f t="shared" si="8"/>
        <v>1.5457253105598945E-2</v>
      </c>
      <c r="G110" s="8">
        <f t="shared" si="9"/>
        <v>1.3078630578586666E-2</v>
      </c>
      <c r="J110" s="4">
        <f t="shared" si="7"/>
        <v>-6.1417350796418926E-3</v>
      </c>
    </row>
    <row r="111" spans="1:10" x14ac:dyDescent="0.2">
      <c r="A111" s="7">
        <v>44965</v>
      </c>
      <c r="B111" s="3" t="str">
        <f t="shared" si="6"/>
        <v>mercoledì</v>
      </c>
      <c r="C111" s="2">
        <f t="shared" si="10"/>
        <v>2</v>
      </c>
      <c r="D111" s="15">
        <v>413.13000499999998</v>
      </c>
      <c r="E111" s="15">
        <v>410.64999399999999</v>
      </c>
      <c r="F111" s="8">
        <f t="shared" si="8"/>
        <v>-6.0029796189700396E-3</v>
      </c>
      <c r="G111" s="8">
        <f t="shared" si="9"/>
        <v>-1.0934771979408118E-2</v>
      </c>
      <c r="J111" s="4">
        <f t="shared" si="7"/>
        <v>8.1091368529278441E-3</v>
      </c>
    </row>
    <row r="112" spans="1:10" x14ac:dyDescent="0.2">
      <c r="A112" s="7">
        <v>44966</v>
      </c>
      <c r="B112" s="3" t="str">
        <f t="shared" si="6"/>
        <v>giovedì</v>
      </c>
      <c r="C112" s="2">
        <f t="shared" si="10"/>
        <v>3</v>
      </c>
      <c r="D112" s="15">
        <v>414.41000400000001</v>
      </c>
      <c r="E112" s="15">
        <v>407.08999599999999</v>
      </c>
      <c r="F112" s="8">
        <f t="shared" si="8"/>
        <v>-1.7663685551374937E-2</v>
      </c>
      <c r="G112" s="8">
        <f t="shared" si="9"/>
        <v>-8.6691782588946224E-3</v>
      </c>
      <c r="J112" s="4">
        <f t="shared" si="7"/>
        <v>2.9231939170521648E-3</v>
      </c>
    </row>
    <row r="113" spans="1:10" x14ac:dyDescent="0.2">
      <c r="A113" s="7">
        <v>44967</v>
      </c>
      <c r="B113" s="3" t="str">
        <f t="shared" si="6"/>
        <v>venerdì</v>
      </c>
      <c r="C113" s="2">
        <f t="shared" si="10"/>
        <v>4</v>
      </c>
      <c r="D113" s="15">
        <v>405.85998499999999</v>
      </c>
      <c r="E113" s="15">
        <v>408.040009</v>
      </c>
      <c r="F113" s="8">
        <f t="shared" si="8"/>
        <v>5.3713696362552299E-3</v>
      </c>
      <c r="G113" s="8">
        <f t="shared" si="9"/>
        <v>2.3336682535426705E-3</v>
      </c>
      <c r="J113" s="4">
        <f t="shared" si="7"/>
        <v>-1.9115748034403538E-3</v>
      </c>
    </row>
    <row r="114" spans="1:10" x14ac:dyDescent="0.2">
      <c r="A114" s="7">
        <v>44970</v>
      </c>
      <c r="B114" s="3" t="str">
        <f t="shared" si="6"/>
        <v>lunedì</v>
      </c>
      <c r="C114" s="2">
        <f t="shared" si="10"/>
        <v>0</v>
      </c>
      <c r="D114" s="15">
        <v>408.72000100000002</v>
      </c>
      <c r="E114" s="15">
        <v>412.82998700000002</v>
      </c>
      <c r="F114" s="8">
        <f t="shared" si="8"/>
        <v>1.0055749632864167E-2</v>
      </c>
      <c r="G114" s="8">
        <f t="shared" si="9"/>
        <v>1.1738991016442261E-2</v>
      </c>
      <c r="J114" s="4">
        <f t="shared" si="7"/>
        <v>-3.328244418446287E-2</v>
      </c>
    </row>
    <row r="115" spans="1:10" x14ac:dyDescent="0.2">
      <c r="A115" s="7">
        <v>44971</v>
      </c>
      <c r="B115" s="3" t="str">
        <f t="shared" si="6"/>
        <v>martedì</v>
      </c>
      <c r="C115" s="2">
        <f t="shared" si="10"/>
        <v>1</v>
      </c>
      <c r="D115" s="15">
        <v>411.23998999999998</v>
      </c>
      <c r="E115" s="15">
        <v>412.64001500000001</v>
      </c>
      <c r="F115" s="8">
        <f t="shared" si="8"/>
        <v>3.4043989739422666E-3</v>
      </c>
      <c r="G115" s="8">
        <f t="shared" si="9"/>
        <v>-4.6017006027232119E-4</v>
      </c>
      <c r="J115" s="4">
        <f t="shared" si="7"/>
        <v>-3.4170234314284828E-2</v>
      </c>
    </row>
    <row r="116" spans="1:10" x14ac:dyDescent="0.2">
      <c r="A116" s="7">
        <v>44972</v>
      </c>
      <c r="B116" s="3" t="str">
        <f t="shared" si="6"/>
        <v>mercoledì</v>
      </c>
      <c r="C116" s="2">
        <f t="shared" si="10"/>
        <v>2</v>
      </c>
      <c r="D116" s="15">
        <v>410.35000600000001</v>
      </c>
      <c r="E116" s="15">
        <v>413.98001099999999</v>
      </c>
      <c r="F116" s="8">
        <f t="shared" si="8"/>
        <v>8.8461190372201015E-3</v>
      </c>
      <c r="G116" s="8">
        <f t="shared" si="9"/>
        <v>3.2473728947493979E-3</v>
      </c>
      <c r="J116" s="4">
        <f t="shared" si="7"/>
        <v>-3.2175483467968641E-2</v>
      </c>
    </row>
    <row r="117" spans="1:10" x14ac:dyDescent="0.2">
      <c r="A117" s="7">
        <v>44973</v>
      </c>
      <c r="B117" s="3" t="str">
        <f t="shared" si="6"/>
        <v>giovedì</v>
      </c>
      <c r="C117" s="2">
        <f t="shared" si="10"/>
        <v>3</v>
      </c>
      <c r="D117" s="15">
        <v>408.790009</v>
      </c>
      <c r="E117" s="15">
        <v>408.27999899999998</v>
      </c>
      <c r="F117" s="8">
        <f t="shared" si="8"/>
        <v>-1.2476087692251366E-3</v>
      </c>
      <c r="G117" s="8">
        <f t="shared" si="9"/>
        <v>-1.3768809721588261E-2</v>
      </c>
      <c r="J117" s="4">
        <f t="shared" si="7"/>
        <v>-2.9146649429672388E-2</v>
      </c>
    </row>
    <row r="118" spans="1:10" x14ac:dyDescent="0.2">
      <c r="A118" s="7">
        <v>44974</v>
      </c>
      <c r="B118" s="3" t="str">
        <f t="shared" si="6"/>
        <v>venerdì</v>
      </c>
      <c r="C118" s="2">
        <f t="shared" si="10"/>
        <v>4</v>
      </c>
      <c r="D118" s="15">
        <v>406.05999800000001</v>
      </c>
      <c r="E118" s="15">
        <v>407.26001000000002</v>
      </c>
      <c r="F118" s="8">
        <f t="shared" si="8"/>
        <v>2.9552578582242302E-3</v>
      </c>
      <c r="G118" s="8">
        <f t="shared" si="9"/>
        <v>-2.4982585541741239E-3</v>
      </c>
      <c r="J118" s="4">
        <f t="shared" si="7"/>
        <v>-2.3400281800317276E-2</v>
      </c>
    </row>
    <row r="119" spans="1:10" x14ac:dyDescent="0.2">
      <c r="A119" s="7">
        <v>44978</v>
      </c>
      <c r="B119" s="3" t="str">
        <f t="shared" si="6"/>
        <v>martedì</v>
      </c>
      <c r="C119" s="2">
        <f t="shared" si="10"/>
        <v>1</v>
      </c>
      <c r="D119" s="15">
        <v>403.05999800000001</v>
      </c>
      <c r="E119" s="15">
        <v>399.08999599999999</v>
      </c>
      <c r="F119" s="8">
        <f t="shared" si="8"/>
        <v>-9.8496551870672668E-3</v>
      </c>
      <c r="G119" s="8">
        <f t="shared" si="9"/>
        <v>-2.0060928643595616E-2</v>
      </c>
      <c r="J119" s="4">
        <f t="shared" si="7"/>
        <v>-7.0910973173077549E-3</v>
      </c>
    </row>
    <row r="120" spans="1:10" x14ac:dyDescent="0.2">
      <c r="A120" s="7">
        <v>44979</v>
      </c>
      <c r="B120" s="3" t="str">
        <f t="shared" si="6"/>
        <v>mercoledì</v>
      </c>
      <c r="C120" s="2">
        <f t="shared" si="10"/>
        <v>2</v>
      </c>
      <c r="D120" s="15">
        <v>399.51998900000001</v>
      </c>
      <c r="E120" s="15">
        <v>398.540009</v>
      </c>
      <c r="F120" s="8">
        <f t="shared" si="8"/>
        <v>-2.4528935397022445E-3</v>
      </c>
      <c r="G120" s="8">
        <f t="shared" si="9"/>
        <v>-1.3781026974176204E-3</v>
      </c>
      <c r="J120" s="4">
        <f t="shared" si="7"/>
        <v>-9.5348494860901661E-3</v>
      </c>
    </row>
    <row r="121" spans="1:10" x14ac:dyDescent="0.2">
      <c r="A121" s="7">
        <v>44980</v>
      </c>
      <c r="B121" s="3" t="str">
        <f t="shared" si="6"/>
        <v>giovedì</v>
      </c>
      <c r="C121" s="2">
        <f t="shared" si="10"/>
        <v>3</v>
      </c>
      <c r="D121" s="15">
        <v>401.55999800000001</v>
      </c>
      <c r="E121" s="15">
        <v>400.66000400000001</v>
      </c>
      <c r="F121" s="8">
        <f t="shared" si="8"/>
        <v>-2.2412441589861557E-3</v>
      </c>
      <c r="G121" s="8">
        <f t="shared" si="9"/>
        <v>5.3194032020007741E-3</v>
      </c>
      <c r="J121" s="4">
        <f t="shared" si="7"/>
        <v>-7.1132780201340175E-3</v>
      </c>
    </row>
    <row r="122" spans="1:10" x14ac:dyDescent="0.2">
      <c r="A122" s="7">
        <v>44981</v>
      </c>
      <c r="B122" s="3" t="str">
        <f t="shared" si="6"/>
        <v>venerdì</v>
      </c>
      <c r="C122" s="2">
        <f t="shared" si="10"/>
        <v>4</v>
      </c>
      <c r="D122" s="15">
        <v>395.42001299999998</v>
      </c>
      <c r="E122" s="15">
        <v>396.38000499999998</v>
      </c>
      <c r="F122" s="8">
        <f t="shared" si="8"/>
        <v>2.4277779789562645E-3</v>
      </c>
      <c r="G122" s="8">
        <f t="shared" si="9"/>
        <v>-1.0682371480233979E-2</v>
      </c>
      <c r="J122" s="4">
        <f t="shared" si="7"/>
        <v>1.9703307183721364E-2</v>
      </c>
    </row>
    <row r="123" spans="1:10" x14ac:dyDescent="0.2">
      <c r="A123" s="7">
        <v>44984</v>
      </c>
      <c r="B123" s="3" t="str">
        <f t="shared" si="6"/>
        <v>lunedì</v>
      </c>
      <c r="C123" s="2">
        <f t="shared" si="10"/>
        <v>0</v>
      </c>
      <c r="D123" s="15">
        <v>399.86999500000002</v>
      </c>
      <c r="E123" s="15">
        <v>397.73001099999999</v>
      </c>
      <c r="F123" s="8">
        <f t="shared" si="8"/>
        <v>-5.3516993691912962E-3</v>
      </c>
      <c r="G123" s="8">
        <f t="shared" si="9"/>
        <v>3.4058377894213097E-3</v>
      </c>
      <c r="J123" s="4">
        <f t="shared" si="7"/>
        <v>1.694614390061713E-2</v>
      </c>
    </row>
    <row r="124" spans="1:10" x14ac:dyDescent="0.2">
      <c r="A124" s="7">
        <v>44985</v>
      </c>
      <c r="B124" s="3" t="str">
        <f t="shared" si="6"/>
        <v>martedì</v>
      </c>
      <c r="C124" s="2">
        <f t="shared" si="10"/>
        <v>1</v>
      </c>
      <c r="D124" s="15">
        <v>397.23001099999999</v>
      </c>
      <c r="E124" s="15">
        <v>396.26001000000002</v>
      </c>
      <c r="F124" s="8">
        <f t="shared" si="8"/>
        <v>-2.4419126781434646E-3</v>
      </c>
      <c r="G124" s="8">
        <f t="shared" si="9"/>
        <v>-3.6959770682227144E-3</v>
      </c>
      <c r="J124" s="4">
        <f t="shared" si="7"/>
        <v>5.0723740707521482E-3</v>
      </c>
    </row>
    <row r="125" spans="1:10" x14ac:dyDescent="0.2">
      <c r="A125" s="7">
        <v>44986</v>
      </c>
      <c r="B125" s="3" t="str">
        <f t="shared" si="6"/>
        <v>mercoledì</v>
      </c>
      <c r="C125" s="2">
        <f t="shared" si="10"/>
        <v>2</v>
      </c>
      <c r="D125" s="15">
        <v>395.41000400000001</v>
      </c>
      <c r="E125" s="15">
        <v>394.73998999999998</v>
      </c>
      <c r="F125" s="8">
        <f t="shared" si="8"/>
        <v>-1.6944791310844968E-3</v>
      </c>
      <c r="G125" s="8">
        <f t="shared" si="9"/>
        <v>-3.8359157160472615E-3</v>
      </c>
      <c r="J125" s="4">
        <f t="shared" si="7"/>
        <v>1.0589307153805232E-2</v>
      </c>
    </row>
    <row r="126" spans="1:10" x14ac:dyDescent="0.2">
      <c r="A126" s="7">
        <v>44987</v>
      </c>
      <c r="B126" s="3" t="str">
        <f t="shared" si="6"/>
        <v>giovedì</v>
      </c>
      <c r="C126" s="2">
        <f t="shared" si="10"/>
        <v>3</v>
      </c>
      <c r="D126" s="15">
        <v>392.67999300000002</v>
      </c>
      <c r="E126" s="15">
        <v>397.80999800000001</v>
      </c>
      <c r="F126" s="8">
        <f t="shared" si="8"/>
        <v>1.3064085493146025E-2</v>
      </c>
      <c r="G126" s="8">
        <f t="shared" si="9"/>
        <v>7.7772915786921666E-3</v>
      </c>
      <c r="J126" s="4">
        <f t="shared" si="7"/>
        <v>-1.5711017901566163E-2</v>
      </c>
    </row>
    <row r="127" spans="1:10" x14ac:dyDescent="0.2">
      <c r="A127" s="7">
        <v>44988</v>
      </c>
      <c r="B127" s="3" t="str">
        <f t="shared" si="6"/>
        <v>venerdì</v>
      </c>
      <c r="C127" s="2">
        <f t="shared" si="10"/>
        <v>4</v>
      </c>
      <c r="D127" s="15">
        <v>399.709991</v>
      </c>
      <c r="E127" s="15">
        <v>404.19000199999999</v>
      </c>
      <c r="F127" s="8">
        <f t="shared" si="8"/>
        <v>1.1208153663589536E-2</v>
      </c>
      <c r="G127" s="8">
        <f t="shared" si="9"/>
        <v>1.603781712897016E-2</v>
      </c>
      <c r="J127" s="4">
        <f t="shared" si="7"/>
        <v>-4.5226249807138914E-2</v>
      </c>
    </row>
    <row r="128" spans="1:10" x14ac:dyDescent="0.2">
      <c r="A128" s="7">
        <v>44991</v>
      </c>
      <c r="B128" s="3" t="str">
        <f t="shared" si="6"/>
        <v>lunedì</v>
      </c>
      <c r="C128" s="2">
        <f t="shared" si="10"/>
        <v>0</v>
      </c>
      <c r="D128" s="15">
        <v>405.04998799999998</v>
      </c>
      <c r="E128" s="15">
        <v>404.47000100000002</v>
      </c>
      <c r="F128" s="8">
        <f t="shared" si="8"/>
        <v>-1.4318899325580527E-3</v>
      </c>
      <c r="G128" s="8">
        <f t="shared" si="9"/>
        <v>6.9274103420309758E-4</v>
      </c>
      <c r="J128" s="4">
        <f t="shared" si="7"/>
        <v>-4.7247054052841929E-2</v>
      </c>
    </row>
    <row r="129" spans="1:10" x14ac:dyDescent="0.2">
      <c r="A129" s="7">
        <v>44992</v>
      </c>
      <c r="B129" s="3" t="str">
        <f t="shared" si="6"/>
        <v>martedì</v>
      </c>
      <c r="C129" s="2">
        <f t="shared" si="10"/>
        <v>1</v>
      </c>
      <c r="D129" s="15">
        <v>404.42001299999998</v>
      </c>
      <c r="E129" s="15">
        <v>398.26998900000001</v>
      </c>
      <c r="F129" s="8">
        <f t="shared" si="8"/>
        <v>-1.5207021913626153E-2</v>
      </c>
      <c r="G129" s="8">
        <f t="shared" si="9"/>
        <v>-1.5328731388412696E-2</v>
      </c>
      <c r="J129" s="4">
        <f t="shared" si="7"/>
        <v>-1.6420966130089251E-2</v>
      </c>
    </row>
    <row r="130" spans="1:10" x14ac:dyDescent="0.2">
      <c r="A130" s="7">
        <v>44993</v>
      </c>
      <c r="B130" s="3" t="str">
        <f t="shared" si="6"/>
        <v>mercoledì</v>
      </c>
      <c r="C130" s="2">
        <f t="shared" si="10"/>
        <v>2</v>
      </c>
      <c r="D130" s="15">
        <v>398.39001500000001</v>
      </c>
      <c r="E130" s="15">
        <v>398.92001299999998</v>
      </c>
      <c r="F130" s="8">
        <f t="shared" si="8"/>
        <v>1.3303496072811407E-3</v>
      </c>
      <c r="G130" s="8">
        <f t="shared" si="9"/>
        <v>1.6321189593825347E-3</v>
      </c>
      <c r="J130" s="4">
        <f t="shared" si="7"/>
        <v>-2.4165280471902542E-2</v>
      </c>
    </row>
    <row r="131" spans="1:10" x14ac:dyDescent="0.2">
      <c r="A131" s="7">
        <v>44994</v>
      </c>
      <c r="B131" s="3" t="str">
        <f t="shared" ref="B131:B194" si="11">TEXT(A131,"gggg")</f>
        <v>giovedì</v>
      </c>
      <c r="C131" s="2">
        <f t="shared" si="10"/>
        <v>3</v>
      </c>
      <c r="D131" s="15">
        <v>399.73998999999998</v>
      </c>
      <c r="E131" s="15">
        <v>391.55999800000001</v>
      </c>
      <c r="F131" s="8">
        <f t="shared" si="8"/>
        <v>-2.0463281644650992E-2</v>
      </c>
      <c r="G131" s="8">
        <f t="shared" si="9"/>
        <v>-1.8449851499428224E-2</v>
      </c>
      <c r="J131" s="4">
        <f t="shared" ref="J131:J194" si="12">(E136-E131)/E131</f>
        <v>1.1620152781796641E-2</v>
      </c>
    </row>
    <row r="132" spans="1:10" x14ac:dyDescent="0.2">
      <c r="A132" s="7">
        <v>44995</v>
      </c>
      <c r="B132" s="3" t="str">
        <f t="shared" si="11"/>
        <v>venerdì</v>
      </c>
      <c r="C132" s="2">
        <f t="shared" si="10"/>
        <v>4</v>
      </c>
      <c r="D132" s="15">
        <v>390.98998999999998</v>
      </c>
      <c r="E132" s="15">
        <v>385.91000400000001</v>
      </c>
      <c r="F132" s="8">
        <f t="shared" ref="F132:F195" si="13">(E132-D132)/D132</f>
        <v>-1.299262418457302E-2</v>
      </c>
      <c r="G132" s="8">
        <f t="shared" ref="G132:G195" si="14">(E132-E131)/E131</f>
        <v>-1.4429446390997254E-2</v>
      </c>
      <c r="J132" s="4">
        <f t="shared" si="12"/>
        <v>1.0572376869504432E-2</v>
      </c>
    </row>
    <row r="133" spans="1:10" x14ac:dyDescent="0.2">
      <c r="A133" s="7">
        <v>44998</v>
      </c>
      <c r="B133" s="3" t="str">
        <f t="shared" si="11"/>
        <v>lunedì</v>
      </c>
      <c r="C133" s="2">
        <f t="shared" si="10"/>
        <v>0</v>
      </c>
      <c r="D133" s="15">
        <v>381.80999800000001</v>
      </c>
      <c r="E133" s="15">
        <v>385.35998499999999</v>
      </c>
      <c r="F133" s="8">
        <f t="shared" si="13"/>
        <v>9.2977842869373661E-3</v>
      </c>
      <c r="G133" s="8">
        <f t="shared" si="14"/>
        <v>-1.4252519869892262E-3</v>
      </c>
      <c r="J133" s="4">
        <f t="shared" si="12"/>
        <v>2.1745913759053066E-2</v>
      </c>
    </row>
    <row r="134" spans="1:10" x14ac:dyDescent="0.2">
      <c r="A134" s="7">
        <v>44999</v>
      </c>
      <c r="B134" s="3" t="str">
        <f t="shared" si="11"/>
        <v>martedì</v>
      </c>
      <c r="C134" s="2">
        <f t="shared" si="10"/>
        <v>1</v>
      </c>
      <c r="D134" s="15">
        <v>390.5</v>
      </c>
      <c r="E134" s="15">
        <v>391.73001099999999</v>
      </c>
      <c r="F134" s="8">
        <f t="shared" si="13"/>
        <v>3.149836107554393E-3</v>
      </c>
      <c r="G134" s="8">
        <f t="shared" si="14"/>
        <v>1.6530066036825272E-2</v>
      </c>
      <c r="J134" s="4">
        <f t="shared" si="12"/>
        <v>1.8328932679094696E-2</v>
      </c>
    </row>
    <row r="135" spans="1:10" x14ac:dyDescent="0.2">
      <c r="A135" s="7">
        <v>45000</v>
      </c>
      <c r="B135" s="3" t="str">
        <f t="shared" si="11"/>
        <v>mercoledì</v>
      </c>
      <c r="C135" s="2">
        <f t="shared" ref="C135:C137" si="15">WEEKDAY(A135,3)</f>
        <v>2</v>
      </c>
      <c r="D135" s="15">
        <v>385.89001500000001</v>
      </c>
      <c r="E135" s="15">
        <v>389.27999899999998</v>
      </c>
      <c r="F135" s="8">
        <f t="shared" si="13"/>
        <v>8.7848450807932153E-3</v>
      </c>
      <c r="G135" s="8">
        <f t="shared" si="14"/>
        <v>-6.2543382717746773E-3</v>
      </c>
      <c r="J135" s="4">
        <f t="shared" si="12"/>
        <v>7.2697955386092665E-3</v>
      </c>
    </row>
    <row r="136" spans="1:10" x14ac:dyDescent="0.2">
      <c r="A136" s="7">
        <v>45001</v>
      </c>
      <c r="B136" s="3" t="str">
        <f t="shared" si="11"/>
        <v>giovedì</v>
      </c>
      <c r="C136" s="2">
        <f t="shared" si="15"/>
        <v>3</v>
      </c>
      <c r="D136" s="15">
        <v>386.82000699999998</v>
      </c>
      <c r="E136" s="15">
        <v>396.10998499999999</v>
      </c>
      <c r="F136" s="8">
        <f t="shared" si="13"/>
        <v>2.4016281039982556E-2</v>
      </c>
      <c r="G136" s="8">
        <f t="shared" si="14"/>
        <v>1.754517575407212E-2</v>
      </c>
      <c r="J136" s="4">
        <f t="shared" si="12"/>
        <v>-7.4221103010064533E-3</v>
      </c>
    </row>
    <row r="137" spans="1:10" x14ac:dyDescent="0.2">
      <c r="A137" s="7">
        <v>45002</v>
      </c>
      <c r="B137" s="3" t="str">
        <f t="shared" si="11"/>
        <v>venerdì</v>
      </c>
      <c r="C137" s="2">
        <f t="shared" si="15"/>
        <v>4</v>
      </c>
      <c r="D137" s="15">
        <v>393.22000100000002</v>
      </c>
      <c r="E137" s="15">
        <v>389.98998999999998</v>
      </c>
      <c r="F137" s="8">
        <f t="shared" si="13"/>
        <v>-8.2142591724372813E-3</v>
      </c>
      <c r="G137" s="8">
        <f t="shared" si="14"/>
        <v>-1.5450241679719376E-2</v>
      </c>
      <c r="J137" s="4">
        <f t="shared" si="12"/>
        <v>1.4769635497567574E-2</v>
      </c>
    </row>
    <row r="138" spans="1:10" x14ac:dyDescent="0.2">
      <c r="A138" s="7">
        <v>45005</v>
      </c>
      <c r="B138" s="3" t="str">
        <f t="shared" si="11"/>
        <v>lunedì</v>
      </c>
      <c r="C138" s="2">
        <f t="shared" ref="C138:C201" si="16">WEEKDAY(A138,3)</f>
        <v>0</v>
      </c>
      <c r="D138" s="15">
        <v>390.79998799999998</v>
      </c>
      <c r="E138" s="15">
        <v>393.73998999999998</v>
      </c>
      <c r="F138" s="8">
        <f t="shared" si="13"/>
        <v>7.5230350314135445E-3</v>
      </c>
      <c r="G138" s="8">
        <f t="shared" si="14"/>
        <v>9.6156314165909747E-3</v>
      </c>
      <c r="J138" s="4">
        <f t="shared" si="12"/>
        <v>6.9843045406690852E-3</v>
      </c>
    </row>
    <row r="139" spans="1:10" x14ac:dyDescent="0.2">
      <c r="A139" s="7">
        <v>45006</v>
      </c>
      <c r="B139" s="3" t="str">
        <f t="shared" si="11"/>
        <v>martedì</v>
      </c>
      <c r="C139" s="2">
        <f t="shared" si="16"/>
        <v>1</v>
      </c>
      <c r="D139" s="15">
        <v>397.23998999999998</v>
      </c>
      <c r="E139" s="15">
        <v>398.91000400000001</v>
      </c>
      <c r="F139" s="8">
        <f t="shared" si="13"/>
        <v>4.2040430018136831E-3</v>
      </c>
      <c r="G139" s="8">
        <f t="shared" si="14"/>
        <v>1.3130528092917454E-2</v>
      </c>
      <c r="J139" s="4">
        <f t="shared" si="12"/>
        <v>-8.2976058930826092E-3</v>
      </c>
    </row>
    <row r="140" spans="1:10" x14ac:dyDescent="0.2">
      <c r="A140" s="7">
        <v>45007</v>
      </c>
      <c r="B140" s="3" t="str">
        <f t="shared" si="11"/>
        <v>mercoledì</v>
      </c>
      <c r="C140" s="2">
        <f t="shared" si="16"/>
        <v>2</v>
      </c>
      <c r="D140" s="15">
        <v>398.73001099999999</v>
      </c>
      <c r="E140" s="15">
        <v>392.10998499999999</v>
      </c>
      <c r="F140" s="8">
        <f t="shared" si="13"/>
        <v>-1.6602778364731608E-2</v>
      </c>
      <c r="G140" s="8">
        <f t="shared" si="14"/>
        <v>-1.7046499039417472E-2</v>
      </c>
      <c r="J140" s="4">
        <f t="shared" si="12"/>
        <v>2.3564870453375505E-2</v>
      </c>
    </row>
    <row r="141" spans="1:10" x14ac:dyDescent="0.2">
      <c r="A141" s="7">
        <v>45008</v>
      </c>
      <c r="B141" s="3" t="str">
        <f t="shared" si="11"/>
        <v>giovedì</v>
      </c>
      <c r="C141" s="2">
        <f t="shared" si="16"/>
        <v>3</v>
      </c>
      <c r="D141" s="15">
        <v>395.08999599999999</v>
      </c>
      <c r="E141" s="15">
        <v>393.17001299999998</v>
      </c>
      <c r="F141" s="8">
        <f t="shared" si="13"/>
        <v>-4.8596092521664405E-3</v>
      </c>
      <c r="G141" s="8">
        <f t="shared" si="14"/>
        <v>2.7033945590546195E-3</v>
      </c>
      <c r="J141" s="4">
        <f t="shared" si="12"/>
        <v>2.6782304478546366E-2</v>
      </c>
    </row>
    <row r="142" spans="1:10" x14ac:dyDescent="0.2">
      <c r="A142" s="7">
        <v>45009</v>
      </c>
      <c r="B142" s="3" t="str">
        <f t="shared" si="11"/>
        <v>venerdì</v>
      </c>
      <c r="C142" s="2">
        <f t="shared" si="16"/>
        <v>4</v>
      </c>
      <c r="D142" s="15">
        <v>391.83999599999999</v>
      </c>
      <c r="E142" s="15">
        <v>395.75</v>
      </c>
      <c r="F142" s="8">
        <f t="shared" si="13"/>
        <v>9.9785729887563977E-3</v>
      </c>
      <c r="G142" s="8">
        <f t="shared" si="14"/>
        <v>6.5620136701524511E-3</v>
      </c>
      <c r="J142" s="4">
        <f t="shared" si="12"/>
        <v>3.4466241313960845E-2</v>
      </c>
    </row>
    <row r="143" spans="1:10" x14ac:dyDescent="0.2">
      <c r="A143" s="7">
        <v>45012</v>
      </c>
      <c r="B143" s="3" t="str">
        <f t="shared" si="11"/>
        <v>lunedì</v>
      </c>
      <c r="C143" s="2">
        <f t="shared" si="16"/>
        <v>0</v>
      </c>
      <c r="D143" s="15">
        <v>398.11999500000002</v>
      </c>
      <c r="E143" s="15">
        <v>396.48998999999998</v>
      </c>
      <c r="F143" s="8">
        <f t="shared" si="13"/>
        <v>-4.0942555522739815E-3</v>
      </c>
      <c r="G143" s="8">
        <f t="shared" si="14"/>
        <v>1.8698420720151042E-3</v>
      </c>
      <c r="J143" s="4">
        <f t="shared" si="12"/>
        <v>3.6470080871398643E-2</v>
      </c>
    </row>
    <row r="144" spans="1:10" x14ac:dyDescent="0.2">
      <c r="A144" s="7">
        <v>45013</v>
      </c>
      <c r="B144" s="3" t="str">
        <f t="shared" si="11"/>
        <v>martedì</v>
      </c>
      <c r="C144" s="2">
        <f t="shared" si="16"/>
        <v>1</v>
      </c>
      <c r="D144" s="15">
        <v>395.76998900000001</v>
      </c>
      <c r="E144" s="15">
        <v>395.60000600000001</v>
      </c>
      <c r="F144" s="8">
        <f t="shared" si="13"/>
        <v>-4.2949946869266531E-4</v>
      </c>
      <c r="G144" s="8">
        <f t="shared" si="14"/>
        <v>-2.2446569205945652E-3</v>
      </c>
      <c r="J144" s="4">
        <f t="shared" si="12"/>
        <v>3.303843984269296E-2</v>
      </c>
    </row>
    <row r="145" spans="1:10" x14ac:dyDescent="0.2">
      <c r="A145" s="7">
        <v>45014</v>
      </c>
      <c r="B145" s="3" t="str">
        <f t="shared" si="11"/>
        <v>mercoledì</v>
      </c>
      <c r="C145" s="2">
        <f t="shared" si="16"/>
        <v>2</v>
      </c>
      <c r="D145" s="15">
        <v>399.92999300000002</v>
      </c>
      <c r="E145" s="15">
        <v>401.35000600000001</v>
      </c>
      <c r="F145" s="8">
        <f t="shared" si="13"/>
        <v>3.5506539265735518E-3</v>
      </c>
      <c r="G145" s="8">
        <f t="shared" si="14"/>
        <v>1.453488350048205E-2</v>
      </c>
      <c r="J145" s="4">
        <f t="shared" si="12"/>
        <v>1.5572442772057663E-2</v>
      </c>
    </row>
    <row r="146" spans="1:10" x14ac:dyDescent="0.2">
      <c r="A146" s="7">
        <v>45015</v>
      </c>
      <c r="B146" s="3" t="str">
        <f t="shared" si="11"/>
        <v>giovedì</v>
      </c>
      <c r="C146" s="2">
        <f t="shared" si="16"/>
        <v>3</v>
      </c>
      <c r="D146" s="15">
        <v>404.08999599999999</v>
      </c>
      <c r="E146" s="15">
        <v>403.70001200000002</v>
      </c>
      <c r="F146" s="8">
        <f t="shared" si="13"/>
        <v>-9.6509194451814626E-4</v>
      </c>
      <c r="G146" s="8">
        <f t="shared" si="14"/>
        <v>5.8552534318387613E-3</v>
      </c>
      <c r="J146" s="4">
        <f t="shared" si="12"/>
        <v>1.3599182157071567E-2</v>
      </c>
    </row>
    <row r="147" spans="1:10" x14ac:dyDescent="0.2">
      <c r="A147" s="7">
        <v>45016</v>
      </c>
      <c r="B147" s="3" t="str">
        <f t="shared" si="11"/>
        <v>venerdì</v>
      </c>
      <c r="C147" s="2">
        <f t="shared" si="16"/>
        <v>4</v>
      </c>
      <c r="D147" s="15">
        <v>404.66000400000001</v>
      </c>
      <c r="E147" s="15">
        <v>409.39001500000001</v>
      </c>
      <c r="F147" s="8">
        <f t="shared" si="13"/>
        <v>1.1688852254348295E-2</v>
      </c>
      <c r="G147" s="8">
        <f t="shared" si="14"/>
        <v>1.4094631733624992E-2</v>
      </c>
      <c r="J147" s="4">
        <f t="shared" si="12"/>
        <v>5.3731159026921876E-4</v>
      </c>
    </row>
    <row r="148" spans="1:10" x14ac:dyDescent="0.2">
      <c r="A148" s="7">
        <v>45019</v>
      </c>
      <c r="B148" s="3" t="str">
        <f t="shared" si="11"/>
        <v>lunedì</v>
      </c>
      <c r="C148" s="2">
        <f t="shared" si="16"/>
        <v>0</v>
      </c>
      <c r="D148" s="15">
        <v>408.85000600000001</v>
      </c>
      <c r="E148" s="15">
        <v>410.95001200000002</v>
      </c>
      <c r="F148" s="8">
        <f t="shared" si="13"/>
        <v>5.136372677465504E-3</v>
      </c>
      <c r="G148" s="8">
        <f t="shared" si="14"/>
        <v>3.8105399321964649E-3</v>
      </c>
      <c r="J148" s="4">
        <f t="shared" si="12"/>
        <v>-2.993091529584845E-3</v>
      </c>
    </row>
    <row r="149" spans="1:10" x14ac:dyDescent="0.2">
      <c r="A149" s="7">
        <v>45020</v>
      </c>
      <c r="B149" s="3" t="str">
        <f t="shared" si="11"/>
        <v>martedì</v>
      </c>
      <c r="C149" s="2">
        <f t="shared" si="16"/>
        <v>1</v>
      </c>
      <c r="D149" s="15">
        <v>411.61999500000002</v>
      </c>
      <c r="E149" s="15">
        <v>408.67001299999998</v>
      </c>
      <c r="F149" s="8">
        <f t="shared" si="13"/>
        <v>-7.1667606914966172E-3</v>
      </c>
      <c r="G149" s="8">
        <f t="shared" si="14"/>
        <v>-5.5481176138766778E-3</v>
      </c>
      <c r="J149" s="4">
        <f t="shared" si="12"/>
        <v>-1.5171776256556371E-3</v>
      </c>
    </row>
    <row r="150" spans="1:10" x14ac:dyDescent="0.2">
      <c r="A150" s="7">
        <v>45021</v>
      </c>
      <c r="B150" s="3" t="str">
        <f t="shared" si="11"/>
        <v>mercoledì</v>
      </c>
      <c r="C150" s="2">
        <f t="shared" si="16"/>
        <v>2</v>
      </c>
      <c r="D150" s="15">
        <v>407.91000400000001</v>
      </c>
      <c r="E150" s="15">
        <v>407.60000600000001</v>
      </c>
      <c r="F150" s="8">
        <f t="shared" si="13"/>
        <v>-7.5996665185982376E-4</v>
      </c>
      <c r="G150" s="8">
        <f t="shared" si="14"/>
        <v>-2.6182664887623541E-3</v>
      </c>
      <c r="J150" s="4">
        <f t="shared" si="12"/>
        <v>1.4401361417055565E-2</v>
      </c>
    </row>
    <row r="151" spans="1:10" x14ac:dyDescent="0.2">
      <c r="A151" s="7">
        <v>45022</v>
      </c>
      <c r="B151" s="3" t="str">
        <f t="shared" si="11"/>
        <v>giovedì</v>
      </c>
      <c r="C151" s="2">
        <f t="shared" si="16"/>
        <v>3</v>
      </c>
      <c r="D151" s="15">
        <v>406.76998900000001</v>
      </c>
      <c r="E151" s="15">
        <v>409.19000199999999</v>
      </c>
      <c r="F151" s="8">
        <f t="shared" si="13"/>
        <v>5.949340082706994E-3</v>
      </c>
      <c r="G151" s="8">
        <f t="shared" si="14"/>
        <v>3.9008733478771958E-3</v>
      </c>
      <c r="J151" s="4">
        <f t="shared" si="12"/>
        <v>7.9913707178016768E-3</v>
      </c>
    </row>
    <row r="152" spans="1:10" x14ac:dyDescent="0.2">
      <c r="A152" s="7">
        <v>45026</v>
      </c>
      <c r="B152" s="3" t="str">
        <f t="shared" si="11"/>
        <v>lunedì</v>
      </c>
      <c r="C152" s="2">
        <f t="shared" si="16"/>
        <v>0</v>
      </c>
      <c r="D152" s="15">
        <v>406.60998499999999</v>
      </c>
      <c r="E152" s="15">
        <v>409.60998499999999</v>
      </c>
      <c r="F152" s="8">
        <f t="shared" si="13"/>
        <v>7.3780775452427713E-3</v>
      </c>
      <c r="G152" s="8">
        <f t="shared" si="14"/>
        <v>1.0263764948978446E-3</v>
      </c>
      <c r="J152" s="4">
        <f t="shared" si="12"/>
        <v>1.0571072870696739E-2</v>
      </c>
    </row>
    <row r="153" spans="1:10" x14ac:dyDescent="0.2">
      <c r="A153" s="7">
        <v>45027</v>
      </c>
      <c r="B153" s="3" t="str">
        <f t="shared" si="11"/>
        <v>martedì</v>
      </c>
      <c r="C153" s="2">
        <f t="shared" si="16"/>
        <v>1</v>
      </c>
      <c r="D153" s="15">
        <v>410.26001000000002</v>
      </c>
      <c r="E153" s="15">
        <v>409.72000100000002</v>
      </c>
      <c r="F153" s="8">
        <f t="shared" si="13"/>
        <v>-1.3162603881377512E-3</v>
      </c>
      <c r="G153" s="8">
        <f t="shared" si="14"/>
        <v>2.6858720253128128E-4</v>
      </c>
      <c r="J153" s="4">
        <f t="shared" si="12"/>
        <v>1.0958679071173724E-2</v>
      </c>
    </row>
    <row r="154" spans="1:10" x14ac:dyDescent="0.2">
      <c r="A154" s="7">
        <v>45028</v>
      </c>
      <c r="B154" s="3" t="str">
        <f t="shared" si="11"/>
        <v>mercoledì</v>
      </c>
      <c r="C154" s="2">
        <f t="shared" si="16"/>
        <v>2</v>
      </c>
      <c r="D154" s="15">
        <v>411.86999500000002</v>
      </c>
      <c r="E154" s="15">
        <v>408.04998799999998</v>
      </c>
      <c r="F154" s="8">
        <f t="shared" si="13"/>
        <v>-9.2747882739067505E-3</v>
      </c>
      <c r="G154" s="8">
        <f t="shared" si="14"/>
        <v>-4.0759860292981882E-3</v>
      </c>
      <c r="J154" s="4">
        <f t="shared" si="12"/>
        <v>1.492470819531067E-2</v>
      </c>
    </row>
    <row r="155" spans="1:10" x14ac:dyDescent="0.2">
      <c r="A155" s="7">
        <v>45029</v>
      </c>
      <c r="B155" s="3" t="str">
        <f t="shared" si="11"/>
        <v>giovedì</v>
      </c>
      <c r="C155" s="2">
        <f t="shared" si="16"/>
        <v>3</v>
      </c>
      <c r="D155" s="15">
        <v>409.17999300000002</v>
      </c>
      <c r="E155" s="15">
        <v>413.47000100000002</v>
      </c>
      <c r="F155" s="8">
        <f t="shared" si="13"/>
        <v>1.0484403131606682E-2</v>
      </c>
      <c r="G155" s="8">
        <f t="shared" si="14"/>
        <v>1.3282718194811074E-2</v>
      </c>
      <c r="J155" s="4">
        <f t="shared" si="12"/>
        <v>-3.8454930131679417E-3</v>
      </c>
    </row>
    <row r="156" spans="1:10" x14ac:dyDescent="0.2">
      <c r="A156" s="7">
        <v>45030</v>
      </c>
      <c r="B156" s="3" t="str">
        <f t="shared" si="11"/>
        <v>venerdì</v>
      </c>
      <c r="C156" s="2">
        <f t="shared" si="16"/>
        <v>4</v>
      </c>
      <c r="D156" s="15">
        <v>412.80999800000001</v>
      </c>
      <c r="E156" s="15">
        <v>412.459991</v>
      </c>
      <c r="F156" s="8">
        <f t="shared" si="13"/>
        <v>-8.4786463916991918E-4</v>
      </c>
      <c r="G156" s="8">
        <f t="shared" si="14"/>
        <v>-2.4427648863454606E-3</v>
      </c>
      <c r="J156" s="4">
        <f t="shared" si="12"/>
        <v>-6.303132562498336E-4</v>
      </c>
    </row>
    <row r="157" spans="1:10" x14ac:dyDescent="0.2">
      <c r="A157" s="7">
        <v>45033</v>
      </c>
      <c r="B157" s="3" t="str">
        <f t="shared" si="11"/>
        <v>lunedì</v>
      </c>
      <c r="C157" s="2">
        <f t="shared" si="16"/>
        <v>0</v>
      </c>
      <c r="D157" s="15">
        <v>412.36999500000002</v>
      </c>
      <c r="E157" s="15">
        <v>413.94000199999999</v>
      </c>
      <c r="F157" s="8">
        <f t="shared" si="13"/>
        <v>3.8072774911762806E-3</v>
      </c>
      <c r="G157" s="8">
        <f t="shared" si="14"/>
        <v>3.5882534846876589E-3</v>
      </c>
      <c r="J157" s="4">
        <f t="shared" si="12"/>
        <v>-3.1647025986147864E-3</v>
      </c>
    </row>
    <row r="158" spans="1:10" x14ac:dyDescent="0.2">
      <c r="A158" s="7">
        <v>45034</v>
      </c>
      <c r="B158" s="3" t="str">
        <f t="shared" si="11"/>
        <v>martedì</v>
      </c>
      <c r="C158" s="2">
        <f t="shared" si="16"/>
        <v>1</v>
      </c>
      <c r="D158" s="15">
        <v>415.57998700000002</v>
      </c>
      <c r="E158" s="15">
        <v>414.209991</v>
      </c>
      <c r="F158" s="8">
        <f t="shared" si="13"/>
        <v>-3.2965880043689748E-3</v>
      </c>
      <c r="G158" s="8">
        <f t="shared" si="14"/>
        <v>6.5224186765117131E-4</v>
      </c>
      <c r="J158" s="4">
        <f t="shared" si="12"/>
        <v>-1.9627735150405837E-2</v>
      </c>
    </row>
    <row r="159" spans="1:10" x14ac:dyDescent="0.2">
      <c r="A159" s="7">
        <v>45035</v>
      </c>
      <c r="B159" s="3" t="str">
        <f t="shared" si="11"/>
        <v>mercoledì</v>
      </c>
      <c r="C159" s="2">
        <f t="shared" si="16"/>
        <v>2</v>
      </c>
      <c r="D159" s="15">
        <v>412.22000100000002</v>
      </c>
      <c r="E159" s="15">
        <v>414.14001500000001</v>
      </c>
      <c r="F159" s="8">
        <f t="shared" si="13"/>
        <v>4.6577410007817175E-3</v>
      </c>
      <c r="G159" s="8">
        <f t="shared" si="14"/>
        <v>-1.6893846483774681E-4</v>
      </c>
      <c r="J159" s="4">
        <f t="shared" si="12"/>
        <v>-2.3615274172431783E-2</v>
      </c>
    </row>
    <row r="160" spans="1:10" x14ac:dyDescent="0.2">
      <c r="A160" s="7">
        <v>45036</v>
      </c>
      <c r="B160" s="3" t="str">
        <f t="shared" si="11"/>
        <v>giovedì</v>
      </c>
      <c r="C160" s="2">
        <f t="shared" si="16"/>
        <v>3</v>
      </c>
      <c r="D160" s="15">
        <v>411.209991</v>
      </c>
      <c r="E160" s="15">
        <v>411.88000499999998</v>
      </c>
      <c r="F160" s="8">
        <f t="shared" si="13"/>
        <v>1.6293718894587379E-3</v>
      </c>
      <c r="G160" s="8">
        <f t="shared" si="14"/>
        <v>-5.4571157534729466E-3</v>
      </c>
      <c r="J160" s="4">
        <f t="shared" si="12"/>
        <v>1.2867801145142555E-3</v>
      </c>
    </row>
    <row r="161" spans="1:10" x14ac:dyDescent="0.2">
      <c r="A161" s="7">
        <v>45037</v>
      </c>
      <c r="B161" s="3" t="str">
        <f t="shared" si="11"/>
        <v>venerdì</v>
      </c>
      <c r="C161" s="2">
        <f t="shared" si="16"/>
        <v>4</v>
      </c>
      <c r="D161" s="15">
        <v>412.19000199999999</v>
      </c>
      <c r="E161" s="15">
        <v>412.20001200000002</v>
      </c>
      <c r="F161" s="8">
        <f t="shared" si="13"/>
        <v>2.4284917032079057E-5</v>
      </c>
      <c r="G161" s="8">
        <f t="shared" si="14"/>
        <v>7.7694230386355452E-4</v>
      </c>
      <c r="J161" s="4">
        <f t="shared" si="12"/>
        <v>9.0489589796518711E-3</v>
      </c>
    </row>
    <row r="162" spans="1:10" x14ac:dyDescent="0.2">
      <c r="A162" s="7">
        <v>45040</v>
      </c>
      <c r="B162" s="3" t="str">
        <f t="shared" si="11"/>
        <v>lunedì</v>
      </c>
      <c r="C162" s="2">
        <f t="shared" si="16"/>
        <v>0</v>
      </c>
      <c r="D162" s="15">
        <v>411.98998999999998</v>
      </c>
      <c r="E162" s="15">
        <v>412.63000499999998</v>
      </c>
      <c r="F162" s="8">
        <f t="shared" si="13"/>
        <v>1.5534722093612163E-3</v>
      </c>
      <c r="G162" s="8">
        <f t="shared" si="14"/>
        <v>1.0431659084958194E-3</v>
      </c>
      <c r="J162" s="4">
        <f t="shared" si="12"/>
        <v>6.9796305772771901E-3</v>
      </c>
    </row>
    <row r="163" spans="1:10" x14ac:dyDescent="0.2">
      <c r="A163" s="7">
        <v>45041</v>
      </c>
      <c r="B163" s="3" t="str">
        <f t="shared" si="11"/>
        <v>martedì</v>
      </c>
      <c r="C163" s="2">
        <f t="shared" si="16"/>
        <v>1</v>
      </c>
      <c r="D163" s="15">
        <v>410.57998700000002</v>
      </c>
      <c r="E163" s="15">
        <v>406.07998700000002</v>
      </c>
      <c r="F163" s="8">
        <f t="shared" si="13"/>
        <v>-1.0960105564034713E-2</v>
      </c>
      <c r="G163" s="8">
        <f t="shared" si="14"/>
        <v>-1.5873828661587434E-2</v>
      </c>
      <c r="J163" s="4">
        <f t="shared" si="12"/>
        <v>1.1721850749566656E-2</v>
      </c>
    </row>
    <row r="164" spans="1:10" x14ac:dyDescent="0.2">
      <c r="A164" s="7">
        <v>45042</v>
      </c>
      <c r="B164" s="3" t="str">
        <f t="shared" si="11"/>
        <v>mercoledì</v>
      </c>
      <c r="C164" s="2">
        <f t="shared" si="16"/>
        <v>2</v>
      </c>
      <c r="D164" s="15">
        <v>406.72000100000002</v>
      </c>
      <c r="E164" s="15">
        <v>404.35998499999999</v>
      </c>
      <c r="F164" s="8">
        <f t="shared" si="13"/>
        <v>-5.8025570274328111E-3</v>
      </c>
      <c r="G164" s="8">
        <f t="shared" si="14"/>
        <v>-4.2356236580553827E-3</v>
      </c>
      <c r="J164" s="4">
        <f t="shared" si="12"/>
        <v>9.0513506176928341E-3</v>
      </c>
    </row>
    <row r="165" spans="1:10" x14ac:dyDescent="0.2">
      <c r="A165" s="7">
        <v>45043</v>
      </c>
      <c r="B165" s="3" t="str">
        <f t="shared" si="11"/>
        <v>giovedì</v>
      </c>
      <c r="C165" s="2">
        <f t="shared" si="16"/>
        <v>3</v>
      </c>
      <c r="D165" s="15">
        <v>407</v>
      </c>
      <c r="E165" s="15">
        <v>412.41000400000001</v>
      </c>
      <c r="F165" s="8">
        <f t="shared" si="13"/>
        <v>1.3292393120393157E-2</v>
      </c>
      <c r="G165" s="8">
        <f t="shared" si="14"/>
        <v>1.9908050496143977E-2</v>
      </c>
      <c r="J165" s="4">
        <f t="shared" si="12"/>
        <v>-1.7652333671323919E-2</v>
      </c>
    </row>
    <row r="166" spans="1:10" x14ac:dyDescent="0.2">
      <c r="A166" s="7">
        <v>45044</v>
      </c>
      <c r="B166" s="3" t="str">
        <f t="shared" si="11"/>
        <v>venerdì</v>
      </c>
      <c r="C166" s="2">
        <f t="shared" si="16"/>
        <v>4</v>
      </c>
      <c r="D166" s="15">
        <v>411.48998999999998</v>
      </c>
      <c r="E166" s="15">
        <v>415.92999300000002</v>
      </c>
      <c r="F166" s="8">
        <f t="shared" si="13"/>
        <v>1.0790063204210745E-2</v>
      </c>
      <c r="G166" s="8">
        <f t="shared" si="14"/>
        <v>8.535168802549245E-3</v>
      </c>
      <c r="J166" s="4">
        <f t="shared" si="12"/>
        <v>-7.9339986428919092E-3</v>
      </c>
    </row>
    <row r="167" spans="1:10" x14ac:dyDescent="0.2">
      <c r="A167" s="7">
        <v>45047</v>
      </c>
      <c r="B167" s="3" t="str">
        <f t="shared" si="11"/>
        <v>lunedì</v>
      </c>
      <c r="C167" s="2">
        <f t="shared" si="16"/>
        <v>0</v>
      </c>
      <c r="D167" s="15">
        <v>415.47000100000002</v>
      </c>
      <c r="E167" s="15">
        <v>415.51001000000002</v>
      </c>
      <c r="F167" s="8">
        <f t="shared" si="13"/>
        <v>9.6298168107684232E-5</v>
      </c>
      <c r="G167" s="8">
        <f t="shared" si="14"/>
        <v>-1.0097444451427238E-3</v>
      </c>
      <c r="J167" s="4">
        <f t="shared" si="12"/>
        <v>-6.6665541944465907E-3</v>
      </c>
    </row>
    <row r="168" spans="1:10" x14ac:dyDescent="0.2">
      <c r="A168" s="7">
        <v>45048</v>
      </c>
      <c r="B168" s="3" t="str">
        <f t="shared" si="11"/>
        <v>martedì</v>
      </c>
      <c r="C168" s="2">
        <f t="shared" si="16"/>
        <v>1</v>
      </c>
      <c r="D168" s="15">
        <v>414.76998900000001</v>
      </c>
      <c r="E168" s="15">
        <v>410.83999599999999</v>
      </c>
      <c r="F168" s="8">
        <f t="shared" si="13"/>
        <v>-9.4751141698442027E-3</v>
      </c>
      <c r="G168" s="8">
        <f t="shared" si="14"/>
        <v>-1.1239233442294296E-2</v>
      </c>
      <c r="J168" s="4">
        <f t="shared" si="12"/>
        <v>2.1905608235873756E-4</v>
      </c>
    </row>
    <row r="169" spans="1:10" x14ac:dyDescent="0.2">
      <c r="A169" s="7">
        <v>45049</v>
      </c>
      <c r="B169" s="3" t="str">
        <f t="shared" si="11"/>
        <v>mercoledì</v>
      </c>
      <c r="C169" s="2">
        <f t="shared" si="16"/>
        <v>2</v>
      </c>
      <c r="D169" s="15">
        <v>411.35998499999999</v>
      </c>
      <c r="E169" s="15">
        <v>408.01998900000001</v>
      </c>
      <c r="F169" s="8">
        <f t="shared" si="13"/>
        <v>-8.1193993625801632E-3</v>
      </c>
      <c r="G169" s="8">
        <f t="shared" si="14"/>
        <v>-6.8640030850355077E-3</v>
      </c>
      <c r="J169" s="4">
        <f t="shared" si="12"/>
        <v>1.1837697000673166E-2</v>
      </c>
    </row>
    <row r="170" spans="1:10" x14ac:dyDescent="0.2">
      <c r="A170" s="7">
        <v>45050</v>
      </c>
      <c r="B170" s="3" t="str">
        <f t="shared" si="11"/>
        <v>giovedì</v>
      </c>
      <c r="C170" s="2">
        <f t="shared" si="16"/>
        <v>3</v>
      </c>
      <c r="D170" s="15">
        <v>406.92999300000002</v>
      </c>
      <c r="E170" s="15">
        <v>405.13000499999998</v>
      </c>
      <c r="F170" s="8">
        <f t="shared" si="13"/>
        <v>-4.4233357849344903E-3</v>
      </c>
      <c r="G170" s="8">
        <f t="shared" si="14"/>
        <v>-7.0829471053194572E-3</v>
      </c>
      <c r="J170" s="4">
        <f t="shared" si="12"/>
        <v>1.7278404249519857E-2</v>
      </c>
    </row>
    <row r="171" spans="1:10" x14ac:dyDescent="0.2">
      <c r="A171" s="7">
        <v>45051</v>
      </c>
      <c r="B171" s="3" t="str">
        <f t="shared" si="11"/>
        <v>venerdì</v>
      </c>
      <c r="C171" s="2">
        <f t="shared" si="16"/>
        <v>4</v>
      </c>
      <c r="D171" s="15">
        <v>408.91000400000001</v>
      </c>
      <c r="E171" s="15">
        <v>412.63000499999998</v>
      </c>
      <c r="F171" s="8">
        <f t="shared" si="13"/>
        <v>9.0973587430254396E-3</v>
      </c>
      <c r="G171" s="8">
        <f t="shared" si="14"/>
        <v>1.8512575981628417E-2</v>
      </c>
      <c r="J171" s="4">
        <f t="shared" si="12"/>
        <v>-2.5204395884879912E-3</v>
      </c>
    </row>
    <row r="172" spans="1:10" x14ac:dyDescent="0.2">
      <c r="A172" s="7">
        <v>45054</v>
      </c>
      <c r="B172" s="3" t="str">
        <f t="shared" si="11"/>
        <v>lunedì</v>
      </c>
      <c r="C172" s="2">
        <f t="shared" si="16"/>
        <v>0</v>
      </c>
      <c r="D172" s="15">
        <v>412.97000100000002</v>
      </c>
      <c r="E172" s="15">
        <v>412.73998999999998</v>
      </c>
      <c r="F172" s="8">
        <f t="shared" si="13"/>
        <v>-5.5696781713703036E-4</v>
      </c>
      <c r="G172" s="8">
        <f t="shared" si="14"/>
        <v>2.6654629732996435E-4</v>
      </c>
      <c r="J172" s="4">
        <f t="shared" si="12"/>
        <v>6.542133220482101E-4</v>
      </c>
    </row>
    <row r="173" spans="1:10" x14ac:dyDescent="0.2">
      <c r="A173" s="7">
        <v>45055</v>
      </c>
      <c r="B173" s="3" t="str">
        <f t="shared" si="11"/>
        <v>martedì</v>
      </c>
      <c r="C173" s="2">
        <f t="shared" si="16"/>
        <v>1</v>
      </c>
      <c r="D173" s="15">
        <v>411.13000499999998</v>
      </c>
      <c r="E173" s="15">
        <v>410.92999300000002</v>
      </c>
      <c r="F173" s="8">
        <f t="shared" si="13"/>
        <v>-4.8649331736310108E-4</v>
      </c>
      <c r="G173" s="8">
        <f t="shared" si="14"/>
        <v>-4.3853201624585812E-3</v>
      </c>
      <c r="J173" s="4">
        <f t="shared" si="12"/>
        <v>-1.6547660467315279E-3</v>
      </c>
    </row>
    <row r="174" spans="1:10" x14ac:dyDescent="0.2">
      <c r="A174" s="7">
        <v>45056</v>
      </c>
      <c r="B174" s="3" t="str">
        <f t="shared" si="11"/>
        <v>mercoledì</v>
      </c>
      <c r="C174" s="2">
        <f t="shared" si="16"/>
        <v>2</v>
      </c>
      <c r="D174" s="15">
        <v>413.88000499999998</v>
      </c>
      <c r="E174" s="15">
        <v>412.85000600000001</v>
      </c>
      <c r="F174" s="8">
        <f t="shared" si="13"/>
        <v>-2.4886416051917641E-3</v>
      </c>
      <c r="G174" s="8">
        <f t="shared" si="14"/>
        <v>4.6723603355960999E-3</v>
      </c>
      <c r="J174" s="4">
        <f t="shared" si="12"/>
        <v>5.7648176466297127E-3</v>
      </c>
    </row>
    <row r="175" spans="1:10" x14ac:dyDescent="0.2">
      <c r="A175" s="7">
        <v>45057</v>
      </c>
      <c r="B175" s="3" t="str">
        <f t="shared" si="11"/>
        <v>giovedì</v>
      </c>
      <c r="C175" s="2">
        <f t="shared" si="16"/>
        <v>3</v>
      </c>
      <c r="D175" s="15">
        <v>411.95001200000002</v>
      </c>
      <c r="E175" s="15">
        <v>412.13000499999998</v>
      </c>
      <c r="F175" s="8">
        <f t="shared" si="13"/>
        <v>4.3692922625759661E-4</v>
      </c>
      <c r="G175" s="8">
        <f t="shared" si="14"/>
        <v>-1.7439772060946143E-3</v>
      </c>
      <c r="J175" s="4">
        <f t="shared" si="12"/>
        <v>1.7227588173299849E-2</v>
      </c>
    </row>
    <row r="176" spans="1:10" x14ac:dyDescent="0.2">
      <c r="A176" s="7">
        <v>45058</v>
      </c>
      <c r="B176" s="3" t="str">
        <f t="shared" si="11"/>
        <v>venerdì</v>
      </c>
      <c r="C176" s="2">
        <f t="shared" si="16"/>
        <v>4</v>
      </c>
      <c r="D176" s="15">
        <v>413.42001299999998</v>
      </c>
      <c r="E176" s="15">
        <v>411.58999599999999</v>
      </c>
      <c r="F176" s="8">
        <f t="shared" si="13"/>
        <v>-4.4265322008008312E-3</v>
      </c>
      <c r="G176" s="8">
        <f t="shared" si="14"/>
        <v>-1.3102880000207648E-3</v>
      </c>
      <c r="J176" s="4">
        <f t="shared" si="12"/>
        <v>1.7080101723366551E-2</v>
      </c>
    </row>
    <row r="177" spans="1:10" x14ac:dyDescent="0.2">
      <c r="A177" s="7">
        <v>45061</v>
      </c>
      <c r="B177" s="3" t="str">
        <f t="shared" si="11"/>
        <v>lunedì</v>
      </c>
      <c r="C177" s="2">
        <f t="shared" si="16"/>
        <v>0</v>
      </c>
      <c r="D177" s="15">
        <v>412.22000100000002</v>
      </c>
      <c r="E177" s="15">
        <v>413.01001000000002</v>
      </c>
      <c r="F177" s="8">
        <f t="shared" si="13"/>
        <v>1.9164742081498314E-3</v>
      </c>
      <c r="G177" s="8">
        <f t="shared" si="14"/>
        <v>3.4500692771940876E-3</v>
      </c>
      <c r="J177" s="4">
        <f t="shared" si="12"/>
        <v>1.399481576729817E-2</v>
      </c>
    </row>
    <row r="178" spans="1:10" x14ac:dyDescent="0.2">
      <c r="A178" s="7">
        <v>45062</v>
      </c>
      <c r="B178" s="3" t="str">
        <f t="shared" si="11"/>
        <v>martedì</v>
      </c>
      <c r="C178" s="2">
        <f t="shared" si="16"/>
        <v>1</v>
      </c>
      <c r="D178" s="15">
        <v>411.85998499999999</v>
      </c>
      <c r="E178" s="15">
        <v>410.25</v>
      </c>
      <c r="F178" s="8">
        <f t="shared" si="13"/>
        <v>-3.909059045879377E-3</v>
      </c>
      <c r="G178" s="8">
        <f t="shared" si="14"/>
        <v>-6.6826709599605641E-3</v>
      </c>
      <c r="J178" s="4">
        <f t="shared" si="12"/>
        <v>9.3601365021328091E-3</v>
      </c>
    </row>
    <row r="179" spans="1:10" x14ac:dyDescent="0.2">
      <c r="A179" s="7">
        <v>45063</v>
      </c>
      <c r="B179" s="3" t="str">
        <f t="shared" si="11"/>
        <v>mercoledì</v>
      </c>
      <c r="C179" s="2">
        <f t="shared" si="16"/>
        <v>2</v>
      </c>
      <c r="D179" s="15">
        <v>412.35000600000001</v>
      </c>
      <c r="E179" s="15">
        <v>415.23001099999999</v>
      </c>
      <c r="F179" s="8">
        <f t="shared" si="13"/>
        <v>6.9843699723384578E-3</v>
      </c>
      <c r="G179" s="8">
        <f t="shared" si="14"/>
        <v>1.2138966483851286E-2</v>
      </c>
      <c r="J179" s="4">
        <f t="shared" si="12"/>
        <v>-9.9704137232990257E-3</v>
      </c>
    </row>
    <row r="180" spans="1:10" x14ac:dyDescent="0.2">
      <c r="A180" s="7">
        <v>45064</v>
      </c>
      <c r="B180" s="3" t="str">
        <f t="shared" si="11"/>
        <v>giovedì</v>
      </c>
      <c r="C180" s="2">
        <f t="shared" si="16"/>
        <v>3</v>
      </c>
      <c r="D180" s="15">
        <v>414.89999399999999</v>
      </c>
      <c r="E180" s="15">
        <v>419.23001099999999</v>
      </c>
      <c r="F180" s="8">
        <f t="shared" si="13"/>
        <v>1.0436290823373688E-2</v>
      </c>
      <c r="G180" s="8">
        <f t="shared" si="14"/>
        <v>9.6332150712487886E-3</v>
      </c>
      <c r="J180" s="4">
        <f t="shared" si="12"/>
        <v>-1.0924830951570397E-2</v>
      </c>
    </row>
    <row r="181" spans="1:10" x14ac:dyDescent="0.2">
      <c r="A181" s="7">
        <v>45065</v>
      </c>
      <c r="B181" s="3" t="str">
        <f t="shared" si="11"/>
        <v>venerdì</v>
      </c>
      <c r="C181" s="2">
        <f t="shared" si="16"/>
        <v>4</v>
      </c>
      <c r="D181" s="15">
        <v>420.17001299999998</v>
      </c>
      <c r="E181" s="15">
        <v>418.61999500000002</v>
      </c>
      <c r="F181" s="8">
        <f t="shared" si="13"/>
        <v>-3.6890257563429829E-3</v>
      </c>
      <c r="G181" s="8">
        <f t="shared" si="14"/>
        <v>-1.4550866684016409E-3</v>
      </c>
      <c r="J181" s="4">
        <f t="shared" si="12"/>
        <v>3.3443075264476853E-3</v>
      </c>
    </row>
    <row r="182" spans="1:10" x14ac:dyDescent="0.2">
      <c r="A182" s="7">
        <v>45068</v>
      </c>
      <c r="B182" s="3" t="str">
        <f t="shared" si="11"/>
        <v>lunedì</v>
      </c>
      <c r="C182" s="2">
        <f t="shared" si="16"/>
        <v>0</v>
      </c>
      <c r="D182" s="15">
        <v>418.64001500000001</v>
      </c>
      <c r="E182" s="15">
        <v>418.790009</v>
      </c>
      <c r="F182" s="8">
        <f t="shared" si="13"/>
        <v>3.5828873166840588E-4</v>
      </c>
      <c r="G182" s="8">
        <f t="shared" si="14"/>
        <v>4.0612966898530625E-4</v>
      </c>
      <c r="J182" s="4">
        <f t="shared" si="12"/>
        <v>3.3190476614260076E-3</v>
      </c>
    </row>
    <row r="183" spans="1:10" x14ac:dyDescent="0.2">
      <c r="A183" s="7">
        <v>45069</v>
      </c>
      <c r="B183" s="3" t="str">
        <f t="shared" si="11"/>
        <v>martedì</v>
      </c>
      <c r="C183" s="2">
        <f t="shared" si="16"/>
        <v>1</v>
      </c>
      <c r="D183" s="15">
        <v>417.07998700000002</v>
      </c>
      <c r="E183" s="15">
        <v>414.08999599999999</v>
      </c>
      <c r="F183" s="8">
        <f t="shared" si="13"/>
        <v>-7.1688671074980918E-3</v>
      </c>
      <c r="G183" s="8">
        <f t="shared" si="14"/>
        <v>-1.1222839368166523E-2</v>
      </c>
      <c r="J183" s="4">
        <f t="shared" si="12"/>
        <v>9.0801758949038275E-3</v>
      </c>
    </row>
    <row r="184" spans="1:10" x14ac:dyDescent="0.2">
      <c r="A184" s="7">
        <v>45070</v>
      </c>
      <c r="B184" s="3" t="str">
        <f t="shared" si="11"/>
        <v>mercoledì</v>
      </c>
      <c r="C184" s="2">
        <f t="shared" si="16"/>
        <v>2</v>
      </c>
      <c r="D184" s="15">
        <v>412.42001299999998</v>
      </c>
      <c r="E184" s="15">
        <v>411.08999599999999</v>
      </c>
      <c r="F184" s="8">
        <f t="shared" si="13"/>
        <v>-3.2249089716216029E-3</v>
      </c>
      <c r="G184" s="8">
        <f t="shared" si="14"/>
        <v>-7.2448019246521477E-3</v>
      </c>
      <c r="J184" s="4">
        <f t="shared" si="12"/>
        <v>2.6101367351201585E-2</v>
      </c>
    </row>
    <row r="185" spans="1:10" x14ac:dyDescent="0.2">
      <c r="A185" s="7">
        <v>45071</v>
      </c>
      <c r="B185" s="3" t="str">
        <f t="shared" si="11"/>
        <v>giovedì</v>
      </c>
      <c r="C185" s="2">
        <f t="shared" si="16"/>
        <v>3</v>
      </c>
      <c r="D185" s="15">
        <v>414.73998999999998</v>
      </c>
      <c r="E185" s="15">
        <v>414.64999399999999</v>
      </c>
      <c r="F185" s="8">
        <f t="shared" si="13"/>
        <v>-2.1699378446719133E-4</v>
      </c>
      <c r="G185" s="8">
        <f t="shared" si="14"/>
        <v>8.6598993763886377E-3</v>
      </c>
      <c r="J185" s="4">
        <f t="shared" si="12"/>
        <v>3.2002940291854895E-2</v>
      </c>
    </row>
    <row r="186" spans="1:10" x14ac:dyDescent="0.2">
      <c r="A186" s="7">
        <v>45072</v>
      </c>
      <c r="B186" s="3" t="str">
        <f t="shared" si="11"/>
        <v>venerdì</v>
      </c>
      <c r="C186" s="2">
        <f t="shared" si="16"/>
        <v>4</v>
      </c>
      <c r="D186" s="15">
        <v>415.32998700000002</v>
      </c>
      <c r="E186" s="15">
        <v>420.01998900000001</v>
      </c>
      <c r="F186" s="8">
        <f t="shared" si="13"/>
        <v>1.1292230628172755E-2</v>
      </c>
      <c r="G186" s="8">
        <f t="shared" si="14"/>
        <v>1.295066942651401E-2</v>
      </c>
      <c r="J186" s="4">
        <f t="shared" si="12"/>
        <v>1.6856381089996167E-2</v>
      </c>
    </row>
    <row r="187" spans="1:10" x14ac:dyDescent="0.2">
      <c r="A187" s="7">
        <v>45076</v>
      </c>
      <c r="B187" s="3" t="str">
        <f t="shared" si="11"/>
        <v>martedì</v>
      </c>
      <c r="C187" s="2">
        <f t="shared" si="16"/>
        <v>1</v>
      </c>
      <c r="D187" s="15">
        <v>422.02999899999998</v>
      </c>
      <c r="E187" s="15">
        <v>420.17999300000002</v>
      </c>
      <c r="F187" s="8">
        <f t="shared" si="13"/>
        <v>-4.3835888547817444E-3</v>
      </c>
      <c r="G187" s="8">
        <f t="shared" si="14"/>
        <v>3.8094377455929817E-4</v>
      </c>
      <c r="J187" s="4">
        <f t="shared" si="12"/>
        <v>1.8682484008704217E-2</v>
      </c>
    </row>
    <row r="188" spans="1:10" x14ac:dyDescent="0.2">
      <c r="A188" s="7">
        <v>45077</v>
      </c>
      <c r="B188" s="3" t="str">
        <f t="shared" si="11"/>
        <v>mercoledì</v>
      </c>
      <c r="C188" s="2">
        <f t="shared" si="16"/>
        <v>2</v>
      </c>
      <c r="D188" s="15">
        <v>418.27999899999998</v>
      </c>
      <c r="E188" s="15">
        <v>417.85000600000001</v>
      </c>
      <c r="F188" s="8">
        <f t="shared" si="13"/>
        <v>-1.0280027757195429E-3</v>
      </c>
      <c r="G188" s="8">
        <f t="shared" si="14"/>
        <v>-5.5452116683718843E-3</v>
      </c>
      <c r="J188" s="4">
        <f t="shared" si="12"/>
        <v>2.082082535616854E-2</v>
      </c>
    </row>
    <row r="189" spans="1:10" x14ac:dyDescent="0.2">
      <c r="A189" s="7">
        <v>45078</v>
      </c>
      <c r="B189" s="3" t="str">
        <f t="shared" si="11"/>
        <v>giovedì</v>
      </c>
      <c r="C189" s="2">
        <f t="shared" si="16"/>
        <v>3</v>
      </c>
      <c r="D189" s="15">
        <v>418.08999599999999</v>
      </c>
      <c r="E189" s="15">
        <v>421.82000699999998</v>
      </c>
      <c r="F189" s="8">
        <f t="shared" si="13"/>
        <v>8.9215504692439253E-3</v>
      </c>
      <c r="G189" s="8">
        <f t="shared" si="14"/>
        <v>9.501019368179613E-3</v>
      </c>
      <c r="J189" s="4">
        <f t="shared" si="12"/>
        <v>1.7329661653530833E-2</v>
      </c>
    </row>
    <row r="190" spans="1:10" x14ac:dyDescent="0.2">
      <c r="A190" s="7">
        <v>45079</v>
      </c>
      <c r="B190" s="3" t="str">
        <f t="shared" si="11"/>
        <v>venerdì</v>
      </c>
      <c r="C190" s="2">
        <f t="shared" si="16"/>
        <v>4</v>
      </c>
      <c r="D190" s="15">
        <v>424.5</v>
      </c>
      <c r="E190" s="15">
        <v>427.92001299999998</v>
      </c>
      <c r="F190" s="8">
        <f t="shared" si="13"/>
        <v>8.0565677267372977E-3</v>
      </c>
      <c r="G190" s="8">
        <f t="shared" si="14"/>
        <v>1.4461158548129292E-2</v>
      </c>
      <c r="J190" s="4">
        <f t="shared" si="12"/>
        <v>4.6269885489090444E-3</v>
      </c>
    </row>
    <row r="191" spans="1:10" x14ac:dyDescent="0.2">
      <c r="A191" s="7">
        <v>45082</v>
      </c>
      <c r="B191" s="3" t="str">
        <f t="shared" si="11"/>
        <v>lunedì</v>
      </c>
      <c r="C191" s="2">
        <f t="shared" si="16"/>
        <v>0</v>
      </c>
      <c r="D191" s="15">
        <v>428.27999899999998</v>
      </c>
      <c r="E191" s="15">
        <v>427.10000600000001</v>
      </c>
      <c r="F191" s="8">
        <f t="shared" si="13"/>
        <v>-2.755190535993178E-3</v>
      </c>
      <c r="G191" s="8">
        <f t="shared" si="14"/>
        <v>-1.9162623272774473E-3</v>
      </c>
      <c r="J191" s="4">
        <f t="shared" si="12"/>
        <v>1.5687150329845644E-2</v>
      </c>
    </row>
    <row r="192" spans="1:10" x14ac:dyDescent="0.2">
      <c r="A192" s="7">
        <v>45083</v>
      </c>
      <c r="B192" s="3" t="str">
        <f t="shared" si="11"/>
        <v>martedì</v>
      </c>
      <c r="C192" s="2">
        <f t="shared" si="16"/>
        <v>1</v>
      </c>
      <c r="D192" s="15">
        <v>426.67001299999998</v>
      </c>
      <c r="E192" s="15">
        <v>428.02999899999998</v>
      </c>
      <c r="F192" s="8">
        <f t="shared" si="13"/>
        <v>3.1874421884905049E-3</v>
      </c>
      <c r="G192" s="8">
        <f t="shared" si="14"/>
        <v>2.177459580742707E-3</v>
      </c>
      <c r="J192" s="4">
        <f t="shared" si="12"/>
        <v>2.0162149896414246E-2</v>
      </c>
    </row>
    <row r="193" spans="1:10" x14ac:dyDescent="0.2">
      <c r="A193" s="7">
        <v>45084</v>
      </c>
      <c r="B193" s="3" t="str">
        <f t="shared" si="11"/>
        <v>mercoledì</v>
      </c>
      <c r="C193" s="2">
        <f t="shared" si="16"/>
        <v>2</v>
      </c>
      <c r="D193" s="15">
        <v>428.44000199999999</v>
      </c>
      <c r="E193" s="15">
        <v>426.54998799999998</v>
      </c>
      <c r="F193" s="8">
        <f t="shared" si="13"/>
        <v>-4.4113854709579804E-3</v>
      </c>
      <c r="G193" s="8">
        <f t="shared" si="14"/>
        <v>-3.4577272701860097E-3</v>
      </c>
      <c r="J193" s="4">
        <f t="shared" si="12"/>
        <v>2.4920889225297647E-2</v>
      </c>
    </row>
    <row r="194" spans="1:10" x14ac:dyDescent="0.2">
      <c r="A194" s="7">
        <v>45085</v>
      </c>
      <c r="B194" s="3" t="str">
        <f t="shared" si="11"/>
        <v>giovedì</v>
      </c>
      <c r="C194" s="2">
        <f t="shared" si="16"/>
        <v>3</v>
      </c>
      <c r="D194" s="15">
        <v>426.61999500000002</v>
      </c>
      <c r="E194" s="15">
        <v>429.13000499999998</v>
      </c>
      <c r="F194" s="8">
        <f t="shared" si="13"/>
        <v>5.8834795120185721E-3</v>
      </c>
      <c r="G194" s="8">
        <f t="shared" si="14"/>
        <v>6.0485689194299027E-3</v>
      </c>
      <c r="J194" s="4">
        <f t="shared" si="12"/>
        <v>3.1389091517849063E-2</v>
      </c>
    </row>
    <row r="195" spans="1:10" x14ac:dyDescent="0.2">
      <c r="A195" s="7">
        <v>45086</v>
      </c>
      <c r="B195" s="3" t="str">
        <f t="shared" ref="B195:B221" si="17">TEXT(A195,"gggg")</f>
        <v>venerdì</v>
      </c>
      <c r="C195" s="2">
        <f t="shared" si="16"/>
        <v>4</v>
      </c>
      <c r="D195" s="15">
        <v>429.959991</v>
      </c>
      <c r="E195" s="15">
        <v>429.89999399999999</v>
      </c>
      <c r="F195" s="8">
        <f t="shared" si="13"/>
        <v>-1.3954089044533878E-4</v>
      </c>
      <c r="G195" s="8">
        <f t="shared" si="14"/>
        <v>1.7943024049320662E-3</v>
      </c>
      <c r="J195" s="4">
        <f t="shared" ref="J195:J221" si="18">(E200-E195)/E195</f>
        <v>2.2237723036581409E-2</v>
      </c>
    </row>
    <row r="196" spans="1:10" x14ac:dyDescent="0.2">
      <c r="A196" s="7">
        <v>45089</v>
      </c>
      <c r="B196" s="3" t="str">
        <f t="shared" si="17"/>
        <v>lunedì</v>
      </c>
      <c r="C196" s="2">
        <f t="shared" si="16"/>
        <v>0</v>
      </c>
      <c r="D196" s="15">
        <v>430.92001299999998</v>
      </c>
      <c r="E196" s="15">
        <v>433.79998799999998</v>
      </c>
      <c r="F196" s="8">
        <f t="shared" ref="F196:F221" si="19">(E196-D196)/D196</f>
        <v>6.6833168873964592E-3</v>
      </c>
      <c r="G196" s="8">
        <f t="shared" ref="G196:G221" si="20">(E196-E195)/E195</f>
        <v>9.0718633506191495E-3</v>
      </c>
      <c r="J196" s="4">
        <f t="shared" si="18"/>
        <v>7.7916207780071214E-3</v>
      </c>
    </row>
    <row r="197" spans="1:10" x14ac:dyDescent="0.2">
      <c r="A197" s="7">
        <v>45090</v>
      </c>
      <c r="B197" s="3" t="str">
        <f t="shared" si="17"/>
        <v>martedì</v>
      </c>
      <c r="C197" s="2">
        <f t="shared" si="16"/>
        <v>1</v>
      </c>
      <c r="D197" s="15">
        <v>435.32000699999998</v>
      </c>
      <c r="E197" s="15">
        <v>436.66000400000001</v>
      </c>
      <c r="F197" s="8">
        <f t="shared" si="19"/>
        <v>3.0781884095670326E-3</v>
      </c>
      <c r="G197" s="8">
        <f t="shared" si="20"/>
        <v>6.5929370196294934E-3</v>
      </c>
      <c r="J197" s="4">
        <f t="shared" si="18"/>
        <v>-3.9389959791234332E-3</v>
      </c>
    </row>
    <row r="198" spans="1:10" x14ac:dyDescent="0.2">
      <c r="A198" s="7">
        <v>45091</v>
      </c>
      <c r="B198" s="3" t="str">
        <f t="shared" si="17"/>
        <v>mercoledì</v>
      </c>
      <c r="C198" s="2">
        <f t="shared" si="16"/>
        <v>2</v>
      </c>
      <c r="D198" s="15">
        <v>437.01001000000002</v>
      </c>
      <c r="E198" s="15">
        <v>437.17999300000002</v>
      </c>
      <c r="F198" s="8">
        <f t="shared" si="19"/>
        <v>3.8896820692963527E-4</v>
      </c>
      <c r="G198" s="8">
        <f t="shared" si="20"/>
        <v>1.1908326735599296E-3</v>
      </c>
      <c r="J198" s="4">
        <f t="shared" si="18"/>
        <v>-1.5325106608892827E-3</v>
      </c>
    </row>
    <row r="199" spans="1:10" x14ac:dyDescent="0.2">
      <c r="A199" s="7">
        <v>45092</v>
      </c>
      <c r="B199" s="3" t="str">
        <f t="shared" si="17"/>
        <v>giovedì</v>
      </c>
      <c r="C199" s="2">
        <f t="shared" si="16"/>
        <v>3</v>
      </c>
      <c r="D199" s="15">
        <v>436.32998700000002</v>
      </c>
      <c r="E199" s="15">
        <v>442.60000600000001</v>
      </c>
      <c r="F199" s="8">
        <f t="shared" si="19"/>
        <v>1.4369901649688795E-2</v>
      </c>
      <c r="G199" s="8">
        <f t="shared" si="20"/>
        <v>1.2397669350802115E-2</v>
      </c>
      <c r="J199" s="4">
        <f t="shared" si="18"/>
        <v>-2.1215578112757653E-2</v>
      </c>
    </row>
    <row r="200" spans="1:10" x14ac:dyDescent="0.2">
      <c r="A200" s="7">
        <v>45093</v>
      </c>
      <c r="B200" s="3" t="str">
        <f t="shared" si="17"/>
        <v>venerdì</v>
      </c>
      <c r="C200" s="2">
        <f t="shared" si="16"/>
        <v>4</v>
      </c>
      <c r="D200" s="15">
        <v>443.01998900000001</v>
      </c>
      <c r="E200" s="15">
        <v>439.459991</v>
      </c>
      <c r="F200" s="8">
        <f t="shared" si="19"/>
        <v>-8.0357502785275165E-3</v>
      </c>
      <c r="G200" s="8">
        <f t="shared" si="20"/>
        <v>-7.094475728497856E-3</v>
      </c>
      <c r="J200" s="4">
        <f t="shared" si="18"/>
        <v>-1.8249645392633729E-2</v>
      </c>
    </row>
    <row r="201" spans="1:10" x14ac:dyDescent="0.2">
      <c r="A201" s="7">
        <v>45097</v>
      </c>
      <c r="B201" s="3" t="str">
        <f t="shared" si="17"/>
        <v>martedì</v>
      </c>
      <c r="C201" s="2">
        <f t="shared" si="16"/>
        <v>1</v>
      </c>
      <c r="D201" s="15">
        <v>437.45001200000002</v>
      </c>
      <c r="E201" s="15">
        <v>437.17999300000002</v>
      </c>
      <c r="F201" s="8">
        <f t="shared" si="19"/>
        <v>-6.1725681241949697E-4</v>
      </c>
      <c r="G201" s="8">
        <f t="shared" si="20"/>
        <v>-5.1881810555991607E-3</v>
      </c>
      <c r="J201" s="4">
        <f t="shared" si="18"/>
        <v>-2.3102155088786081E-3</v>
      </c>
    </row>
    <row r="202" spans="1:10" x14ac:dyDescent="0.2">
      <c r="A202" s="7">
        <v>45098</v>
      </c>
      <c r="B202" s="3" t="str">
        <f t="shared" si="17"/>
        <v>mercoledì</v>
      </c>
      <c r="C202" s="2">
        <f t="shared" ref="C202:C221" si="21">WEEKDAY(A202,3)</f>
        <v>2</v>
      </c>
      <c r="D202" s="15">
        <v>436.16000400000001</v>
      </c>
      <c r="E202" s="15">
        <v>434.94000199999999</v>
      </c>
      <c r="F202" s="8">
        <f t="shared" si="19"/>
        <v>-2.797143224531019E-3</v>
      </c>
      <c r="G202" s="8">
        <f t="shared" si="20"/>
        <v>-5.1237271509815673E-3</v>
      </c>
      <c r="J202" s="4">
        <f t="shared" si="18"/>
        <v>3.3338230407237014E-3</v>
      </c>
    </row>
    <row r="203" spans="1:10" x14ac:dyDescent="0.2">
      <c r="A203" s="7">
        <v>45099</v>
      </c>
      <c r="B203" s="3" t="str">
        <f t="shared" si="17"/>
        <v>giovedì</v>
      </c>
      <c r="C203" s="2">
        <f t="shared" si="21"/>
        <v>3</v>
      </c>
      <c r="D203" s="15">
        <v>433.95001200000002</v>
      </c>
      <c r="E203" s="15">
        <v>436.51001000000002</v>
      </c>
      <c r="F203" s="8">
        <f t="shared" si="19"/>
        <v>5.8992923820912514E-3</v>
      </c>
      <c r="G203" s="8">
        <f t="shared" si="20"/>
        <v>3.6097116677716616E-3</v>
      </c>
      <c r="J203" s="4">
        <f t="shared" si="18"/>
        <v>3.6653798615064338E-3</v>
      </c>
    </row>
    <row r="204" spans="1:10" x14ac:dyDescent="0.2">
      <c r="A204" s="7">
        <v>45100</v>
      </c>
      <c r="B204" s="3" t="str">
        <f t="shared" si="17"/>
        <v>venerdì</v>
      </c>
      <c r="C204" s="2">
        <f t="shared" si="21"/>
        <v>4</v>
      </c>
      <c r="D204" s="15">
        <v>432.92999300000002</v>
      </c>
      <c r="E204" s="15">
        <v>433.209991</v>
      </c>
      <c r="F204" s="8">
        <f t="shared" si="19"/>
        <v>6.4675121734977077E-4</v>
      </c>
      <c r="G204" s="8">
        <f t="shared" si="20"/>
        <v>-7.5600076158620511E-3</v>
      </c>
      <c r="J204" s="4">
        <f t="shared" si="18"/>
        <v>2.3245096394833548E-2</v>
      </c>
    </row>
    <row r="205" spans="1:10" x14ac:dyDescent="0.2">
      <c r="A205" s="7">
        <v>45103</v>
      </c>
      <c r="B205" s="3" t="str">
        <f t="shared" si="17"/>
        <v>lunedì</v>
      </c>
      <c r="C205" s="2">
        <f t="shared" si="21"/>
        <v>0</v>
      </c>
      <c r="D205" s="15">
        <v>432.61999500000002</v>
      </c>
      <c r="E205" s="15">
        <v>431.44000199999999</v>
      </c>
      <c r="F205" s="8">
        <f t="shared" si="19"/>
        <v>-2.7275507688913556E-3</v>
      </c>
      <c r="G205" s="8">
        <f t="shared" si="20"/>
        <v>-4.0857529530061313E-3</v>
      </c>
      <c r="J205" s="4">
        <f t="shared" si="18"/>
        <v>2.8625085626622089E-2</v>
      </c>
    </row>
    <row r="206" spans="1:10" x14ac:dyDescent="0.2">
      <c r="A206" s="7">
        <v>45104</v>
      </c>
      <c r="B206" s="3" t="str">
        <f t="shared" si="17"/>
        <v>martedì</v>
      </c>
      <c r="C206" s="2">
        <f t="shared" si="21"/>
        <v>1</v>
      </c>
      <c r="D206" s="15">
        <v>432.35000600000001</v>
      </c>
      <c r="E206" s="15">
        <v>436.17001299999998</v>
      </c>
      <c r="F206" s="8">
        <f t="shared" si="19"/>
        <v>8.8354503226258201E-3</v>
      </c>
      <c r="G206" s="8">
        <f t="shared" si="20"/>
        <v>1.0963311185966457E-2</v>
      </c>
      <c r="J206" s="4">
        <f t="shared" si="18"/>
        <v>1.5957062137602753E-2</v>
      </c>
    </row>
    <row r="207" spans="1:10" x14ac:dyDescent="0.2">
      <c r="A207" s="7">
        <v>45105</v>
      </c>
      <c r="B207" s="3" t="str">
        <f t="shared" si="17"/>
        <v>mercoledì</v>
      </c>
      <c r="C207" s="2">
        <f t="shared" si="21"/>
        <v>2</v>
      </c>
      <c r="D207" s="15">
        <v>435.04998799999998</v>
      </c>
      <c r="E207" s="15">
        <v>436.39001500000001</v>
      </c>
      <c r="F207" s="8">
        <f t="shared" si="19"/>
        <v>3.080167881765395E-3</v>
      </c>
      <c r="G207" s="8">
        <f t="shared" si="20"/>
        <v>5.0439506028128131E-4</v>
      </c>
      <c r="J207" s="4">
        <f t="shared" si="18"/>
        <v>7.4932718155799449E-3</v>
      </c>
    </row>
    <row r="208" spans="1:10" x14ac:dyDescent="0.2">
      <c r="A208" s="7">
        <v>45106</v>
      </c>
      <c r="B208" s="3" t="str">
        <f t="shared" si="17"/>
        <v>giovedì</v>
      </c>
      <c r="C208" s="2">
        <f t="shared" si="21"/>
        <v>3</v>
      </c>
      <c r="D208" s="15">
        <v>435.959991</v>
      </c>
      <c r="E208" s="15">
        <v>438.10998499999999</v>
      </c>
      <c r="F208" s="8">
        <f t="shared" si="19"/>
        <v>4.9316314441340383E-3</v>
      </c>
      <c r="G208" s="8">
        <f t="shared" si="20"/>
        <v>3.9413596573697708E-3</v>
      </c>
      <c r="J208" s="4">
        <f t="shared" si="18"/>
        <v>1.0043208670534869E-3</v>
      </c>
    </row>
    <row r="209" spans="1:10" x14ac:dyDescent="0.2">
      <c r="A209" s="7">
        <v>45107</v>
      </c>
      <c r="B209" s="3" t="str">
        <f t="shared" si="17"/>
        <v>venerdì</v>
      </c>
      <c r="C209" s="2">
        <f t="shared" si="21"/>
        <v>4</v>
      </c>
      <c r="D209" s="15">
        <v>441.44000199999999</v>
      </c>
      <c r="E209" s="15">
        <v>443.27999899999998</v>
      </c>
      <c r="F209" s="8">
        <f t="shared" si="19"/>
        <v>4.1681700608545728E-3</v>
      </c>
      <c r="G209" s="8">
        <f t="shared" si="20"/>
        <v>1.1800721684076615E-2</v>
      </c>
      <c r="J209" s="4">
        <f t="shared" si="18"/>
        <v>-8.1663846962785266E-3</v>
      </c>
    </row>
    <row r="210" spans="1:10" x14ac:dyDescent="0.2">
      <c r="A210" s="7">
        <v>45110</v>
      </c>
      <c r="B210" s="3" t="str">
        <f t="shared" si="17"/>
        <v>lunedì</v>
      </c>
      <c r="C210" s="2">
        <f t="shared" si="21"/>
        <v>0</v>
      </c>
      <c r="D210" s="15">
        <v>442.92001299999998</v>
      </c>
      <c r="E210" s="15">
        <v>443.790009</v>
      </c>
      <c r="F210" s="8">
        <f t="shared" si="19"/>
        <v>1.9642282454281753E-3</v>
      </c>
      <c r="G210" s="8">
        <f t="shared" si="20"/>
        <v>1.1505369092911014E-3</v>
      </c>
      <c r="J210" s="4">
        <f t="shared" si="18"/>
        <v>-2.9969534532716248E-3</v>
      </c>
    </row>
    <row r="211" spans="1:10" x14ac:dyDescent="0.2">
      <c r="A211" s="7">
        <v>45112</v>
      </c>
      <c r="B211" s="3" t="str">
        <f t="shared" si="17"/>
        <v>mercoledì</v>
      </c>
      <c r="C211" s="2">
        <f t="shared" si="21"/>
        <v>2</v>
      </c>
      <c r="D211" s="15">
        <v>441.91000400000001</v>
      </c>
      <c r="E211" s="15">
        <v>443.13000499999998</v>
      </c>
      <c r="F211" s="8">
        <f t="shared" si="19"/>
        <v>2.7607453756579086E-3</v>
      </c>
      <c r="G211" s="8">
        <f t="shared" si="20"/>
        <v>-1.4871988702206563E-3</v>
      </c>
      <c r="J211" s="4">
        <f t="shared" si="18"/>
        <v>6.5217520081945861E-3</v>
      </c>
    </row>
    <row r="212" spans="1:10" x14ac:dyDescent="0.2">
      <c r="A212" s="7">
        <v>45113</v>
      </c>
      <c r="B212" s="3" t="str">
        <f t="shared" si="17"/>
        <v>giovedì</v>
      </c>
      <c r="C212" s="2">
        <f t="shared" si="21"/>
        <v>3</v>
      </c>
      <c r="D212" s="15">
        <v>439.42001299999998</v>
      </c>
      <c r="E212" s="15">
        <v>439.66000400000001</v>
      </c>
      <c r="F212" s="8">
        <f t="shared" si="19"/>
        <v>5.4615400505218185E-4</v>
      </c>
      <c r="G212" s="8">
        <f t="shared" si="20"/>
        <v>-7.8306613428263967E-3</v>
      </c>
      <c r="J212" s="4">
        <f t="shared" si="18"/>
        <v>2.2517385957172471E-2</v>
      </c>
    </row>
    <row r="213" spans="1:10" x14ac:dyDescent="0.2">
      <c r="A213" s="7">
        <v>45114</v>
      </c>
      <c r="B213" s="3" t="str">
        <f t="shared" si="17"/>
        <v>venerdì</v>
      </c>
      <c r="C213" s="2">
        <f t="shared" si="21"/>
        <v>4</v>
      </c>
      <c r="D213" s="15">
        <v>438.63000499999998</v>
      </c>
      <c r="E213" s="15">
        <v>438.54998799999998</v>
      </c>
      <c r="F213" s="8">
        <f t="shared" si="19"/>
        <v>-1.8242482066405376E-4</v>
      </c>
      <c r="G213" s="8">
        <f t="shared" si="20"/>
        <v>-2.5247145291843057E-3</v>
      </c>
      <c r="J213" s="4">
        <f t="shared" si="18"/>
        <v>2.4467019253458493E-2</v>
      </c>
    </row>
    <row r="214" spans="1:10" x14ac:dyDescent="0.2">
      <c r="A214" s="7">
        <v>45117</v>
      </c>
      <c r="B214" s="3" t="str">
        <f t="shared" si="17"/>
        <v>lunedì</v>
      </c>
      <c r="C214" s="2">
        <f t="shared" si="21"/>
        <v>0</v>
      </c>
      <c r="D214" s="15">
        <v>438.17999300000002</v>
      </c>
      <c r="E214" s="15">
        <v>439.66000400000001</v>
      </c>
      <c r="F214" s="8">
        <f t="shared" si="19"/>
        <v>3.3776325337610525E-3</v>
      </c>
      <c r="G214" s="8">
        <f t="shared" si="20"/>
        <v>2.5311048463648122E-3</v>
      </c>
      <c r="J214" s="4">
        <f t="shared" si="18"/>
        <v>2.5428721963073924E-2</v>
      </c>
    </row>
    <row r="215" spans="1:10" x14ac:dyDescent="0.2">
      <c r="A215" s="7">
        <v>45118</v>
      </c>
      <c r="B215" s="3" t="str">
        <f t="shared" si="17"/>
        <v>martedì</v>
      </c>
      <c r="C215" s="2">
        <f t="shared" si="21"/>
        <v>1</v>
      </c>
      <c r="D215" s="15">
        <v>440.45001200000002</v>
      </c>
      <c r="E215" s="15">
        <v>442.459991</v>
      </c>
      <c r="F215" s="8">
        <f t="shared" si="19"/>
        <v>4.5634667845121709E-3</v>
      </c>
      <c r="G215" s="8">
        <f t="shared" si="20"/>
        <v>6.3685278954780412E-3</v>
      </c>
      <c r="J215" s="4">
        <f t="shared" si="18"/>
        <v>2.6510896439447765E-2</v>
      </c>
    </row>
    <row r="216" spans="1:10" x14ac:dyDescent="0.2">
      <c r="A216" s="7">
        <v>45119</v>
      </c>
      <c r="B216" s="3" t="str">
        <f t="shared" si="17"/>
        <v>mercoledì</v>
      </c>
      <c r="C216" s="2">
        <f t="shared" si="21"/>
        <v>2</v>
      </c>
      <c r="D216" s="15">
        <v>446.39001500000001</v>
      </c>
      <c r="E216" s="15">
        <v>446.01998900000001</v>
      </c>
      <c r="F216" s="8">
        <f t="shared" si="19"/>
        <v>-8.2892983168540572E-4</v>
      </c>
      <c r="G216" s="8">
        <f t="shared" si="20"/>
        <v>8.0459206988502778E-3</v>
      </c>
      <c r="J216" s="4">
        <f t="shared" si="18"/>
        <v>2.0582088754771046E-2</v>
      </c>
    </row>
    <row r="217" spans="1:10" x14ac:dyDescent="0.2">
      <c r="A217" s="7">
        <v>45120</v>
      </c>
      <c r="B217" s="3" t="str">
        <f t="shared" si="17"/>
        <v>giovedì</v>
      </c>
      <c r="C217" s="2">
        <f t="shared" si="21"/>
        <v>3</v>
      </c>
      <c r="D217" s="15">
        <v>447.89999399999999</v>
      </c>
      <c r="E217" s="15">
        <v>449.55999800000001</v>
      </c>
      <c r="F217" s="8">
        <f t="shared" si="19"/>
        <v>3.7061933963768146E-3</v>
      </c>
      <c r="G217" s="8">
        <f t="shared" si="20"/>
        <v>7.9368841919773194E-3</v>
      </c>
      <c r="J217" s="4"/>
    </row>
    <row r="218" spans="1:10" x14ac:dyDescent="0.2">
      <c r="A218" s="7">
        <v>45121</v>
      </c>
      <c r="B218" s="3" t="str">
        <f t="shared" si="17"/>
        <v>venerdì</v>
      </c>
      <c r="C218" s="2">
        <f t="shared" si="21"/>
        <v>4</v>
      </c>
      <c r="D218" s="15">
        <v>450.48001099999999</v>
      </c>
      <c r="E218" s="15">
        <v>449.27999899999998</v>
      </c>
      <c r="F218" s="8">
        <f t="shared" si="19"/>
        <v>-2.6638518262689691E-3</v>
      </c>
      <c r="G218" s="8">
        <f t="shared" si="20"/>
        <v>-6.2282899111506824E-4</v>
      </c>
      <c r="J218" s="4"/>
    </row>
    <row r="219" spans="1:10" x14ac:dyDescent="0.2">
      <c r="A219" s="7">
        <v>45124</v>
      </c>
      <c r="B219" s="3" t="str">
        <f t="shared" si="17"/>
        <v>lunedì</v>
      </c>
      <c r="C219" s="2">
        <f t="shared" si="21"/>
        <v>0</v>
      </c>
      <c r="D219" s="15">
        <v>449.13000499999998</v>
      </c>
      <c r="E219" s="15">
        <v>450.83999599999999</v>
      </c>
      <c r="F219" s="8">
        <f t="shared" si="19"/>
        <v>3.8073408166083276E-3</v>
      </c>
      <c r="G219" s="8">
        <f t="shared" si="20"/>
        <v>3.4722155526002172E-3</v>
      </c>
      <c r="J219" s="4"/>
    </row>
    <row r="220" spans="1:10" x14ac:dyDescent="0.2">
      <c r="A220" s="7">
        <v>45125</v>
      </c>
      <c r="B220" s="3" t="str">
        <f t="shared" si="17"/>
        <v>martedì</v>
      </c>
      <c r="C220" s="2">
        <f t="shared" si="21"/>
        <v>1</v>
      </c>
      <c r="D220" s="15">
        <v>450.5</v>
      </c>
      <c r="E220" s="15">
        <v>454.19000199999999</v>
      </c>
      <c r="F220" s="8">
        <f t="shared" si="19"/>
        <v>8.1909034406215161E-3</v>
      </c>
      <c r="G220" s="8">
        <f t="shared" si="20"/>
        <v>7.4305874139880164E-3</v>
      </c>
      <c r="J220" s="4"/>
    </row>
    <row r="221" spans="1:10" x14ac:dyDescent="0.2">
      <c r="A221" s="7">
        <v>45126</v>
      </c>
      <c r="B221" s="3" t="str">
        <f t="shared" si="17"/>
        <v>mercoledì</v>
      </c>
      <c r="C221" s="2">
        <f t="shared" si="21"/>
        <v>2</v>
      </c>
      <c r="D221" s="15">
        <v>455.01001000000002</v>
      </c>
      <c r="E221" s="15">
        <v>455.20001200000002</v>
      </c>
      <c r="F221" s="8">
        <f t="shared" si="19"/>
        <v>4.1757762647901453E-4</v>
      </c>
      <c r="G221" s="8">
        <f t="shared" si="20"/>
        <v>2.2237609712950539E-3</v>
      </c>
      <c r="J221" s="4"/>
    </row>
    <row r="223" spans="1:10" x14ac:dyDescent="0.2">
      <c r="F223" s="6">
        <f>COUNTIF(F2:F221,"&gt;0")</f>
        <v>115</v>
      </c>
      <c r="G223" s="6">
        <f>COUNTIF(G2:G221,"&gt;0")</f>
        <v>110</v>
      </c>
      <c r="H223" s="6" t="s">
        <v>12</v>
      </c>
      <c r="J223" s="6">
        <f>COUNTIF(J2:J216,"&gt;0")</f>
        <v>126</v>
      </c>
    </row>
    <row r="224" spans="1:10" x14ac:dyDescent="0.2">
      <c r="F224" s="6">
        <f>COUNTIF(F2:F221,"&lt;0")</f>
        <v>105</v>
      </c>
      <c r="G224" s="6">
        <f>COUNTIF(G2:G221,"&lt;0")</f>
        <v>109</v>
      </c>
      <c r="H224" s="6" t="s">
        <v>13</v>
      </c>
      <c r="J224" s="6">
        <f>COUNTIF(J2:J216,"&lt;0")</f>
        <v>89</v>
      </c>
    </row>
    <row r="225" spans="6:12" x14ac:dyDescent="0.2">
      <c r="F225" s="6">
        <f>SUM(F223:F224)</f>
        <v>220</v>
      </c>
      <c r="G225" s="6">
        <f>SUM(G223:G224)</f>
        <v>219</v>
      </c>
      <c r="J225" s="6">
        <f>SUM(J223:J224)</f>
        <v>215</v>
      </c>
    </row>
    <row r="226" spans="6:12" x14ac:dyDescent="0.2">
      <c r="F226" s="9">
        <f>F223/$G$225</f>
        <v>0.52511415525114158</v>
      </c>
      <c r="G226" s="9">
        <f>G223/$G$225</f>
        <v>0.50228310502283102</v>
      </c>
      <c r="H226" s="6" t="s">
        <v>14</v>
      </c>
      <c r="J226" s="8">
        <f>J223/J225</f>
        <v>0.586046511627907</v>
      </c>
    </row>
    <row r="227" spans="6:12" x14ac:dyDescent="0.2">
      <c r="F227" s="9">
        <f>F224/$G$225</f>
        <v>0.47945205479452052</v>
      </c>
      <c r="G227" s="9">
        <f>G224/$G$225</f>
        <v>0.49771689497716892</v>
      </c>
      <c r="H227" s="6" t="s">
        <v>15</v>
      </c>
      <c r="J227" s="8">
        <f>J224/J225</f>
        <v>0.413953488372093</v>
      </c>
    </row>
    <row r="234" spans="6:12" x14ac:dyDescent="0.2">
      <c r="G234" s="5" t="s">
        <v>4</v>
      </c>
    </row>
    <row r="235" spans="6:12" x14ac:dyDescent="0.2">
      <c r="G235" s="6">
        <v>-4.3482480367222756E-2</v>
      </c>
    </row>
    <row r="236" spans="6:12" x14ac:dyDescent="0.2">
      <c r="G236" s="6">
        <v>-2.7893897816916514E-2</v>
      </c>
    </row>
    <row r="237" spans="6:12" x14ac:dyDescent="0.2">
      <c r="G237" s="6">
        <v>-2.5096208977577996E-2</v>
      </c>
      <c r="K237" s="6" t="s">
        <v>29</v>
      </c>
    </row>
    <row r="238" spans="6:12" x14ac:dyDescent="0.2">
      <c r="G238" s="6">
        <v>-2.4461665364972462E-2</v>
      </c>
      <c r="K238" s="6" t="s">
        <v>30</v>
      </c>
      <c r="L238" s="6">
        <f>AVERAGE(G235:G343)</f>
        <v>-8.481993236797181E-3</v>
      </c>
    </row>
    <row r="239" spans="6:12" x14ac:dyDescent="0.2">
      <c r="G239" s="6">
        <v>-2.2788742184362925E-2</v>
      </c>
      <c r="K239" s="6" t="s">
        <v>19</v>
      </c>
      <c r="L239" s="6">
        <f>STDEV(G236:G344)</f>
        <v>6.339542391060762E-3</v>
      </c>
    </row>
    <row r="240" spans="6:12" x14ac:dyDescent="0.2">
      <c r="G240" s="6">
        <v>-2.0888969910368791E-2</v>
      </c>
      <c r="K240" s="6" t="s">
        <v>23</v>
      </c>
      <c r="L240" s="6">
        <f>MEDIAN(G237:G345)</f>
        <v>-6.8640030850355077E-3</v>
      </c>
    </row>
    <row r="241" spans="7:13" x14ac:dyDescent="0.2">
      <c r="G241" s="6">
        <v>-2.0602081151832506E-2</v>
      </c>
    </row>
    <row r="242" spans="7:13" x14ac:dyDescent="0.2">
      <c r="G242" s="6">
        <v>-2.0060928643595616E-2</v>
      </c>
    </row>
    <row r="243" spans="7:13" x14ac:dyDescent="0.2">
      <c r="G243" s="6">
        <v>-1.8449851499428224E-2</v>
      </c>
    </row>
    <row r="244" spans="7:13" x14ac:dyDescent="0.2">
      <c r="G244" s="6">
        <v>-1.7989255432510894E-2</v>
      </c>
      <c r="K244" s="2" t="s">
        <v>22</v>
      </c>
      <c r="L244" s="2" t="s">
        <v>24</v>
      </c>
      <c r="M244" s="2" t="s">
        <v>28</v>
      </c>
    </row>
    <row r="245" spans="7:13" x14ac:dyDescent="0.2">
      <c r="G245" s="6">
        <v>-1.7443778983506721E-2</v>
      </c>
      <c r="K245" s="2">
        <v>0</v>
      </c>
      <c r="L245" s="6" cm="1">
        <f t="array" ref="L245:L254">FREQUENCY(G235:G343,K245:K253)</f>
        <v>41</v>
      </c>
      <c r="M245" s="8">
        <f>L245/$G$224</f>
        <v>0.37614678899082571</v>
      </c>
    </row>
    <row r="246" spans="7:13" x14ac:dyDescent="0.2">
      <c r="G246" s="6">
        <v>-1.7046499039417472E-2</v>
      </c>
      <c r="K246" s="2">
        <f>-0.5/100</f>
        <v>-5.0000000000000001E-3</v>
      </c>
      <c r="L246" s="6">
        <v>30</v>
      </c>
      <c r="M246" s="8">
        <f>L246/$G$224+M245</f>
        <v>0.65137614678899092</v>
      </c>
    </row>
    <row r="247" spans="7:13" x14ac:dyDescent="0.2">
      <c r="G247" s="6">
        <v>-1.675482064893696E-2</v>
      </c>
      <c r="K247" s="2">
        <f>-1/100</f>
        <v>-0.01</v>
      </c>
      <c r="L247" s="6">
        <v>18</v>
      </c>
      <c r="M247" s="8">
        <f t="shared" ref="M247:M253" si="22">L247/$G$224+M246</f>
        <v>0.81651376146789001</v>
      </c>
    </row>
    <row r="248" spans="7:13" x14ac:dyDescent="0.2">
      <c r="G248" s="6">
        <v>-1.6323219255149443E-2</v>
      </c>
      <c r="K248" s="2">
        <f>-1.5/100</f>
        <v>-1.4999999999999999E-2</v>
      </c>
      <c r="L248" s="6">
        <v>12</v>
      </c>
      <c r="M248" s="8">
        <f t="shared" si="22"/>
        <v>0.92660550458715607</v>
      </c>
    </row>
    <row r="249" spans="7:13" x14ac:dyDescent="0.2">
      <c r="G249" s="6">
        <v>-1.5957008444414066E-2</v>
      </c>
      <c r="K249" s="2">
        <f>-2/100</f>
        <v>-0.02</v>
      </c>
      <c r="L249" s="6">
        <v>5</v>
      </c>
      <c r="M249" s="8">
        <f t="shared" si="22"/>
        <v>0.97247706422018365</v>
      </c>
    </row>
    <row r="250" spans="7:13" x14ac:dyDescent="0.2">
      <c r="G250" s="6">
        <v>-1.5873828661587434E-2</v>
      </c>
      <c r="K250" s="2">
        <f>-2.5/100</f>
        <v>-2.5000000000000001E-2</v>
      </c>
      <c r="L250" s="6">
        <v>2</v>
      </c>
      <c r="M250" s="8">
        <f t="shared" si="22"/>
        <v>0.99082568807339466</v>
      </c>
    </row>
    <row r="251" spans="7:13" x14ac:dyDescent="0.2">
      <c r="G251" s="6">
        <v>-1.5788016124062169E-2</v>
      </c>
      <c r="K251" s="2">
        <f>-3/100</f>
        <v>-0.03</v>
      </c>
      <c r="L251" s="6">
        <v>0</v>
      </c>
      <c r="M251" s="8">
        <f t="shared" si="22"/>
        <v>0.99082568807339466</v>
      </c>
    </row>
    <row r="252" spans="7:13" x14ac:dyDescent="0.2">
      <c r="G252" s="6">
        <v>-1.5463534994978247E-2</v>
      </c>
      <c r="K252" s="2">
        <f>-3.5/100</f>
        <v>-3.5000000000000003E-2</v>
      </c>
      <c r="L252" s="6">
        <v>0</v>
      </c>
      <c r="M252" s="8">
        <f t="shared" si="22"/>
        <v>0.99082568807339466</v>
      </c>
    </row>
    <row r="253" spans="7:13" x14ac:dyDescent="0.2">
      <c r="G253" s="6">
        <v>-1.5450241679719376E-2</v>
      </c>
      <c r="K253" s="2">
        <f>-4/100</f>
        <v>-0.04</v>
      </c>
      <c r="L253" s="6">
        <v>1</v>
      </c>
      <c r="M253" s="8">
        <f t="shared" si="22"/>
        <v>1.0000000000000002</v>
      </c>
    </row>
    <row r="254" spans="7:13" x14ac:dyDescent="0.2">
      <c r="G254" s="6">
        <v>-1.5328731388412696E-2</v>
      </c>
      <c r="L254" s="6">
        <v>0</v>
      </c>
      <c r="M254" s="8"/>
    </row>
    <row r="255" spans="7:13" x14ac:dyDescent="0.2">
      <c r="G255" s="6">
        <v>-1.4429446390997254E-2</v>
      </c>
    </row>
    <row r="256" spans="7:13" x14ac:dyDescent="0.2">
      <c r="G256" s="6">
        <v>-1.4414797811905102E-2</v>
      </c>
      <c r="L256" s="6">
        <f>SUM(L245:L253)</f>
        <v>109</v>
      </c>
    </row>
    <row r="257" spans="7:7" x14ac:dyDescent="0.2">
      <c r="G257" s="6">
        <v>-1.426613635158446E-2</v>
      </c>
    </row>
    <row r="258" spans="7:7" x14ac:dyDescent="0.2">
      <c r="G258" s="6">
        <v>-1.3768809721588261E-2</v>
      </c>
    </row>
    <row r="259" spans="7:7" x14ac:dyDescent="0.2">
      <c r="G259" s="6">
        <v>-1.254682776530229E-2</v>
      </c>
    </row>
    <row r="260" spans="7:7" x14ac:dyDescent="0.2">
      <c r="G260" s="6">
        <v>-1.242787119708234E-2</v>
      </c>
    </row>
    <row r="261" spans="7:7" x14ac:dyDescent="0.2">
      <c r="G261" s="6">
        <v>-1.1688703625662688E-2</v>
      </c>
    </row>
    <row r="262" spans="7:7" x14ac:dyDescent="0.2">
      <c r="G262" s="6">
        <v>-1.1478553951210004E-2</v>
      </c>
    </row>
    <row r="263" spans="7:7" x14ac:dyDescent="0.2">
      <c r="G263" s="6">
        <v>-1.1413396096169686E-2</v>
      </c>
    </row>
    <row r="264" spans="7:7" x14ac:dyDescent="0.2">
      <c r="G264" s="6">
        <v>-1.1353296837000024E-2</v>
      </c>
    </row>
    <row r="265" spans="7:7" x14ac:dyDescent="0.2">
      <c r="G265" s="6">
        <v>-1.1239233442294296E-2</v>
      </c>
    </row>
    <row r="266" spans="7:7" x14ac:dyDescent="0.2">
      <c r="G266" s="6">
        <v>-1.1222839368166523E-2</v>
      </c>
    </row>
    <row r="267" spans="7:7" x14ac:dyDescent="0.2">
      <c r="G267" s="6">
        <v>-1.0934771979408118E-2</v>
      </c>
    </row>
    <row r="268" spans="7:7" x14ac:dyDescent="0.2">
      <c r="G268" s="6">
        <v>-1.0682371480233979E-2</v>
      </c>
    </row>
    <row r="269" spans="7:7" x14ac:dyDescent="0.2">
      <c r="G269" s="6">
        <v>-1.0629092112455156E-2</v>
      </c>
    </row>
    <row r="270" spans="7:7" x14ac:dyDescent="0.2">
      <c r="G270" s="6">
        <v>-1.0544429804052314E-2</v>
      </c>
    </row>
    <row r="271" spans="7:7" x14ac:dyDescent="0.2">
      <c r="G271" s="6">
        <v>-1.0315797399196901E-2</v>
      </c>
    </row>
    <row r="272" spans="7:7" x14ac:dyDescent="0.2">
      <c r="G272" s="6">
        <v>-1.0296863049815429E-2</v>
      </c>
    </row>
    <row r="273" spans="7:7" x14ac:dyDescent="0.2">
      <c r="G273" s="6">
        <v>-9.892686183687386E-3</v>
      </c>
    </row>
    <row r="274" spans="7:7" x14ac:dyDescent="0.2">
      <c r="G274" s="6">
        <v>-8.6691782588946224E-3</v>
      </c>
    </row>
    <row r="275" spans="7:7" x14ac:dyDescent="0.2">
      <c r="G275" s="6">
        <v>-8.5067248373510238E-3</v>
      </c>
    </row>
    <row r="276" spans="7:7" x14ac:dyDescent="0.2">
      <c r="G276" s="6">
        <v>-8.4796621005460461E-3</v>
      </c>
    </row>
    <row r="277" spans="7:7" x14ac:dyDescent="0.2">
      <c r="G277" s="6">
        <v>-8.3998353798522742E-3</v>
      </c>
    </row>
    <row r="278" spans="7:7" x14ac:dyDescent="0.2">
      <c r="G278" s="6">
        <v>-8.3853351424694311E-3</v>
      </c>
    </row>
    <row r="279" spans="7:7" x14ac:dyDescent="0.2">
      <c r="G279" s="6">
        <v>-7.8306613428263967E-3</v>
      </c>
    </row>
    <row r="280" spans="7:7" x14ac:dyDescent="0.2">
      <c r="G280" s="6">
        <v>-7.6353260323659801E-3</v>
      </c>
    </row>
    <row r="281" spans="7:7" x14ac:dyDescent="0.2">
      <c r="G281" s="6">
        <v>-7.6287436981791251E-3</v>
      </c>
    </row>
    <row r="282" spans="7:7" x14ac:dyDescent="0.2">
      <c r="G282" s="6">
        <v>-7.5600076158620511E-3</v>
      </c>
    </row>
    <row r="283" spans="7:7" x14ac:dyDescent="0.2">
      <c r="G283" s="6">
        <v>-7.5340951419950557E-3</v>
      </c>
    </row>
    <row r="284" spans="7:7" x14ac:dyDescent="0.2">
      <c r="G284" s="6">
        <v>-7.4701975436653996E-3</v>
      </c>
    </row>
    <row r="285" spans="7:7" x14ac:dyDescent="0.2">
      <c r="G285" s="6">
        <v>-7.2798157623390888E-3</v>
      </c>
    </row>
    <row r="286" spans="7:7" x14ac:dyDescent="0.2">
      <c r="G286" s="6">
        <v>-7.2448019246521477E-3</v>
      </c>
    </row>
    <row r="287" spans="7:7" x14ac:dyDescent="0.2">
      <c r="G287" s="6">
        <v>-7.2232740719140971E-3</v>
      </c>
    </row>
    <row r="288" spans="7:7" x14ac:dyDescent="0.2">
      <c r="G288" s="6">
        <v>-7.094475728497856E-3</v>
      </c>
    </row>
    <row r="289" spans="7:7" x14ac:dyDescent="0.2">
      <c r="G289" s="6">
        <v>-7.0864790358299993E-3</v>
      </c>
    </row>
    <row r="290" spans="7:7" x14ac:dyDescent="0.2">
      <c r="G290" s="6">
        <v>-7.0829471053194572E-3</v>
      </c>
    </row>
    <row r="291" spans="7:7" x14ac:dyDescent="0.2">
      <c r="G291" s="6">
        <v>-6.8640030850355077E-3</v>
      </c>
    </row>
    <row r="292" spans="7:7" x14ac:dyDescent="0.2">
      <c r="G292" s="6">
        <v>-6.6826709599605641E-3</v>
      </c>
    </row>
    <row r="293" spans="7:7" x14ac:dyDescent="0.2">
      <c r="G293" s="6">
        <v>-6.393529351957865E-3</v>
      </c>
    </row>
    <row r="294" spans="7:7" x14ac:dyDescent="0.2">
      <c r="G294" s="6">
        <v>-6.3329789169012836E-3</v>
      </c>
    </row>
    <row r="295" spans="7:7" x14ac:dyDescent="0.2">
      <c r="G295" s="6">
        <v>-6.2543382717746773E-3</v>
      </c>
    </row>
    <row r="296" spans="7:7" x14ac:dyDescent="0.2">
      <c r="G296" s="6">
        <v>-6.1113591932383544E-3</v>
      </c>
    </row>
    <row r="297" spans="7:7" x14ac:dyDescent="0.2">
      <c r="G297" s="6">
        <v>-5.5481176138766778E-3</v>
      </c>
    </row>
    <row r="298" spans="7:7" x14ac:dyDescent="0.2">
      <c r="G298" s="6">
        <v>-5.5452116683718843E-3</v>
      </c>
    </row>
    <row r="299" spans="7:7" x14ac:dyDescent="0.2">
      <c r="G299" s="6">
        <v>-5.4571157534729466E-3</v>
      </c>
    </row>
    <row r="300" spans="7:7" x14ac:dyDescent="0.2">
      <c r="G300" s="6">
        <v>-5.3399771183178036E-3</v>
      </c>
    </row>
    <row r="301" spans="7:7" x14ac:dyDescent="0.2">
      <c r="G301" s="6">
        <v>-5.1881810555991607E-3</v>
      </c>
    </row>
    <row r="302" spans="7:7" x14ac:dyDescent="0.2">
      <c r="G302" s="6">
        <v>-5.1237271509815673E-3</v>
      </c>
    </row>
    <row r="303" spans="7:7" x14ac:dyDescent="0.2">
      <c r="G303" s="6">
        <v>-4.3853201624585812E-3</v>
      </c>
    </row>
    <row r="304" spans="7:7" x14ac:dyDescent="0.2">
      <c r="G304" s="6">
        <v>-4.3758629745028858E-3</v>
      </c>
    </row>
    <row r="305" spans="7:7" x14ac:dyDescent="0.2">
      <c r="G305" s="6">
        <v>-4.2356236580553827E-3</v>
      </c>
    </row>
    <row r="306" spans="7:7" x14ac:dyDescent="0.2">
      <c r="G306" s="6">
        <v>-4.2098842388652528E-3</v>
      </c>
    </row>
    <row r="307" spans="7:7" x14ac:dyDescent="0.2">
      <c r="G307" s="6">
        <v>-4.0857529530061313E-3</v>
      </c>
    </row>
    <row r="308" spans="7:7" x14ac:dyDescent="0.2">
      <c r="G308" s="6">
        <v>-4.0759860292981882E-3</v>
      </c>
    </row>
    <row r="309" spans="7:7" x14ac:dyDescent="0.2">
      <c r="G309" s="6">
        <v>-3.9435114889294519E-3</v>
      </c>
    </row>
    <row r="310" spans="7:7" x14ac:dyDescent="0.2">
      <c r="G310" s="6">
        <v>-3.8359157160472615E-3</v>
      </c>
    </row>
    <row r="311" spans="7:7" x14ac:dyDescent="0.2">
      <c r="G311" s="6">
        <v>-3.7731491885872092E-3</v>
      </c>
    </row>
    <row r="312" spans="7:7" x14ac:dyDescent="0.2">
      <c r="G312" s="6">
        <v>-3.6959770682227144E-3</v>
      </c>
    </row>
    <row r="313" spans="7:7" x14ac:dyDescent="0.2">
      <c r="G313" s="6">
        <v>-3.6360957595032851E-3</v>
      </c>
    </row>
    <row r="314" spans="7:7" x14ac:dyDescent="0.2">
      <c r="G314" s="6">
        <v>-3.4577272701860097E-3</v>
      </c>
    </row>
    <row r="315" spans="7:7" x14ac:dyDescent="0.2">
      <c r="G315" s="6">
        <v>-3.2984626627846955E-3</v>
      </c>
    </row>
    <row r="316" spans="7:7" x14ac:dyDescent="0.2">
      <c r="G316" s="6">
        <v>-3.0598608250896643E-3</v>
      </c>
    </row>
    <row r="317" spans="7:7" x14ac:dyDescent="0.2">
      <c r="G317" s="6">
        <v>-2.6340731137383215E-3</v>
      </c>
    </row>
    <row r="318" spans="7:7" x14ac:dyDescent="0.2">
      <c r="G318" s="6">
        <v>-2.6182664887623541E-3</v>
      </c>
    </row>
    <row r="319" spans="7:7" x14ac:dyDescent="0.2">
      <c r="G319" s="6">
        <v>-2.5527517913467323E-3</v>
      </c>
    </row>
    <row r="320" spans="7:7" x14ac:dyDescent="0.2">
      <c r="G320" s="6">
        <v>-2.5247145291843057E-3</v>
      </c>
    </row>
    <row r="321" spans="7:7" x14ac:dyDescent="0.2">
      <c r="G321" s="6">
        <v>-2.4982585541741239E-3</v>
      </c>
    </row>
    <row r="322" spans="7:7" x14ac:dyDescent="0.2">
      <c r="G322" s="6">
        <v>-2.4427648863454606E-3</v>
      </c>
    </row>
    <row r="323" spans="7:7" x14ac:dyDescent="0.2">
      <c r="G323" s="6">
        <v>-2.3282403303748955E-3</v>
      </c>
    </row>
    <row r="324" spans="7:7" x14ac:dyDescent="0.2">
      <c r="G324" s="6">
        <v>-2.2446569205945652E-3</v>
      </c>
    </row>
    <row r="325" spans="7:7" x14ac:dyDescent="0.2">
      <c r="G325" s="6">
        <v>-1.9162623272774473E-3</v>
      </c>
    </row>
    <row r="326" spans="7:7" x14ac:dyDescent="0.2">
      <c r="G326" s="6">
        <v>-1.831897114178144E-3</v>
      </c>
    </row>
    <row r="327" spans="7:7" x14ac:dyDescent="0.2">
      <c r="G327" s="6">
        <v>-1.7439772060946143E-3</v>
      </c>
    </row>
    <row r="328" spans="7:7" x14ac:dyDescent="0.2">
      <c r="G328" s="6">
        <v>-1.7175443740492713E-3</v>
      </c>
    </row>
    <row r="329" spans="7:7" x14ac:dyDescent="0.2">
      <c r="G329" s="6">
        <v>-1.7011985428118301E-3</v>
      </c>
    </row>
    <row r="330" spans="7:7" x14ac:dyDescent="0.2">
      <c r="G330" s="6">
        <v>-1.4871988702206563E-3</v>
      </c>
    </row>
    <row r="331" spans="7:7" x14ac:dyDescent="0.2">
      <c r="G331" s="6">
        <v>-1.4550866684016409E-3</v>
      </c>
    </row>
    <row r="332" spans="7:7" x14ac:dyDescent="0.2">
      <c r="G332" s="6">
        <v>-1.4252519869892262E-3</v>
      </c>
    </row>
    <row r="333" spans="7:7" x14ac:dyDescent="0.2">
      <c r="G333" s="6">
        <v>-1.3781026974176204E-3</v>
      </c>
    </row>
    <row r="334" spans="7:7" x14ac:dyDescent="0.2">
      <c r="G334" s="6">
        <v>-1.3102880000207648E-3</v>
      </c>
    </row>
    <row r="335" spans="7:7" x14ac:dyDescent="0.2">
      <c r="G335" s="6">
        <v>-1.1537164176724088E-3</v>
      </c>
    </row>
    <row r="336" spans="7:7" x14ac:dyDescent="0.2">
      <c r="G336" s="6">
        <v>-1.0732920516024946E-3</v>
      </c>
    </row>
    <row r="337" spans="7:7" x14ac:dyDescent="0.2">
      <c r="G337" s="6">
        <v>-1.0097444451427238E-3</v>
      </c>
    </row>
    <row r="338" spans="7:7" x14ac:dyDescent="0.2">
      <c r="G338" s="6">
        <v>-7.3584184936944315E-4</v>
      </c>
    </row>
    <row r="339" spans="7:7" x14ac:dyDescent="0.2">
      <c r="G339" s="6">
        <v>-6.2282899111506824E-4</v>
      </c>
    </row>
    <row r="340" spans="7:7" x14ac:dyDescent="0.2">
      <c r="G340" s="6">
        <v>-5.6689859660303025E-4</v>
      </c>
    </row>
    <row r="341" spans="7:7" x14ac:dyDescent="0.2">
      <c r="G341" s="6">
        <v>-4.6017006027232119E-4</v>
      </c>
    </row>
    <row r="342" spans="7:7" x14ac:dyDescent="0.2">
      <c r="G342" s="6">
        <v>-2.2371153792484518E-4</v>
      </c>
    </row>
    <row r="343" spans="7:7" x14ac:dyDescent="0.2">
      <c r="G343" s="6">
        <v>-1.6893846483774681E-4</v>
      </c>
    </row>
    <row r="344" spans="7:7" x14ac:dyDescent="0.2">
      <c r="G344" s="6">
        <v>0</v>
      </c>
    </row>
    <row r="345" spans="7:7" x14ac:dyDescent="0.2">
      <c r="G345" s="6">
        <v>2.6654629732996435E-4</v>
      </c>
    </row>
    <row r="346" spans="7:7" x14ac:dyDescent="0.2">
      <c r="G346" s="6">
        <v>2.6858720253128128E-4</v>
      </c>
    </row>
    <row r="347" spans="7:7" x14ac:dyDescent="0.2">
      <c r="G347" s="6">
        <v>3.7479758996107279E-4</v>
      </c>
    </row>
    <row r="348" spans="7:7" x14ac:dyDescent="0.2">
      <c r="G348" s="6">
        <v>3.8094377455929817E-4</v>
      </c>
    </row>
    <row r="349" spans="7:7" x14ac:dyDescent="0.2">
      <c r="G349" s="6">
        <v>4.0612966898530625E-4</v>
      </c>
    </row>
    <row r="350" spans="7:7" x14ac:dyDescent="0.2">
      <c r="G350" s="6">
        <v>5.0439506028128131E-4</v>
      </c>
    </row>
    <row r="351" spans="7:7" x14ac:dyDescent="0.2">
      <c r="G351" s="6">
        <v>6.5224186765117131E-4</v>
      </c>
    </row>
    <row r="352" spans="7:7" x14ac:dyDescent="0.2">
      <c r="G352" s="6">
        <v>6.9274103420309758E-4</v>
      </c>
    </row>
    <row r="353" spans="7:14" x14ac:dyDescent="0.2">
      <c r="G353" s="6">
        <v>7.7694230386355452E-4</v>
      </c>
    </row>
    <row r="354" spans="7:14" x14ac:dyDescent="0.2">
      <c r="G354" s="6">
        <v>1.0263764948978446E-3</v>
      </c>
    </row>
    <row r="355" spans="7:14" x14ac:dyDescent="0.2">
      <c r="G355" s="6">
        <v>1.0431659084958194E-3</v>
      </c>
      <c r="L355" s="6" t="s">
        <v>31</v>
      </c>
    </row>
    <row r="356" spans="7:14" x14ac:dyDescent="0.2">
      <c r="G356" s="6">
        <v>1.1505369092911014E-3</v>
      </c>
      <c r="L356" s="6" t="s">
        <v>30</v>
      </c>
    </row>
    <row r="357" spans="7:14" x14ac:dyDescent="0.2">
      <c r="G357" s="6">
        <v>1.1908326735599296E-3</v>
      </c>
      <c r="L357" s="6" t="s">
        <v>23</v>
      </c>
    </row>
    <row r="358" spans="7:14" x14ac:dyDescent="0.2">
      <c r="G358" s="6">
        <v>1.368401702679877E-3</v>
      </c>
      <c r="L358" s="6" t="s">
        <v>19</v>
      </c>
    </row>
    <row r="359" spans="7:14" x14ac:dyDescent="0.2">
      <c r="G359" s="6">
        <v>1.6321189593825347E-3</v>
      </c>
    </row>
    <row r="360" spans="7:14" x14ac:dyDescent="0.2">
      <c r="G360" s="6">
        <v>1.7943024049320662E-3</v>
      </c>
    </row>
    <row r="361" spans="7:14" x14ac:dyDescent="0.2">
      <c r="G361" s="6">
        <v>1.8698420720151042E-3</v>
      </c>
    </row>
    <row r="362" spans="7:14" x14ac:dyDescent="0.2">
      <c r="G362" s="6">
        <v>2.177459580742707E-3</v>
      </c>
      <c r="L362" s="6" t="s">
        <v>22</v>
      </c>
      <c r="M362" s="6" t="s">
        <v>24</v>
      </c>
      <c r="N362" s="6" t="s">
        <v>32</v>
      </c>
    </row>
    <row r="363" spans="7:14" x14ac:dyDescent="0.2">
      <c r="G363" s="6">
        <v>2.2237609712950539E-3</v>
      </c>
      <c r="L363" s="2">
        <f>0.5/100</f>
        <v>5.0000000000000001E-3</v>
      </c>
      <c r="M363" s="6" cm="1">
        <f t="array" ref="M363:M371">FREQUENCY(G345:G454,L363:L370)</f>
        <v>37</v>
      </c>
      <c r="N363" s="8">
        <f>M363/$G$223</f>
        <v>0.33636363636363636</v>
      </c>
    </row>
    <row r="364" spans="7:14" x14ac:dyDescent="0.2">
      <c r="G364" s="6">
        <v>2.2976973440395911E-3</v>
      </c>
      <c r="L364" s="2">
        <f>1/100</f>
        <v>0.01</v>
      </c>
      <c r="M364" s="6">
        <v>28</v>
      </c>
      <c r="N364" s="8">
        <f>M364/$G$223+N363</f>
        <v>0.59090909090909083</v>
      </c>
    </row>
    <row r="365" spans="7:14" x14ac:dyDescent="0.2">
      <c r="G365" s="6">
        <v>2.3336682535426705E-3</v>
      </c>
      <c r="L365" s="2">
        <f>1.5/100</f>
        <v>1.4999999999999999E-2</v>
      </c>
      <c r="M365" s="6">
        <v>25</v>
      </c>
      <c r="N365" s="8">
        <f t="shared" ref="N365:N371" si="23">M365/$G$223+N364</f>
        <v>0.81818181818181812</v>
      </c>
    </row>
    <row r="366" spans="7:14" x14ac:dyDescent="0.2">
      <c r="G366" s="6">
        <v>2.5311048463648122E-3</v>
      </c>
      <c r="L366" s="2">
        <f>2/100</f>
        <v>0.02</v>
      </c>
      <c r="M366" s="6">
        <v>11</v>
      </c>
      <c r="N366" s="8">
        <f t="shared" si="23"/>
        <v>0.9181818181818181</v>
      </c>
    </row>
    <row r="367" spans="7:14" x14ac:dyDescent="0.2">
      <c r="G367" s="6">
        <v>2.7033945590546195E-3</v>
      </c>
      <c r="L367" s="2">
        <f>2.5/100</f>
        <v>2.5000000000000001E-2</v>
      </c>
      <c r="M367" s="6">
        <v>3</v>
      </c>
      <c r="N367" s="8">
        <f t="shared" si="23"/>
        <v>0.94545454545454533</v>
      </c>
    </row>
    <row r="368" spans="7:14" x14ac:dyDescent="0.2">
      <c r="G368" s="6">
        <v>3.2473728947493979E-3</v>
      </c>
      <c r="L368" s="2">
        <f>3/100</f>
        <v>0.03</v>
      </c>
      <c r="M368" s="6">
        <v>3</v>
      </c>
      <c r="N368" s="8">
        <f t="shared" si="23"/>
        <v>0.97272727272727255</v>
      </c>
    </row>
    <row r="369" spans="7:14" x14ac:dyDescent="0.2">
      <c r="G369" s="6">
        <v>3.4058377894213097E-3</v>
      </c>
      <c r="L369" s="2">
        <f>3.5/100</f>
        <v>3.5000000000000003E-2</v>
      </c>
      <c r="M369" s="6">
        <v>2</v>
      </c>
      <c r="N369" s="8">
        <f t="shared" si="23"/>
        <v>0.99090909090909074</v>
      </c>
    </row>
    <row r="370" spans="7:14" x14ac:dyDescent="0.2">
      <c r="G370" s="6">
        <v>3.4500692771940876E-3</v>
      </c>
      <c r="L370" s="2">
        <f>4/100</f>
        <v>0.04</v>
      </c>
      <c r="M370" s="6">
        <v>0</v>
      </c>
      <c r="N370" s="8">
        <f t="shared" si="23"/>
        <v>0.99090909090909074</v>
      </c>
    </row>
    <row r="371" spans="7:14" x14ac:dyDescent="0.2">
      <c r="G371" s="6">
        <v>3.4722155526002172E-3</v>
      </c>
      <c r="M371" s="6">
        <v>1</v>
      </c>
      <c r="N371" s="8">
        <f t="shared" si="23"/>
        <v>0.99999999999999978</v>
      </c>
    </row>
    <row r="372" spans="7:14" x14ac:dyDescent="0.2">
      <c r="G372" s="6">
        <v>3.5882534846876589E-3</v>
      </c>
    </row>
    <row r="373" spans="7:14" x14ac:dyDescent="0.2">
      <c r="G373" s="6">
        <v>3.6097116677716616E-3</v>
      </c>
    </row>
    <row r="374" spans="7:14" x14ac:dyDescent="0.2">
      <c r="G374" s="6">
        <v>3.6407818569189751E-3</v>
      </c>
    </row>
    <row r="375" spans="7:14" x14ac:dyDescent="0.2">
      <c r="G375" s="6">
        <v>3.8105399321964649E-3</v>
      </c>
    </row>
    <row r="376" spans="7:14" x14ac:dyDescent="0.2">
      <c r="G376" s="6">
        <v>3.8158228875732961E-3</v>
      </c>
    </row>
    <row r="377" spans="7:14" x14ac:dyDescent="0.2">
      <c r="G377" s="6">
        <v>3.8795068392673301E-3</v>
      </c>
    </row>
    <row r="378" spans="7:14" x14ac:dyDescent="0.2">
      <c r="G378" s="6">
        <v>3.9008733478771958E-3</v>
      </c>
    </row>
    <row r="379" spans="7:14" x14ac:dyDescent="0.2">
      <c r="G379" s="6">
        <v>3.9413596573697708E-3</v>
      </c>
    </row>
    <row r="380" spans="7:14" x14ac:dyDescent="0.2">
      <c r="G380" s="6">
        <v>4.540404437408792E-3</v>
      </c>
    </row>
    <row r="381" spans="7:14" x14ac:dyDescent="0.2">
      <c r="G381" s="6">
        <v>4.6723603355960999E-3</v>
      </c>
    </row>
    <row r="382" spans="7:14" x14ac:dyDescent="0.2">
      <c r="G382" s="6">
        <v>5.3194032020007741E-3</v>
      </c>
    </row>
    <row r="383" spans="7:14" x14ac:dyDescent="0.2">
      <c r="G383" s="6">
        <v>5.3954150158047227E-3</v>
      </c>
    </row>
    <row r="384" spans="7:14" x14ac:dyDescent="0.2">
      <c r="G384" s="6">
        <v>5.7522667426132676E-3</v>
      </c>
    </row>
    <row r="385" spans="7:7" x14ac:dyDescent="0.2">
      <c r="G385" s="6">
        <v>5.8552534318387613E-3</v>
      </c>
    </row>
    <row r="386" spans="7:7" x14ac:dyDescent="0.2">
      <c r="G386" s="6">
        <v>6.0485689194299027E-3</v>
      </c>
    </row>
    <row r="387" spans="7:7" x14ac:dyDescent="0.2">
      <c r="G387" s="6">
        <v>6.30162300027439E-3</v>
      </c>
    </row>
    <row r="388" spans="7:7" x14ac:dyDescent="0.2">
      <c r="G388" s="6">
        <v>6.3685278954780412E-3</v>
      </c>
    </row>
    <row r="389" spans="7:7" x14ac:dyDescent="0.2">
      <c r="G389" s="6">
        <v>6.5362914337983285E-3</v>
      </c>
    </row>
    <row r="390" spans="7:7" x14ac:dyDescent="0.2">
      <c r="G390" s="6">
        <v>6.5620136701524511E-3</v>
      </c>
    </row>
    <row r="391" spans="7:7" x14ac:dyDescent="0.2">
      <c r="G391" s="6">
        <v>6.5929370196294934E-3</v>
      </c>
    </row>
    <row r="392" spans="7:7" x14ac:dyDescent="0.2">
      <c r="G392" s="6">
        <v>7.0128451121350462E-3</v>
      </c>
    </row>
    <row r="393" spans="7:7" x14ac:dyDescent="0.2">
      <c r="G393" s="6">
        <v>7.4305874139880164E-3</v>
      </c>
    </row>
    <row r="394" spans="7:7" x14ac:dyDescent="0.2">
      <c r="G394" s="6">
        <v>7.5698431110712925E-3</v>
      </c>
    </row>
    <row r="395" spans="7:7" x14ac:dyDescent="0.2">
      <c r="G395" s="6">
        <v>7.7201904993401439E-3</v>
      </c>
    </row>
    <row r="396" spans="7:7" x14ac:dyDescent="0.2">
      <c r="G396" s="6">
        <v>7.7549279373115296E-3</v>
      </c>
    </row>
    <row r="397" spans="7:7" x14ac:dyDescent="0.2">
      <c r="G397" s="6">
        <v>7.7772915786921666E-3</v>
      </c>
    </row>
    <row r="398" spans="7:7" x14ac:dyDescent="0.2">
      <c r="G398" s="6">
        <v>7.8339250398419529E-3</v>
      </c>
    </row>
    <row r="399" spans="7:7" x14ac:dyDescent="0.2">
      <c r="G399" s="6">
        <v>7.9368841919773194E-3</v>
      </c>
    </row>
    <row r="400" spans="7:7" x14ac:dyDescent="0.2">
      <c r="G400" s="6">
        <v>8.0459206988502778E-3</v>
      </c>
    </row>
    <row r="401" spans="7:7" x14ac:dyDescent="0.2">
      <c r="G401" s="6">
        <v>8.5290419180126791E-3</v>
      </c>
    </row>
    <row r="402" spans="7:7" x14ac:dyDescent="0.2">
      <c r="G402" s="6">
        <v>8.535168802549245E-3</v>
      </c>
    </row>
    <row r="403" spans="7:7" x14ac:dyDescent="0.2">
      <c r="G403" s="6">
        <v>8.6598993763886377E-3</v>
      </c>
    </row>
    <row r="404" spans="7:7" x14ac:dyDescent="0.2">
      <c r="G404" s="6">
        <v>9.0718633506191495E-3</v>
      </c>
    </row>
    <row r="405" spans="7:7" x14ac:dyDescent="0.2">
      <c r="G405" s="6">
        <v>9.501019368179613E-3</v>
      </c>
    </row>
    <row r="406" spans="7:7" x14ac:dyDescent="0.2">
      <c r="G406" s="6">
        <v>9.5655797598154079E-3</v>
      </c>
    </row>
    <row r="407" spans="7:7" x14ac:dyDescent="0.2">
      <c r="G407" s="6">
        <v>9.6156314165909747E-3</v>
      </c>
    </row>
    <row r="408" spans="7:7" x14ac:dyDescent="0.2">
      <c r="G408" s="6">
        <v>9.6332150712487886E-3</v>
      </c>
    </row>
    <row r="409" spans="7:7" x14ac:dyDescent="0.2">
      <c r="G409" s="6">
        <v>9.6785020665408946E-3</v>
      </c>
    </row>
    <row r="410" spans="7:7" x14ac:dyDescent="0.2">
      <c r="G410" s="6">
        <v>1.0627772296532422E-2</v>
      </c>
    </row>
    <row r="411" spans="7:7" x14ac:dyDescent="0.2">
      <c r="G411" s="6">
        <v>1.0747651095706126E-2</v>
      </c>
    </row>
    <row r="412" spans="7:7" x14ac:dyDescent="0.2">
      <c r="G412" s="6">
        <v>1.0963311185966457E-2</v>
      </c>
    </row>
    <row r="413" spans="7:7" x14ac:dyDescent="0.2">
      <c r="G413" s="6">
        <v>1.0990368262914408E-2</v>
      </c>
    </row>
    <row r="414" spans="7:7" x14ac:dyDescent="0.2">
      <c r="G414" s="6">
        <v>1.1738991016442261E-2</v>
      </c>
    </row>
    <row r="415" spans="7:7" x14ac:dyDescent="0.2">
      <c r="G415" s="6">
        <v>1.1749626295601721E-2</v>
      </c>
    </row>
    <row r="416" spans="7:7" x14ac:dyDescent="0.2">
      <c r="G416" s="6">
        <v>1.1800721684076615E-2</v>
      </c>
    </row>
    <row r="417" spans="7:7" x14ac:dyDescent="0.2">
      <c r="G417" s="6">
        <v>1.199858527838505E-2</v>
      </c>
    </row>
    <row r="418" spans="7:7" x14ac:dyDescent="0.2">
      <c r="G418" s="6">
        <v>1.2138966483851286E-2</v>
      </c>
    </row>
    <row r="419" spans="7:7" x14ac:dyDescent="0.2">
      <c r="G419" s="6">
        <v>1.2236463410381921E-2</v>
      </c>
    </row>
    <row r="420" spans="7:7" x14ac:dyDescent="0.2">
      <c r="G420" s="6">
        <v>1.2397669350802115E-2</v>
      </c>
    </row>
    <row r="421" spans="7:7" x14ac:dyDescent="0.2">
      <c r="G421" s="6">
        <v>1.2647862574689452E-2</v>
      </c>
    </row>
    <row r="422" spans="7:7" x14ac:dyDescent="0.2">
      <c r="G422" s="6">
        <v>1.295066942651401E-2</v>
      </c>
    </row>
    <row r="423" spans="7:7" x14ac:dyDescent="0.2">
      <c r="G423" s="6">
        <v>1.3078630578586666E-2</v>
      </c>
    </row>
    <row r="424" spans="7:7" x14ac:dyDescent="0.2">
      <c r="G424" s="6">
        <v>1.3130528092917454E-2</v>
      </c>
    </row>
    <row r="425" spans="7:7" x14ac:dyDescent="0.2">
      <c r="G425" s="6">
        <v>1.3282718194811074E-2</v>
      </c>
    </row>
    <row r="426" spans="7:7" x14ac:dyDescent="0.2">
      <c r="G426" s="6">
        <v>1.3457001074097193E-2</v>
      </c>
    </row>
    <row r="427" spans="7:7" x14ac:dyDescent="0.2">
      <c r="G427" s="6">
        <v>1.4094631733624992E-2</v>
      </c>
    </row>
    <row r="428" spans="7:7" x14ac:dyDescent="0.2">
      <c r="G428" s="6">
        <v>1.4393131872641346E-2</v>
      </c>
    </row>
    <row r="429" spans="7:7" x14ac:dyDescent="0.2">
      <c r="G429" s="6">
        <v>1.4417242205088696E-2</v>
      </c>
    </row>
    <row r="430" spans="7:7" x14ac:dyDescent="0.2">
      <c r="G430" s="6">
        <v>1.4461158548129292E-2</v>
      </c>
    </row>
    <row r="431" spans="7:7" x14ac:dyDescent="0.2">
      <c r="G431" s="6">
        <v>1.453488350048205E-2</v>
      </c>
    </row>
    <row r="432" spans="7:7" x14ac:dyDescent="0.2">
      <c r="G432" s="6">
        <v>1.4556989227565388E-2</v>
      </c>
    </row>
    <row r="433" spans="7:7" x14ac:dyDescent="0.2">
      <c r="G433" s="6">
        <v>1.4703350205480432E-2</v>
      </c>
    </row>
    <row r="434" spans="7:7" x14ac:dyDescent="0.2">
      <c r="G434" s="6">
        <v>1.4952440914038011E-2</v>
      </c>
    </row>
    <row r="435" spans="7:7" x14ac:dyDescent="0.2">
      <c r="G435" s="6">
        <v>1.5535243824176547E-2</v>
      </c>
    </row>
    <row r="436" spans="7:7" x14ac:dyDescent="0.2">
      <c r="G436" s="6">
        <v>1.5968585741396507E-2</v>
      </c>
    </row>
    <row r="437" spans="7:7" x14ac:dyDescent="0.2">
      <c r="G437" s="6">
        <v>1.603781712897016E-2</v>
      </c>
    </row>
    <row r="438" spans="7:7" x14ac:dyDescent="0.2">
      <c r="G438" s="6">
        <v>1.6530066036825272E-2</v>
      </c>
    </row>
    <row r="439" spans="7:7" x14ac:dyDescent="0.2">
      <c r="G439" s="6">
        <v>1.754517575407212E-2</v>
      </c>
    </row>
    <row r="440" spans="7:7" x14ac:dyDescent="0.2">
      <c r="G440" s="6">
        <v>1.7964962688991518E-2</v>
      </c>
    </row>
    <row r="441" spans="7:7" x14ac:dyDescent="0.2">
      <c r="G441" s="6">
        <v>1.8000313088723848E-2</v>
      </c>
    </row>
    <row r="442" spans="7:7" x14ac:dyDescent="0.2">
      <c r="G442" s="6">
        <v>1.8512575981628417E-2</v>
      </c>
    </row>
    <row r="443" spans="7:7" x14ac:dyDescent="0.2">
      <c r="G443" s="6">
        <v>1.8629039009274373E-2</v>
      </c>
    </row>
    <row r="444" spans="7:7" x14ac:dyDescent="0.2">
      <c r="G444" s="6">
        <v>1.9676355059767232E-2</v>
      </c>
    </row>
    <row r="445" spans="7:7" x14ac:dyDescent="0.2">
      <c r="G445" s="6">
        <v>1.9908050496143977E-2</v>
      </c>
    </row>
    <row r="446" spans="7:7" x14ac:dyDescent="0.2">
      <c r="G446" s="6">
        <v>2.2932104711211744E-2</v>
      </c>
    </row>
    <row r="447" spans="7:7" x14ac:dyDescent="0.2">
      <c r="G447" s="6">
        <v>2.3790667241177642E-2</v>
      </c>
    </row>
    <row r="448" spans="7:7" x14ac:dyDescent="0.2">
      <c r="G448" s="6">
        <v>2.430148299935429E-2</v>
      </c>
    </row>
    <row r="449" spans="7:16" x14ac:dyDescent="0.2">
      <c r="G449" s="6">
        <v>2.5696954594176161E-2</v>
      </c>
    </row>
    <row r="450" spans="7:16" x14ac:dyDescent="0.2">
      <c r="G450" s="6">
        <v>2.6391078788372713E-2</v>
      </c>
    </row>
    <row r="451" spans="7:16" x14ac:dyDescent="0.2">
      <c r="G451" s="6">
        <v>2.6401232389295582E-2</v>
      </c>
    </row>
    <row r="452" spans="7:16" x14ac:dyDescent="0.2">
      <c r="G452" s="6">
        <v>3.0986651932025339E-2</v>
      </c>
    </row>
    <row r="453" spans="7:16" x14ac:dyDescent="0.2">
      <c r="G453" s="6">
        <v>3.1500598774114943E-2</v>
      </c>
    </row>
    <row r="454" spans="7:16" x14ac:dyDescent="0.2">
      <c r="G454" s="6">
        <v>5.4954151565576814E-2</v>
      </c>
    </row>
    <row r="460" spans="7:16" x14ac:dyDescent="0.2">
      <c r="G460" s="6" t="s">
        <v>39</v>
      </c>
    </row>
    <row r="461" spans="7:16" x14ac:dyDescent="0.2">
      <c r="G461" s="6">
        <v>-6.2385769524203355E-2</v>
      </c>
    </row>
    <row r="462" spans="7:16" x14ac:dyDescent="0.2">
      <c r="G462" s="6">
        <v>-5.4553891878838232E-2</v>
      </c>
      <c r="K462" s="6" t="s">
        <v>29</v>
      </c>
    </row>
    <row r="463" spans="7:16" x14ac:dyDescent="0.2">
      <c r="G463" s="6">
        <v>-5.4443231636407505E-2</v>
      </c>
      <c r="K463" s="6" t="s">
        <v>22</v>
      </c>
      <c r="L463" s="6" t="s">
        <v>40</v>
      </c>
      <c r="M463" s="6" t="s">
        <v>37</v>
      </c>
    </row>
    <row r="464" spans="7:16" x14ac:dyDescent="0.2">
      <c r="G464" s="6">
        <v>-5.3919631377225462E-2</v>
      </c>
      <c r="K464" s="6">
        <v>0</v>
      </c>
      <c r="L464" s="6" cm="1">
        <f t="array" ref="L464:L471">FREQUENCY(G461:G549,K464:K470)</f>
        <v>39</v>
      </c>
      <c r="M464" s="8">
        <f>L464/$L$473</f>
        <v>0.43820224719101125</v>
      </c>
      <c r="O464" s="6" t="s">
        <v>18</v>
      </c>
      <c r="P464" s="6">
        <f>AVERAGE(G461:G549)</f>
        <v>-1.8606178785228411E-2</v>
      </c>
    </row>
    <row r="465" spans="7:15" x14ac:dyDescent="0.2">
      <c r="G465" s="6">
        <v>-5.3522795318351322E-2</v>
      </c>
      <c r="K465" s="6">
        <v>-0.01</v>
      </c>
      <c r="L465" s="6">
        <v>16</v>
      </c>
      <c r="M465" s="8">
        <f>L465/$L$473+M464</f>
        <v>0.6179775280898876</v>
      </c>
      <c r="O465" s="6" t="s">
        <v>19</v>
      </c>
    </row>
    <row r="466" spans="7:15" x14ac:dyDescent="0.2">
      <c r="G466" s="6">
        <v>-5.3312416216851032E-2</v>
      </c>
      <c r="K466" s="6">
        <v>-0.02</v>
      </c>
      <c r="L466" s="6">
        <v>13</v>
      </c>
      <c r="M466" s="8">
        <f t="shared" ref="M466:M470" si="24">L466/$L$473+M465</f>
        <v>0.7640449438202247</v>
      </c>
    </row>
    <row r="467" spans="7:15" x14ac:dyDescent="0.2">
      <c r="G467" s="6">
        <v>-5.1746206811418491E-2</v>
      </c>
      <c r="K467" s="6">
        <v>-0.03</v>
      </c>
      <c r="L467" s="6">
        <v>8</v>
      </c>
      <c r="M467" s="8">
        <f t="shared" si="24"/>
        <v>0.8539325842696629</v>
      </c>
    </row>
    <row r="468" spans="7:15" x14ac:dyDescent="0.2">
      <c r="G468" s="6">
        <v>-4.7449611306190423E-2</v>
      </c>
      <c r="K468" s="6">
        <v>-0.04</v>
      </c>
      <c r="L468" s="6">
        <v>6</v>
      </c>
      <c r="M468" s="8">
        <f t="shared" si="24"/>
        <v>0.9213483146067416</v>
      </c>
    </row>
    <row r="469" spans="7:15" x14ac:dyDescent="0.2">
      <c r="G469" s="6">
        <v>-4.7247054052841929E-2</v>
      </c>
      <c r="K469" s="6">
        <v>-0.05</v>
      </c>
      <c r="L469" s="6">
        <v>6</v>
      </c>
      <c r="M469" s="8">
        <f t="shared" si="24"/>
        <v>0.9887640449438202</v>
      </c>
    </row>
    <row r="470" spans="7:15" x14ac:dyDescent="0.2">
      <c r="G470" s="6">
        <v>-4.5673789011690967E-2</v>
      </c>
      <c r="K470" s="6">
        <v>-0.06</v>
      </c>
      <c r="L470" s="6">
        <v>1</v>
      </c>
      <c r="M470" s="8">
        <f t="shared" si="24"/>
        <v>1</v>
      </c>
    </row>
    <row r="471" spans="7:15" x14ac:dyDescent="0.2">
      <c r="G471" s="6">
        <v>-4.5226249807138914E-2</v>
      </c>
      <c r="L471" s="6">
        <v>0</v>
      </c>
    </row>
    <row r="472" spans="7:15" x14ac:dyDescent="0.2">
      <c r="G472" s="6">
        <v>-4.3613762641453183E-2</v>
      </c>
    </row>
    <row r="473" spans="7:15" x14ac:dyDescent="0.2">
      <c r="G473" s="6">
        <v>-4.0756675391631726E-2</v>
      </c>
      <c r="L473" s="6">
        <f>SUM(L464:L470)</f>
        <v>89</v>
      </c>
    </row>
    <row r="474" spans="7:15" x14ac:dyDescent="0.2">
      <c r="G474" s="6">
        <v>-3.5616143174335292E-2</v>
      </c>
    </row>
    <row r="475" spans="7:15" x14ac:dyDescent="0.2">
      <c r="G475" s="6">
        <v>-3.4170234314284828E-2</v>
      </c>
    </row>
    <row r="476" spans="7:15" x14ac:dyDescent="0.2">
      <c r="G476" s="6">
        <v>-3.3496362502800595E-2</v>
      </c>
    </row>
    <row r="477" spans="7:15" x14ac:dyDescent="0.2">
      <c r="G477" s="6">
        <v>-3.328244418446287E-2</v>
      </c>
    </row>
    <row r="478" spans="7:15" x14ac:dyDescent="0.2">
      <c r="G478" s="6">
        <v>-3.2974419624052377E-2</v>
      </c>
      <c r="K478" s="6" t="s">
        <v>31</v>
      </c>
    </row>
    <row r="479" spans="7:15" x14ac:dyDescent="0.2">
      <c r="G479" s="6">
        <v>-3.256897680905544E-2</v>
      </c>
      <c r="K479" s="6" t="s">
        <v>22</v>
      </c>
      <c r="L479" s="6" t="s">
        <v>40</v>
      </c>
      <c r="M479" s="6" t="s">
        <v>37</v>
      </c>
    </row>
    <row r="480" spans="7:15" x14ac:dyDescent="0.2">
      <c r="G480" s="6">
        <v>-3.2175483467968641E-2</v>
      </c>
      <c r="K480" s="6">
        <v>0.01</v>
      </c>
      <c r="L480" s="6" cm="1">
        <f t="array" ref="L480:L486">FREQUENCY(G550:G675,K480:K485)</f>
        <v>38</v>
      </c>
      <c r="M480" s="8">
        <f>L480/$L$488</f>
        <v>0.30158730158730157</v>
      </c>
    </row>
    <row r="481" spans="7:13" x14ac:dyDescent="0.2">
      <c r="G481" s="6">
        <v>-3.0543509084112332E-2</v>
      </c>
      <c r="K481" s="6">
        <v>0.02</v>
      </c>
      <c r="L481" s="6">
        <v>37</v>
      </c>
      <c r="M481" s="8">
        <f>L481/$L$488+M480</f>
        <v>0.59523809523809523</v>
      </c>
    </row>
    <row r="482" spans="7:13" x14ac:dyDescent="0.2">
      <c r="G482" s="6">
        <v>-2.9270331971072174E-2</v>
      </c>
      <c r="K482" s="6">
        <v>0.03</v>
      </c>
      <c r="L482" s="6">
        <v>28</v>
      </c>
      <c r="M482" s="8">
        <f t="shared" ref="M482:M486" si="25">L482/$L$488+M481</f>
        <v>0.81746031746031744</v>
      </c>
    </row>
    <row r="483" spans="7:13" x14ac:dyDescent="0.2">
      <c r="G483" s="6">
        <v>-2.9146649429672388E-2</v>
      </c>
      <c r="K483" s="6">
        <v>0.04</v>
      </c>
      <c r="L483" s="6">
        <v>14</v>
      </c>
      <c r="M483" s="8">
        <f t="shared" si="25"/>
        <v>0.9285714285714286</v>
      </c>
    </row>
    <row r="484" spans="7:13" x14ac:dyDescent="0.2">
      <c r="G484" s="6">
        <v>-2.7345512453415592E-2</v>
      </c>
      <c r="K484" s="6">
        <v>0.05</v>
      </c>
      <c r="L484" s="6">
        <v>6</v>
      </c>
      <c r="M484" s="8">
        <f t="shared" si="25"/>
        <v>0.97619047619047628</v>
      </c>
    </row>
    <row r="485" spans="7:13" x14ac:dyDescent="0.2">
      <c r="G485" s="6">
        <v>-2.5625680283409672E-2</v>
      </c>
      <c r="K485" s="6">
        <v>0.06</v>
      </c>
      <c r="L485" s="6">
        <v>2</v>
      </c>
      <c r="M485" s="8">
        <f t="shared" si="25"/>
        <v>0.99206349206349209</v>
      </c>
    </row>
    <row r="486" spans="7:13" x14ac:dyDescent="0.2">
      <c r="G486" s="6">
        <v>-2.5452629234775721E-2</v>
      </c>
      <c r="L486" s="6">
        <v>1</v>
      </c>
      <c r="M486" s="8">
        <f t="shared" si="25"/>
        <v>1</v>
      </c>
    </row>
    <row r="487" spans="7:13" x14ac:dyDescent="0.2">
      <c r="G487" s="6">
        <v>-2.4165280471902542E-2</v>
      </c>
    </row>
    <row r="488" spans="7:13" x14ac:dyDescent="0.2">
      <c r="G488" s="6">
        <v>-2.3615274172431783E-2</v>
      </c>
      <c r="L488" s="6">
        <f>SUM(L480:L486)</f>
        <v>126</v>
      </c>
    </row>
    <row r="489" spans="7:13" x14ac:dyDescent="0.2">
      <c r="G489" s="6">
        <v>-2.3606507553893322E-2</v>
      </c>
    </row>
    <row r="490" spans="7:13" x14ac:dyDescent="0.2">
      <c r="G490" s="6">
        <v>-2.3400281800317276E-2</v>
      </c>
    </row>
    <row r="491" spans="7:13" x14ac:dyDescent="0.2">
      <c r="G491" s="6">
        <v>-2.3249683341930213E-2</v>
      </c>
    </row>
    <row r="492" spans="7:13" x14ac:dyDescent="0.2">
      <c r="G492" s="6">
        <v>-2.292040158350957E-2</v>
      </c>
    </row>
    <row r="493" spans="7:13" x14ac:dyDescent="0.2">
      <c r="G493" s="6">
        <v>-2.2867858957628169E-2</v>
      </c>
    </row>
    <row r="494" spans="7:13" x14ac:dyDescent="0.2">
      <c r="G494" s="6">
        <v>-2.1215578112757653E-2</v>
      </c>
    </row>
    <row r="495" spans="7:13" x14ac:dyDescent="0.2">
      <c r="G495" s="6">
        <v>-1.9627735150405837E-2</v>
      </c>
    </row>
    <row r="496" spans="7:13" x14ac:dyDescent="0.2">
      <c r="G496" s="6">
        <v>-1.9373019205583493E-2</v>
      </c>
    </row>
    <row r="497" spans="7:7" x14ac:dyDescent="0.2">
      <c r="G497" s="6">
        <v>-1.8716282408981464E-2</v>
      </c>
    </row>
    <row r="498" spans="7:7" x14ac:dyDescent="0.2">
      <c r="G498" s="6">
        <v>-1.8249645392633729E-2</v>
      </c>
    </row>
    <row r="499" spans="7:7" x14ac:dyDescent="0.2">
      <c r="G499" s="6">
        <v>-1.8177523854201679E-2</v>
      </c>
    </row>
    <row r="500" spans="7:7" x14ac:dyDescent="0.2">
      <c r="G500" s="6">
        <v>-1.7975495130063041E-2</v>
      </c>
    </row>
    <row r="501" spans="7:7" x14ac:dyDescent="0.2">
      <c r="G501" s="6">
        <v>-1.7652333671323919E-2</v>
      </c>
    </row>
    <row r="502" spans="7:7" x14ac:dyDescent="0.2">
      <c r="G502" s="6">
        <v>-1.7394756754000627E-2</v>
      </c>
    </row>
    <row r="503" spans="7:7" x14ac:dyDescent="0.2">
      <c r="G503" s="6">
        <v>-1.6681771569800399E-2</v>
      </c>
    </row>
    <row r="504" spans="7:7" x14ac:dyDescent="0.2">
      <c r="G504" s="6">
        <v>-1.6420966130089251E-2</v>
      </c>
    </row>
    <row r="505" spans="7:7" x14ac:dyDescent="0.2">
      <c r="G505" s="6">
        <v>-1.6208744325311841E-2</v>
      </c>
    </row>
    <row r="506" spans="7:7" x14ac:dyDescent="0.2">
      <c r="G506" s="6">
        <v>-1.5711017901566163E-2</v>
      </c>
    </row>
    <row r="507" spans="7:7" x14ac:dyDescent="0.2">
      <c r="G507" s="6">
        <v>-1.4223114948019462E-2</v>
      </c>
    </row>
    <row r="508" spans="7:7" x14ac:dyDescent="0.2">
      <c r="G508" s="6">
        <v>-1.0924830951570397E-2</v>
      </c>
    </row>
    <row r="509" spans="7:7" x14ac:dyDescent="0.2">
      <c r="G509" s="6">
        <v>-1.0452278252179798E-2</v>
      </c>
    </row>
    <row r="510" spans="7:7" x14ac:dyDescent="0.2">
      <c r="G510" s="6">
        <v>-1.0196050108360572E-2</v>
      </c>
    </row>
    <row r="511" spans="7:7" x14ac:dyDescent="0.2">
      <c r="G511" s="6">
        <v>-9.9704137232990257E-3</v>
      </c>
    </row>
    <row r="512" spans="7:7" x14ac:dyDescent="0.2">
      <c r="G512" s="6">
        <v>-9.5348494860901661E-3</v>
      </c>
    </row>
    <row r="513" spans="7:7" x14ac:dyDescent="0.2">
      <c r="G513" s="6">
        <v>-8.2976058930826092E-3</v>
      </c>
    </row>
    <row r="514" spans="7:7" x14ac:dyDescent="0.2">
      <c r="G514" s="6">
        <v>-8.1663846962785266E-3</v>
      </c>
    </row>
    <row r="515" spans="7:7" x14ac:dyDescent="0.2">
      <c r="G515" s="6">
        <v>-7.994351168973601E-3</v>
      </c>
    </row>
    <row r="516" spans="7:7" x14ac:dyDescent="0.2">
      <c r="G516" s="6">
        <v>-7.9339986428919092E-3</v>
      </c>
    </row>
    <row r="517" spans="7:7" x14ac:dyDescent="0.2">
      <c r="G517" s="6">
        <v>-7.4221103010064533E-3</v>
      </c>
    </row>
    <row r="518" spans="7:7" x14ac:dyDescent="0.2">
      <c r="G518" s="6">
        <v>-7.2236981087417306E-3</v>
      </c>
    </row>
    <row r="519" spans="7:7" x14ac:dyDescent="0.2">
      <c r="G519" s="6">
        <v>-7.1132780201340175E-3</v>
      </c>
    </row>
    <row r="520" spans="7:7" x14ac:dyDescent="0.2">
      <c r="G520" s="6">
        <v>-7.0910973173077549E-3</v>
      </c>
    </row>
    <row r="521" spans="7:7" x14ac:dyDescent="0.2">
      <c r="G521" s="6">
        <v>-6.6665541944465907E-3</v>
      </c>
    </row>
    <row r="522" spans="7:7" x14ac:dyDescent="0.2">
      <c r="G522" s="6">
        <v>-6.5535968794590014E-3</v>
      </c>
    </row>
    <row r="523" spans="7:7" x14ac:dyDescent="0.2">
      <c r="G523" s="6">
        <v>-6.2232087971894282E-3</v>
      </c>
    </row>
    <row r="524" spans="7:7" x14ac:dyDescent="0.2">
      <c r="G524" s="6">
        <v>-6.1417350796418926E-3</v>
      </c>
    </row>
    <row r="525" spans="7:7" x14ac:dyDescent="0.2">
      <c r="G525" s="6">
        <v>-5.4581937744307123E-3</v>
      </c>
    </row>
    <row r="526" spans="7:7" x14ac:dyDescent="0.2">
      <c r="G526" s="6">
        <v>-3.9389959791234332E-3</v>
      </c>
    </row>
    <row r="527" spans="7:7" x14ac:dyDescent="0.2">
      <c r="G527" s="6">
        <v>-3.8454930131679417E-3</v>
      </c>
    </row>
    <row r="528" spans="7:7" x14ac:dyDescent="0.2">
      <c r="G528" s="6">
        <v>-3.5423018521738053E-3</v>
      </c>
    </row>
    <row r="529" spans="7:7" x14ac:dyDescent="0.2">
      <c r="G529" s="6">
        <v>-3.1647025986147864E-3</v>
      </c>
    </row>
    <row r="530" spans="7:7" x14ac:dyDescent="0.2">
      <c r="G530" s="6">
        <v>-2.9969534532716248E-3</v>
      </c>
    </row>
    <row r="531" spans="7:7" x14ac:dyDescent="0.2">
      <c r="G531" s="6">
        <v>-2.993091529584845E-3</v>
      </c>
    </row>
    <row r="532" spans="7:7" x14ac:dyDescent="0.2">
      <c r="G532" s="6">
        <v>-2.7206419399581744E-3</v>
      </c>
    </row>
    <row r="533" spans="7:7" x14ac:dyDescent="0.2">
      <c r="G533" s="6">
        <v>-2.5204395884879912E-3</v>
      </c>
    </row>
    <row r="534" spans="7:7" x14ac:dyDescent="0.2">
      <c r="G534" s="6">
        <v>-2.3102155088786081E-3</v>
      </c>
    </row>
    <row r="535" spans="7:7" x14ac:dyDescent="0.2">
      <c r="G535" s="6">
        <v>-1.9739910098700601E-3</v>
      </c>
    </row>
    <row r="536" spans="7:7" x14ac:dyDescent="0.2">
      <c r="G536" s="6">
        <v>-1.9115748034403538E-3</v>
      </c>
    </row>
    <row r="537" spans="7:7" x14ac:dyDescent="0.2">
      <c r="G537" s="6">
        <v>-1.6547660467315279E-3</v>
      </c>
    </row>
    <row r="538" spans="7:7" x14ac:dyDescent="0.2">
      <c r="G538" s="6">
        <v>-1.6016016577150994E-3</v>
      </c>
    </row>
    <row r="539" spans="7:7" x14ac:dyDescent="0.2">
      <c r="G539" s="6">
        <v>-1.5325106608892827E-3</v>
      </c>
    </row>
    <row r="540" spans="7:7" x14ac:dyDescent="0.2">
      <c r="G540" s="6">
        <v>-1.5301718678302537E-3</v>
      </c>
    </row>
    <row r="541" spans="7:7" x14ac:dyDescent="0.2">
      <c r="G541" s="6">
        <v>-1.5171776256556371E-3</v>
      </c>
    </row>
    <row r="542" spans="7:7" x14ac:dyDescent="0.2">
      <c r="G542" s="6">
        <v>-1.3413621348118108E-3</v>
      </c>
    </row>
    <row r="543" spans="7:7" x14ac:dyDescent="0.2">
      <c r="G543" s="6">
        <v>-1.14016569388554E-3</v>
      </c>
    </row>
    <row r="544" spans="7:7" x14ac:dyDescent="0.2">
      <c r="G544" s="6">
        <v>-1.0392392873580557E-3</v>
      </c>
    </row>
    <row r="545" spans="7:7" x14ac:dyDescent="0.2">
      <c r="G545" s="6">
        <v>-9.3924651115846866E-4</v>
      </c>
    </row>
    <row r="546" spans="7:7" x14ac:dyDescent="0.2">
      <c r="G546" s="6">
        <v>-6.303132562498336E-4</v>
      </c>
    </row>
    <row r="547" spans="7:7" x14ac:dyDescent="0.2">
      <c r="G547" s="6">
        <v>-3.6512659294428321E-4</v>
      </c>
    </row>
    <row r="548" spans="7:7" x14ac:dyDescent="0.2">
      <c r="G548" s="6">
        <v>-3.0299472338700368E-4</v>
      </c>
    </row>
    <row r="549" spans="7:7" x14ac:dyDescent="0.2">
      <c r="G549" s="6">
        <v>-9.9865211044284472E-5</v>
      </c>
    </row>
    <row r="550" spans="7:7" x14ac:dyDescent="0.2">
      <c r="G550" s="6">
        <v>2.1905608235873756E-4</v>
      </c>
    </row>
    <row r="551" spans="7:7" x14ac:dyDescent="0.2">
      <c r="G551" s="6">
        <v>5.3731159026921876E-4</v>
      </c>
    </row>
    <row r="552" spans="7:7" x14ac:dyDescent="0.2">
      <c r="G552" s="6">
        <v>6.542133220482101E-4</v>
      </c>
    </row>
    <row r="553" spans="7:7" x14ac:dyDescent="0.2">
      <c r="G553" s="6">
        <v>1.0043208670534869E-3</v>
      </c>
    </row>
    <row r="554" spans="7:7" x14ac:dyDescent="0.2">
      <c r="G554" s="6">
        <v>1.2867801145142555E-3</v>
      </c>
    </row>
    <row r="555" spans="7:7" x14ac:dyDescent="0.2">
      <c r="G555" s="6">
        <v>1.6219747243668219E-3</v>
      </c>
    </row>
    <row r="556" spans="7:7" x14ac:dyDescent="0.2">
      <c r="G556" s="6">
        <v>2.3298761592717258E-3</v>
      </c>
    </row>
    <row r="557" spans="7:7" x14ac:dyDescent="0.2">
      <c r="G557" s="6">
        <v>2.9231939170521648E-3</v>
      </c>
    </row>
    <row r="558" spans="7:7" x14ac:dyDescent="0.2">
      <c r="G558" s="6">
        <v>3.3190476614260076E-3</v>
      </c>
    </row>
    <row r="559" spans="7:7" x14ac:dyDescent="0.2">
      <c r="G559" s="6">
        <v>3.3338230407237014E-3</v>
      </c>
    </row>
    <row r="560" spans="7:7" x14ac:dyDescent="0.2">
      <c r="G560" s="6">
        <v>3.3443075264476853E-3</v>
      </c>
    </row>
    <row r="561" spans="7:7" x14ac:dyDescent="0.2">
      <c r="G561" s="6">
        <v>3.5383674254904495E-3</v>
      </c>
    </row>
    <row r="562" spans="7:7" x14ac:dyDescent="0.2">
      <c r="G562" s="6">
        <v>3.6314010840097751E-3</v>
      </c>
    </row>
    <row r="563" spans="7:7" x14ac:dyDescent="0.2">
      <c r="G563" s="6">
        <v>3.6653798615064338E-3</v>
      </c>
    </row>
    <row r="564" spans="7:7" x14ac:dyDescent="0.2">
      <c r="G564" s="6">
        <v>4.4914687841682358E-3</v>
      </c>
    </row>
    <row r="565" spans="7:7" x14ac:dyDescent="0.2">
      <c r="G565" s="6">
        <v>4.6269885489090444E-3</v>
      </c>
    </row>
    <row r="566" spans="7:7" x14ac:dyDescent="0.2">
      <c r="G566" s="6">
        <v>5.0723740707521482E-3</v>
      </c>
    </row>
    <row r="567" spans="7:7" x14ac:dyDescent="0.2">
      <c r="G567" s="6">
        <v>5.3450564617314499E-3</v>
      </c>
    </row>
    <row r="568" spans="7:7" x14ac:dyDescent="0.2">
      <c r="G568" s="6">
        <v>5.7648176466297127E-3</v>
      </c>
    </row>
    <row r="569" spans="7:7" x14ac:dyDescent="0.2">
      <c r="G569" s="6">
        <v>5.9883200432920064E-3</v>
      </c>
    </row>
    <row r="570" spans="7:7" x14ac:dyDescent="0.2">
      <c r="G570" s="6">
        <v>6.1091159896429631E-3</v>
      </c>
    </row>
    <row r="571" spans="7:7" x14ac:dyDescent="0.2">
      <c r="G571" s="6">
        <v>6.1877714659849476E-3</v>
      </c>
    </row>
    <row r="572" spans="7:7" x14ac:dyDescent="0.2">
      <c r="G572" s="6">
        <v>6.3132689539856859E-3</v>
      </c>
    </row>
    <row r="573" spans="7:7" x14ac:dyDescent="0.2">
      <c r="G573" s="6">
        <v>6.5217520081945861E-3</v>
      </c>
    </row>
    <row r="574" spans="7:7" x14ac:dyDescent="0.2">
      <c r="G574" s="6">
        <v>6.9796305772771901E-3</v>
      </c>
    </row>
    <row r="575" spans="7:7" x14ac:dyDescent="0.2">
      <c r="G575" s="6">
        <v>6.9843045406690852E-3</v>
      </c>
    </row>
    <row r="576" spans="7:7" x14ac:dyDescent="0.2">
      <c r="G576" s="6">
        <v>7.2213693280796755E-3</v>
      </c>
    </row>
    <row r="577" spans="7:7" x14ac:dyDescent="0.2">
      <c r="G577" s="6">
        <v>7.2697955386092665E-3</v>
      </c>
    </row>
    <row r="578" spans="7:7" x14ac:dyDescent="0.2">
      <c r="G578" s="6">
        <v>7.3201085698006768E-3</v>
      </c>
    </row>
    <row r="579" spans="7:7" x14ac:dyDescent="0.2">
      <c r="G579" s="6">
        <v>7.4932718155799449E-3</v>
      </c>
    </row>
    <row r="580" spans="7:7" x14ac:dyDescent="0.2">
      <c r="G580" s="6">
        <v>7.7916207780071214E-3</v>
      </c>
    </row>
    <row r="581" spans="7:7" x14ac:dyDescent="0.2">
      <c r="G581" s="6">
        <v>7.9913707178016768E-3</v>
      </c>
    </row>
    <row r="582" spans="7:7" x14ac:dyDescent="0.2">
      <c r="G582" s="6">
        <v>8.1091368529278441E-3</v>
      </c>
    </row>
    <row r="583" spans="7:7" x14ac:dyDescent="0.2">
      <c r="G583" s="6">
        <v>9.0489589796518711E-3</v>
      </c>
    </row>
    <row r="584" spans="7:7" x14ac:dyDescent="0.2">
      <c r="G584" s="6">
        <v>9.0513506176928341E-3</v>
      </c>
    </row>
    <row r="585" spans="7:7" x14ac:dyDescent="0.2">
      <c r="G585" s="6">
        <v>9.0801758949038275E-3</v>
      </c>
    </row>
    <row r="586" spans="7:7" x14ac:dyDescent="0.2">
      <c r="G586" s="6">
        <v>9.295021501906706E-3</v>
      </c>
    </row>
    <row r="587" spans="7:7" x14ac:dyDescent="0.2">
      <c r="G587" s="6">
        <v>9.3601365021328091E-3</v>
      </c>
    </row>
    <row r="588" spans="7:7" x14ac:dyDescent="0.2">
      <c r="G588" s="6">
        <v>1.0571072870696739E-2</v>
      </c>
    </row>
    <row r="589" spans="7:7" x14ac:dyDescent="0.2">
      <c r="G589" s="6">
        <v>1.0572376869504432E-2</v>
      </c>
    </row>
    <row r="590" spans="7:7" x14ac:dyDescent="0.2">
      <c r="G590" s="6">
        <v>1.0589307153805232E-2</v>
      </c>
    </row>
    <row r="591" spans="7:7" x14ac:dyDescent="0.2">
      <c r="G591" s="6">
        <v>1.0958679071173724E-2</v>
      </c>
    </row>
    <row r="592" spans="7:7" x14ac:dyDescent="0.2">
      <c r="G592" s="6">
        <v>1.1383732627416604E-2</v>
      </c>
    </row>
    <row r="593" spans="7:7" x14ac:dyDescent="0.2">
      <c r="G593" s="6">
        <v>1.1620152781796641E-2</v>
      </c>
    </row>
    <row r="594" spans="7:7" x14ac:dyDescent="0.2">
      <c r="G594" s="6">
        <v>1.1721850749566656E-2</v>
      </c>
    </row>
    <row r="595" spans="7:7" x14ac:dyDescent="0.2">
      <c r="G595" s="6">
        <v>1.1837697000673166E-2</v>
      </c>
    </row>
    <row r="596" spans="7:7" x14ac:dyDescent="0.2">
      <c r="G596" s="6">
        <v>1.2100941414036464E-2</v>
      </c>
    </row>
    <row r="597" spans="7:7" x14ac:dyDescent="0.2">
      <c r="G597" s="6">
        <v>1.2325410863698769E-2</v>
      </c>
    </row>
    <row r="598" spans="7:7" x14ac:dyDescent="0.2">
      <c r="G598" s="6">
        <v>1.3599182157071567E-2</v>
      </c>
    </row>
    <row r="599" spans="7:7" x14ac:dyDescent="0.2">
      <c r="G599" s="6">
        <v>1.399481576729817E-2</v>
      </c>
    </row>
    <row r="600" spans="7:7" x14ac:dyDescent="0.2">
      <c r="G600" s="6">
        <v>1.4198656223074977E-2</v>
      </c>
    </row>
    <row r="601" spans="7:7" x14ac:dyDescent="0.2">
      <c r="G601" s="6">
        <v>1.4401361417055565E-2</v>
      </c>
    </row>
    <row r="602" spans="7:7" x14ac:dyDescent="0.2">
      <c r="G602" s="6">
        <v>1.4769635497567574E-2</v>
      </c>
    </row>
    <row r="603" spans="7:7" x14ac:dyDescent="0.2">
      <c r="G603" s="6">
        <v>1.492470819531067E-2</v>
      </c>
    </row>
    <row r="604" spans="7:7" x14ac:dyDescent="0.2">
      <c r="G604" s="6">
        <v>1.5572442772057663E-2</v>
      </c>
    </row>
    <row r="605" spans="7:7" x14ac:dyDescent="0.2">
      <c r="G605" s="6">
        <v>1.5687150329845644E-2</v>
      </c>
    </row>
    <row r="606" spans="7:7" x14ac:dyDescent="0.2">
      <c r="G606" s="6">
        <v>1.5692150953758529E-2</v>
      </c>
    </row>
    <row r="607" spans="7:7" x14ac:dyDescent="0.2">
      <c r="G607" s="6">
        <v>1.5706411641034923E-2</v>
      </c>
    </row>
    <row r="608" spans="7:7" x14ac:dyDescent="0.2">
      <c r="G608" s="6">
        <v>1.5871375359941185E-2</v>
      </c>
    </row>
    <row r="609" spans="7:7" x14ac:dyDescent="0.2">
      <c r="G609" s="6">
        <v>1.5957062137602753E-2</v>
      </c>
    </row>
    <row r="610" spans="7:7" x14ac:dyDescent="0.2">
      <c r="G610" s="6">
        <v>1.6441562598824001E-2</v>
      </c>
    </row>
    <row r="611" spans="7:7" x14ac:dyDescent="0.2">
      <c r="G611" s="6">
        <v>1.6856381089996167E-2</v>
      </c>
    </row>
    <row r="612" spans="7:7" x14ac:dyDescent="0.2">
      <c r="G612" s="6">
        <v>1.694614390061713E-2</v>
      </c>
    </row>
    <row r="613" spans="7:7" x14ac:dyDescent="0.2">
      <c r="G613" s="6">
        <v>1.7080101723366551E-2</v>
      </c>
    </row>
    <row r="614" spans="7:7" x14ac:dyDescent="0.2">
      <c r="G614" s="6">
        <v>1.7227588173299849E-2</v>
      </c>
    </row>
    <row r="615" spans="7:7" x14ac:dyDescent="0.2">
      <c r="G615" s="6">
        <v>1.7278404249519857E-2</v>
      </c>
    </row>
    <row r="616" spans="7:7" x14ac:dyDescent="0.2">
      <c r="G616" s="6">
        <v>1.7329661653530833E-2</v>
      </c>
    </row>
    <row r="617" spans="7:7" x14ac:dyDescent="0.2">
      <c r="G617" s="6">
        <v>1.7625491942076278E-2</v>
      </c>
    </row>
    <row r="618" spans="7:7" x14ac:dyDescent="0.2">
      <c r="G618" s="6">
        <v>1.7704361368052174E-2</v>
      </c>
    </row>
    <row r="619" spans="7:7" x14ac:dyDescent="0.2">
      <c r="G619" s="6">
        <v>1.8328932679094696E-2</v>
      </c>
    </row>
    <row r="620" spans="7:7" x14ac:dyDescent="0.2">
      <c r="G620" s="6">
        <v>1.8682484008704217E-2</v>
      </c>
    </row>
    <row r="621" spans="7:7" x14ac:dyDescent="0.2">
      <c r="G621" s="6">
        <v>1.8887890138788839E-2</v>
      </c>
    </row>
    <row r="622" spans="7:7" x14ac:dyDescent="0.2">
      <c r="G622" s="6">
        <v>1.9373389544875372E-2</v>
      </c>
    </row>
    <row r="623" spans="7:7" x14ac:dyDescent="0.2">
      <c r="G623" s="6">
        <v>1.9454861507199803E-2</v>
      </c>
    </row>
    <row r="624" spans="7:7" x14ac:dyDescent="0.2">
      <c r="G624" s="6">
        <v>1.9703307183721364E-2</v>
      </c>
    </row>
    <row r="625" spans="7:7" x14ac:dyDescent="0.2">
      <c r="G625" s="6">
        <v>2.0162149896414246E-2</v>
      </c>
    </row>
    <row r="626" spans="7:7" x14ac:dyDescent="0.2">
      <c r="G626" s="6">
        <v>2.0520488040799818E-2</v>
      </c>
    </row>
    <row r="627" spans="7:7" x14ac:dyDescent="0.2">
      <c r="G627" s="6">
        <v>2.0582088754771046E-2</v>
      </c>
    </row>
    <row r="628" spans="7:7" x14ac:dyDescent="0.2">
      <c r="G628" s="6">
        <v>2.0668852725021183E-2</v>
      </c>
    </row>
    <row r="629" spans="7:7" x14ac:dyDescent="0.2">
      <c r="G629" s="6">
        <v>2.082082535616854E-2</v>
      </c>
    </row>
    <row r="630" spans="7:7" x14ac:dyDescent="0.2">
      <c r="G630" s="6">
        <v>2.1427845808634369E-2</v>
      </c>
    </row>
    <row r="631" spans="7:7" x14ac:dyDescent="0.2">
      <c r="G631" s="6">
        <v>2.1745913759053066E-2</v>
      </c>
    </row>
    <row r="632" spans="7:7" x14ac:dyDescent="0.2">
      <c r="G632" s="6">
        <v>2.2237723036581409E-2</v>
      </c>
    </row>
    <row r="633" spans="7:7" x14ac:dyDescent="0.2">
      <c r="G633" s="6">
        <v>2.2517385957172471E-2</v>
      </c>
    </row>
    <row r="634" spans="7:7" x14ac:dyDescent="0.2">
      <c r="G634" s="6">
        <v>2.2631526287555988E-2</v>
      </c>
    </row>
    <row r="635" spans="7:7" x14ac:dyDescent="0.2">
      <c r="G635" s="6">
        <v>2.306595544637623E-2</v>
      </c>
    </row>
    <row r="636" spans="7:7" x14ac:dyDescent="0.2">
      <c r="G636" s="6">
        <v>2.3245096394833548E-2</v>
      </c>
    </row>
    <row r="637" spans="7:7" x14ac:dyDescent="0.2">
      <c r="G637" s="6">
        <v>2.3564870453375505E-2</v>
      </c>
    </row>
    <row r="638" spans="7:7" x14ac:dyDescent="0.2">
      <c r="G638" s="6">
        <v>2.4467019253458493E-2</v>
      </c>
    </row>
    <row r="639" spans="7:7" x14ac:dyDescent="0.2">
      <c r="G639" s="6">
        <v>2.4754945630558033E-2</v>
      </c>
    </row>
    <row r="640" spans="7:7" x14ac:dyDescent="0.2">
      <c r="G640" s="6">
        <v>2.4920889225297647E-2</v>
      </c>
    </row>
    <row r="641" spans="7:7" x14ac:dyDescent="0.2">
      <c r="G641" s="6">
        <v>2.5428721963073924E-2</v>
      </c>
    </row>
    <row r="642" spans="7:7" x14ac:dyDescent="0.2">
      <c r="G642" s="6">
        <v>2.5550467651361392E-2</v>
      </c>
    </row>
    <row r="643" spans="7:7" x14ac:dyDescent="0.2">
      <c r="G643" s="6">
        <v>2.5628853055506724E-2</v>
      </c>
    </row>
    <row r="644" spans="7:7" x14ac:dyDescent="0.2">
      <c r="G644" s="6">
        <v>2.567981601877407E-2</v>
      </c>
    </row>
    <row r="645" spans="7:7" x14ac:dyDescent="0.2">
      <c r="G645" s="6">
        <v>2.6101367351201585E-2</v>
      </c>
    </row>
    <row r="646" spans="7:7" x14ac:dyDescent="0.2">
      <c r="G646" s="6">
        <v>2.6102115257617797E-2</v>
      </c>
    </row>
    <row r="647" spans="7:7" x14ac:dyDescent="0.2">
      <c r="G647" s="6">
        <v>2.6510896439447765E-2</v>
      </c>
    </row>
    <row r="648" spans="7:7" x14ac:dyDescent="0.2">
      <c r="G648" s="6">
        <v>2.6782304478546366E-2</v>
      </c>
    </row>
    <row r="649" spans="7:7" x14ac:dyDescent="0.2">
      <c r="G649" s="6">
        <v>2.6850168390672467E-2</v>
      </c>
    </row>
    <row r="650" spans="7:7" x14ac:dyDescent="0.2">
      <c r="G650" s="6">
        <v>2.8625085626622089E-2</v>
      </c>
    </row>
    <row r="651" spans="7:7" x14ac:dyDescent="0.2">
      <c r="G651" s="6">
        <v>2.8694293507956051E-2</v>
      </c>
    </row>
    <row r="652" spans="7:7" x14ac:dyDescent="0.2">
      <c r="G652" s="6">
        <v>2.9722048177887525E-2</v>
      </c>
    </row>
    <row r="653" spans="7:7" x14ac:dyDescent="0.2">
      <c r="G653" s="6">
        <v>3.064409707514857E-2</v>
      </c>
    </row>
    <row r="654" spans="7:7" x14ac:dyDescent="0.2">
      <c r="G654" s="6">
        <v>3.1389091517849063E-2</v>
      </c>
    </row>
    <row r="655" spans="7:7" x14ac:dyDescent="0.2">
      <c r="G655" s="6">
        <v>3.2002940291854895E-2</v>
      </c>
    </row>
    <row r="656" spans="7:7" x14ac:dyDescent="0.2">
      <c r="G656" s="6">
        <v>3.2849865792625763E-2</v>
      </c>
    </row>
    <row r="657" spans="7:7" x14ac:dyDescent="0.2">
      <c r="G657" s="6">
        <v>3.303843984269296E-2</v>
      </c>
    </row>
    <row r="658" spans="7:7" x14ac:dyDescent="0.2">
      <c r="G658" s="6">
        <v>3.3486656010133793E-2</v>
      </c>
    </row>
    <row r="659" spans="7:7" x14ac:dyDescent="0.2">
      <c r="G659" s="6">
        <v>3.4466241313960845E-2</v>
      </c>
    </row>
    <row r="660" spans="7:7" x14ac:dyDescent="0.2">
      <c r="G660" s="6">
        <v>3.6470080871398643E-2</v>
      </c>
    </row>
    <row r="661" spans="7:7" x14ac:dyDescent="0.2">
      <c r="G661" s="6">
        <v>3.6689251017639105E-2</v>
      </c>
    </row>
    <row r="662" spans="7:7" x14ac:dyDescent="0.2">
      <c r="G662" s="6">
        <v>3.7156812475994769E-2</v>
      </c>
    </row>
    <row r="663" spans="7:7" x14ac:dyDescent="0.2">
      <c r="G663" s="6">
        <v>3.7429460989250894E-2</v>
      </c>
    </row>
    <row r="664" spans="7:7" x14ac:dyDescent="0.2">
      <c r="G664" s="6">
        <v>3.9354456827085681E-2</v>
      </c>
    </row>
    <row r="665" spans="7:7" x14ac:dyDescent="0.2">
      <c r="G665" s="6">
        <v>3.9873038068218777E-2</v>
      </c>
    </row>
    <row r="666" spans="7:7" x14ac:dyDescent="0.2">
      <c r="G666" s="6">
        <v>3.9926260089182472E-2</v>
      </c>
    </row>
    <row r="667" spans="7:7" x14ac:dyDescent="0.2">
      <c r="G667" s="6">
        <v>4.0150794758231245E-2</v>
      </c>
    </row>
    <row r="668" spans="7:7" x14ac:dyDescent="0.2">
      <c r="G668" s="6">
        <v>4.1452203525671423E-2</v>
      </c>
    </row>
    <row r="669" spans="7:7" x14ac:dyDescent="0.2">
      <c r="G669" s="6">
        <v>4.3167513089005176E-2</v>
      </c>
    </row>
    <row r="670" spans="7:7" x14ac:dyDescent="0.2">
      <c r="G670" s="6">
        <v>4.6338725732264198E-2</v>
      </c>
    </row>
    <row r="671" spans="7:7" x14ac:dyDescent="0.2">
      <c r="G671" s="6">
        <v>4.6584469331649107E-2</v>
      </c>
    </row>
    <row r="672" spans="7:7" x14ac:dyDescent="0.2">
      <c r="G672" s="6">
        <v>4.7751405969595422E-2</v>
      </c>
    </row>
    <row r="673" spans="7:7" x14ac:dyDescent="0.2">
      <c r="G673" s="6">
        <v>5.6985557734135849E-2</v>
      </c>
    </row>
    <row r="674" spans="7:7" x14ac:dyDescent="0.2">
      <c r="G674" s="6">
        <v>5.888137012544651E-2</v>
      </c>
    </row>
    <row r="675" spans="7:7" x14ac:dyDescent="0.2">
      <c r="G675" s="6">
        <v>6.382574960713315E-2</v>
      </c>
    </row>
  </sheetData>
  <sortState xmlns:xlrd2="http://schemas.microsoft.com/office/spreadsheetml/2017/richdata2" ref="G461:G675">
    <sortCondition ref="G461:G6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E5C6-008B-D548-A42B-7D20C9E13EE9}">
  <dimension ref="A1:F1"/>
  <sheetViews>
    <sheetView workbookViewId="0">
      <selection activeCell="G11" sqref="G11"/>
    </sheetView>
  </sheetViews>
  <sheetFormatPr baseColWidth="10" defaultRowHeight="16" x14ac:dyDescent="0.2"/>
  <cols>
    <col min="2" max="2" width="18.83203125" customWidth="1"/>
    <col min="4" max="4" width="20.1640625" customWidth="1"/>
  </cols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SPY 2023</vt:lpstr>
      <vt:lpstr>SPY 2022_2023</vt:lpstr>
      <vt:lpstr>import data</vt:lpstr>
      <vt:lpstr>'SPY 2022_2023'!SPY</vt:lpstr>
      <vt:lpstr>'SPY 2023'!SPY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</dc:creator>
  <cp:lastModifiedBy>Jakob V</cp:lastModifiedBy>
  <dcterms:created xsi:type="dcterms:W3CDTF">2023-07-20T14:39:30Z</dcterms:created>
  <dcterms:modified xsi:type="dcterms:W3CDTF">2023-07-21T19:55:28Z</dcterms:modified>
</cp:coreProperties>
</file>