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garra/sandbox/bmad-component-db-test/examples/"/>
    </mc:Choice>
  </mc:AlternateContent>
  <xr:revisionPtr revIDLastSave="0" documentId="13_ncr:1_{DEEE47BC-CA4C-B248-9894-BE071814DFDC}" xr6:coauthVersionLast="45" xr6:coauthVersionMax="45" xr10:uidLastSave="{00000000-0000-0000-0000-000000000000}"/>
  <bookViews>
    <workbookView xWindow="0" yWindow="500" windowWidth="28800" windowHeight="21400" xr2:uid="{00000000-000D-0000-FFFF-FFFF00000000}"/>
  </bookViews>
  <sheets>
    <sheet name="ComponentList" sheetId="1" r:id="rId1"/>
    <sheet name="XY-Pos" sheetId="7" r:id="rId2"/>
    <sheet name="Stay-clear calcs" sheetId="5" r:id="rId3"/>
    <sheet name="Beam_size" sheetId="8" r:id="rId4"/>
    <sheet name="Optics" sheetId="2" r:id="rId5"/>
    <sheet name="Valves" sheetId="4" r:id="rId6"/>
    <sheet name="Validation" sheetId="9" r:id="rId7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L113" i="1" l="1"/>
  <c r="L114" i="1"/>
  <c r="L115" i="1"/>
  <c r="L116" i="1"/>
  <c r="L92" i="1" l="1"/>
  <c r="L91" i="1"/>
  <c r="L90" i="1"/>
  <c r="L89" i="1"/>
  <c r="L88" i="1"/>
  <c r="L87" i="1"/>
  <c r="B5" i="7" l="1"/>
  <c r="J63" i="1" s="1"/>
  <c r="B8" i="7"/>
  <c r="F2" i="7"/>
  <c r="G2" i="7" s="1"/>
  <c r="L2" i="7"/>
  <c r="I3" i="7" s="1"/>
  <c r="L3" i="7" s="1"/>
  <c r="J54" i="1"/>
  <c r="L54" i="1"/>
  <c r="B6" i="7"/>
  <c r="B6" i="8" s="1"/>
  <c r="B8" i="8" s="1"/>
  <c r="B3" i="8"/>
  <c r="B4" i="8"/>
  <c r="B5" i="8"/>
  <c r="B9" i="5"/>
  <c r="B11" i="5" s="1"/>
  <c r="Q77" i="1" s="1"/>
  <c r="R77" i="1" s="1"/>
  <c r="B3" i="5"/>
  <c r="B4" i="5"/>
  <c r="B5" i="5"/>
  <c r="B8" i="5"/>
  <c r="N2" i="1"/>
  <c r="J2" i="1"/>
  <c r="K2" i="1"/>
  <c r="L2" i="1"/>
  <c r="M2" i="1"/>
  <c r="P2" i="1"/>
  <c r="Q2" i="1"/>
  <c r="R2" i="1" s="1"/>
  <c r="G306" i="1"/>
  <c r="H306" i="1"/>
  <c r="G14" i="1"/>
  <c r="H14" i="1"/>
  <c r="J14" i="1"/>
  <c r="K14" i="1"/>
  <c r="L14" i="1"/>
  <c r="P14" i="1"/>
  <c r="Q14" i="1"/>
  <c r="R14" i="1" s="1"/>
  <c r="B16" i="7"/>
  <c r="L13" i="7"/>
  <c r="I14" i="7" s="1"/>
  <c r="L14" i="7" s="1"/>
  <c r="F15" i="7"/>
  <c r="F14" i="7"/>
  <c r="F13" i="7"/>
  <c r="M15" i="7"/>
  <c r="L15" i="1"/>
  <c r="B17" i="7"/>
  <c r="B17" i="8" s="1"/>
  <c r="B14" i="8"/>
  <c r="B15" i="8"/>
  <c r="B16" i="8"/>
  <c r="B17" i="5"/>
  <c r="B18" i="5"/>
  <c r="B19" i="5"/>
  <c r="B22" i="5"/>
  <c r="G13" i="1"/>
  <c r="H13" i="1"/>
  <c r="G20" i="1"/>
  <c r="H20" i="1"/>
  <c r="G21" i="1"/>
  <c r="H21" i="1"/>
  <c r="G24" i="1"/>
  <c r="H24" i="1"/>
  <c r="G25" i="1"/>
  <c r="H25" i="1"/>
  <c r="G26" i="1"/>
  <c r="H26" i="1"/>
  <c r="G27" i="1"/>
  <c r="H27" i="1"/>
  <c r="G28" i="1"/>
  <c r="H28" i="1"/>
  <c r="G29" i="1"/>
  <c r="H29" i="1"/>
  <c r="G31" i="1"/>
  <c r="H31" i="1"/>
  <c r="G32" i="1"/>
  <c r="H32" i="1"/>
  <c r="F16" i="7"/>
  <c r="K16" i="7"/>
  <c r="F17" i="7"/>
  <c r="K17" i="7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5" i="1"/>
  <c r="H55" i="1"/>
  <c r="G56" i="1"/>
  <c r="H56" i="1"/>
  <c r="G57" i="1"/>
  <c r="H57" i="1"/>
  <c r="G60" i="1"/>
  <c r="H60" i="1"/>
  <c r="G61" i="1"/>
  <c r="H61" i="1"/>
  <c r="G62" i="1"/>
  <c r="H62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4" i="1"/>
  <c r="H74" i="1"/>
  <c r="G75" i="1"/>
  <c r="H75" i="1"/>
  <c r="K5" i="7"/>
  <c r="K6" i="7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93" i="1"/>
  <c r="H93" i="1"/>
  <c r="G94" i="1"/>
  <c r="H94" i="1"/>
  <c r="G95" i="1"/>
  <c r="H95" i="1"/>
  <c r="G96" i="1"/>
  <c r="H96" i="1"/>
  <c r="G97" i="1"/>
  <c r="H97" i="1"/>
  <c r="G98" i="1"/>
  <c r="H98" i="1"/>
  <c r="G100" i="1"/>
  <c r="H100" i="1"/>
  <c r="G101" i="1"/>
  <c r="H101" i="1"/>
  <c r="G102" i="1"/>
  <c r="H102" i="1"/>
  <c r="G117" i="1"/>
  <c r="H117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J306" i="1"/>
  <c r="K306" i="1"/>
  <c r="L306" i="1"/>
  <c r="P306" i="1"/>
  <c r="Q306" i="1"/>
  <c r="R306" i="1" s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L10" i="1"/>
  <c r="L73" i="1"/>
  <c r="L63" i="1"/>
  <c r="L30" i="1"/>
  <c r="Q13" i="1"/>
  <c r="R13" i="1" s="1"/>
  <c r="P13" i="1"/>
  <c r="L13" i="1"/>
  <c r="K13" i="1"/>
  <c r="J13" i="1"/>
  <c r="L11" i="1"/>
  <c r="L12" i="1"/>
  <c r="J3" i="1"/>
  <c r="J4" i="1"/>
  <c r="J20" i="1"/>
  <c r="J21" i="1"/>
  <c r="J24" i="1"/>
  <c r="J25" i="1"/>
  <c r="J26" i="1"/>
  <c r="J27" i="1"/>
  <c r="J28" i="1"/>
  <c r="J29" i="1"/>
  <c r="J31" i="1"/>
  <c r="J32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60" i="1"/>
  <c r="J61" i="1"/>
  <c r="J62" i="1"/>
  <c r="J65" i="1"/>
  <c r="J66" i="1"/>
  <c r="J67" i="1"/>
  <c r="J68" i="1"/>
  <c r="J69" i="1"/>
  <c r="J70" i="1"/>
  <c r="J71" i="1"/>
  <c r="J72" i="1"/>
  <c r="J74" i="1"/>
  <c r="J75" i="1"/>
  <c r="J78" i="1"/>
  <c r="J79" i="1"/>
  <c r="J80" i="1"/>
  <c r="J81" i="1"/>
  <c r="J82" i="1"/>
  <c r="J83" i="1"/>
  <c r="J84" i="1"/>
  <c r="J85" i="1"/>
  <c r="J86" i="1"/>
  <c r="J93" i="1"/>
  <c r="J94" i="1"/>
  <c r="J95" i="1"/>
  <c r="J96" i="1"/>
  <c r="J97" i="1"/>
  <c r="J98" i="1"/>
  <c r="J100" i="1"/>
  <c r="J101" i="1"/>
  <c r="J102" i="1"/>
  <c r="J117" i="1"/>
  <c r="K20" i="1"/>
  <c r="K21" i="1"/>
  <c r="K24" i="1"/>
  <c r="K25" i="1"/>
  <c r="K26" i="1"/>
  <c r="K27" i="1"/>
  <c r="K28" i="1"/>
  <c r="K29" i="1"/>
  <c r="K31" i="1"/>
  <c r="K32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5" i="1"/>
  <c r="K56" i="1"/>
  <c r="K57" i="1"/>
  <c r="K60" i="1"/>
  <c r="K61" i="1"/>
  <c r="K62" i="1"/>
  <c r="K65" i="1"/>
  <c r="K66" i="1"/>
  <c r="K67" i="1"/>
  <c r="K68" i="1"/>
  <c r="K69" i="1"/>
  <c r="K70" i="1"/>
  <c r="K71" i="1"/>
  <c r="K72" i="1"/>
  <c r="K74" i="1"/>
  <c r="K75" i="1"/>
  <c r="K78" i="1"/>
  <c r="K79" i="1"/>
  <c r="K80" i="1"/>
  <c r="K81" i="1"/>
  <c r="K82" i="1"/>
  <c r="K83" i="1"/>
  <c r="K84" i="1"/>
  <c r="K85" i="1"/>
  <c r="K86" i="1"/>
  <c r="K93" i="1"/>
  <c r="K94" i="1"/>
  <c r="K95" i="1"/>
  <c r="K96" i="1"/>
  <c r="K97" i="1"/>
  <c r="K98" i="1"/>
  <c r="K100" i="1"/>
  <c r="K101" i="1"/>
  <c r="K102" i="1"/>
  <c r="K117" i="1"/>
  <c r="K3" i="1"/>
  <c r="P20" i="1"/>
  <c r="P21" i="1"/>
  <c r="P24" i="1"/>
  <c r="P25" i="1"/>
  <c r="P26" i="1"/>
  <c r="P27" i="1"/>
  <c r="P28" i="1"/>
  <c r="P29" i="1"/>
  <c r="P31" i="1"/>
  <c r="P32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5" i="1"/>
  <c r="P56" i="1"/>
  <c r="P57" i="1"/>
  <c r="P60" i="1"/>
  <c r="P61" i="1"/>
  <c r="P62" i="1"/>
  <c r="P65" i="1"/>
  <c r="P66" i="1"/>
  <c r="P67" i="1"/>
  <c r="P68" i="1"/>
  <c r="P69" i="1"/>
  <c r="P70" i="1"/>
  <c r="P71" i="1"/>
  <c r="P72" i="1"/>
  <c r="P74" i="1"/>
  <c r="P75" i="1"/>
  <c r="P78" i="1"/>
  <c r="P79" i="1"/>
  <c r="P80" i="1"/>
  <c r="P81" i="1"/>
  <c r="P82" i="1"/>
  <c r="P83" i="1"/>
  <c r="P84" i="1"/>
  <c r="P85" i="1"/>
  <c r="P86" i="1"/>
  <c r="P93" i="1"/>
  <c r="P94" i="1"/>
  <c r="P95" i="1"/>
  <c r="P96" i="1"/>
  <c r="P97" i="1"/>
  <c r="P98" i="1"/>
  <c r="P100" i="1"/>
  <c r="P101" i="1"/>
  <c r="P102" i="1"/>
  <c r="P117" i="1"/>
  <c r="M14" i="7"/>
  <c r="K4" i="1" s="1"/>
  <c r="M16" i="7"/>
  <c r="M17" i="7"/>
  <c r="N17" i="7"/>
  <c r="N16" i="7"/>
  <c r="N6" i="7"/>
  <c r="N5" i="7"/>
  <c r="L4" i="1"/>
  <c r="L5" i="1"/>
  <c r="L7" i="1"/>
  <c r="L20" i="1"/>
  <c r="L21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L56" i="1"/>
  <c r="L57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7" i="1"/>
  <c r="L118" i="1"/>
  <c r="L3" i="1"/>
  <c r="Q20" i="1"/>
  <c r="R20" i="1" s="1"/>
  <c r="Q21" i="1"/>
  <c r="R21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1" i="1"/>
  <c r="R31" i="1" s="1"/>
  <c r="Q32" i="1"/>
  <c r="R32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5" i="1"/>
  <c r="R55" i="1" s="1"/>
  <c r="Q56" i="1"/>
  <c r="R56" i="1" s="1"/>
  <c r="Q57" i="1"/>
  <c r="R57" i="1" s="1"/>
  <c r="Q60" i="1"/>
  <c r="R60" i="1" s="1"/>
  <c r="Q61" i="1"/>
  <c r="R61" i="1" s="1"/>
  <c r="Q62" i="1"/>
  <c r="R62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4" i="1"/>
  <c r="R74" i="1" s="1"/>
  <c r="Q75" i="1"/>
  <c r="R75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100" i="1"/>
  <c r="R100" i="1" s="1"/>
  <c r="Q101" i="1"/>
  <c r="R101" i="1" s="1"/>
  <c r="Q102" i="1"/>
  <c r="R102" i="1" s="1"/>
  <c r="Q117" i="1"/>
  <c r="R117" i="1" s="1"/>
  <c r="J76" i="1"/>
  <c r="L8" i="1"/>
  <c r="L17" i="1"/>
  <c r="L16" i="1"/>
  <c r="L6" i="1"/>
  <c r="L19" i="1"/>
  <c r="M14" i="1"/>
  <c r="N14" i="1"/>
  <c r="L9" i="1"/>
  <c r="L18" i="1"/>
  <c r="B23" i="5" l="1"/>
  <c r="B25" i="5" s="1"/>
  <c r="Q99" i="1" s="1"/>
  <c r="R99" i="1" s="1"/>
  <c r="Q118" i="1"/>
  <c r="R118" i="1" s="1"/>
  <c r="K23" i="1"/>
  <c r="J106" i="1"/>
  <c r="Q23" i="1"/>
  <c r="R23" i="1" s="1"/>
  <c r="J11" i="1"/>
  <c r="J22" i="1"/>
  <c r="K22" i="1"/>
  <c r="K119" i="1"/>
  <c r="M20" i="1"/>
  <c r="B19" i="8"/>
  <c r="P22" i="1"/>
  <c r="K118" i="1"/>
  <c r="J118" i="1"/>
  <c r="J23" i="1"/>
  <c r="J119" i="1"/>
  <c r="N93" i="1"/>
  <c r="P23" i="1"/>
  <c r="P118" i="1"/>
  <c r="N154" i="1"/>
  <c r="J77" i="1"/>
  <c r="Q119" i="1"/>
  <c r="R119" i="1" s="1"/>
  <c r="P119" i="1"/>
  <c r="N282" i="1"/>
  <c r="N230" i="1"/>
  <c r="M222" i="1"/>
  <c r="N182" i="1"/>
  <c r="M156" i="1"/>
  <c r="M136" i="1"/>
  <c r="N32" i="1"/>
  <c r="J104" i="1"/>
  <c r="J73" i="1"/>
  <c r="J110" i="1"/>
  <c r="J64" i="1"/>
  <c r="J59" i="1"/>
  <c r="N102" i="1"/>
  <c r="M44" i="1"/>
  <c r="M42" i="1"/>
  <c r="N40" i="1"/>
  <c r="N36" i="1"/>
  <c r="M32" i="1"/>
  <c r="M29" i="1"/>
  <c r="M27" i="1"/>
  <c r="M25" i="1"/>
  <c r="N20" i="1"/>
  <c r="J108" i="1"/>
  <c r="J58" i="1"/>
  <c r="F3" i="7"/>
  <c r="N172" i="1"/>
  <c r="N44" i="1"/>
  <c r="M61" i="1"/>
  <c r="M57" i="1"/>
  <c r="M55" i="1"/>
  <c r="M46" i="1"/>
  <c r="M214" i="1"/>
  <c r="M212" i="1"/>
  <c r="M202" i="1"/>
  <c r="N168" i="1"/>
  <c r="N156" i="1"/>
  <c r="N124" i="1"/>
  <c r="N122" i="1"/>
  <c r="N95" i="1"/>
  <c r="M81" i="1"/>
  <c r="N276" i="1"/>
  <c r="M252" i="1"/>
  <c r="N232" i="1"/>
  <c r="N188" i="1"/>
  <c r="M166" i="1"/>
  <c r="J112" i="1"/>
  <c r="N305" i="1"/>
  <c r="M303" i="1"/>
  <c r="M301" i="1"/>
  <c r="N295" i="1"/>
  <c r="N281" i="1"/>
  <c r="N277" i="1"/>
  <c r="N275" i="1"/>
  <c r="N263" i="1"/>
  <c r="M259" i="1"/>
  <c r="N257" i="1"/>
  <c r="M255" i="1"/>
  <c r="M251" i="1"/>
  <c r="N239" i="1"/>
  <c r="N229" i="1"/>
  <c r="M223" i="1"/>
  <c r="M219" i="1"/>
  <c r="M213" i="1"/>
  <c r="M209" i="1"/>
  <c r="N207" i="1"/>
  <c r="N203" i="1"/>
  <c r="N199" i="1"/>
  <c r="M193" i="1"/>
  <c r="N187" i="1"/>
  <c r="M183" i="1"/>
  <c r="M169" i="1"/>
  <c r="N167" i="1"/>
  <c r="M155" i="1"/>
  <c r="N153" i="1"/>
  <c r="N149" i="1"/>
  <c r="M143" i="1"/>
  <c r="N139" i="1"/>
  <c r="N137" i="1"/>
  <c r="N135" i="1"/>
  <c r="M121" i="1"/>
  <c r="M98" i="1"/>
  <c r="M96" i="1"/>
  <c r="N86" i="1"/>
  <c r="M84" i="1"/>
  <c r="M75" i="1"/>
  <c r="M72" i="1"/>
  <c r="N70" i="1"/>
  <c r="M68" i="1"/>
  <c r="M66" i="1"/>
  <c r="M60" i="1"/>
  <c r="M56" i="1"/>
  <c r="M51" i="1"/>
  <c r="N49" i="1"/>
  <c r="M47" i="1"/>
  <c r="M45" i="1"/>
  <c r="N43" i="1"/>
  <c r="M41" i="1"/>
  <c r="M39" i="1"/>
  <c r="N37" i="1"/>
  <c r="N35" i="1"/>
  <c r="N31" i="1"/>
  <c r="M28" i="1"/>
  <c r="N24" i="1"/>
  <c r="M21" i="1"/>
  <c r="N13" i="1"/>
  <c r="M306" i="1"/>
  <c r="N304" i="1"/>
  <c r="N302" i="1"/>
  <c r="M43" i="1"/>
  <c r="M300" i="1"/>
  <c r="N298" i="1"/>
  <c r="M296" i="1"/>
  <c r="N294" i="1"/>
  <c r="N292" i="1"/>
  <c r="M290" i="1"/>
  <c r="M288" i="1"/>
  <c r="N286" i="1"/>
  <c r="N284" i="1"/>
  <c r="M282" i="1"/>
  <c r="N280" i="1"/>
  <c r="M278" i="1"/>
  <c r="M276" i="1"/>
  <c r="M274" i="1"/>
  <c r="N272" i="1"/>
  <c r="N270" i="1"/>
  <c r="M268" i="1"/>
  <c r="N266" i="1"/>
  <c r="M264" i="1"/>
  <c r="M262" i="1"/>
  <c r="M260" i="1"/>
  <c r="M258" i="1"/>
  <c r="M256" i="1"/>
  <c r="N254" i="1"/>
  <c r="M250" i="1"/>
  <c r="M248" i="1"/>
  <c r="N246" i="1"/>
  <c r="N244" i="1"/>
  <c r="M242" i="1"/>
  <c r="M240" i="1"/>
  <c r="M238" i="1"/>
  <c r="M234" i="1"/>
  <c r="M232" i="1"/>
  <c r="N226" i="1"/>
  <c r="M224" i="1"/>
  <c r="N218" i="1"/>
  <c r="N212" i="1"/>
  <c r="M208" i="1"/>
  <c r="N206" i="1"/>
  <c r="M204" i="1"/>
  <c r="N202" i="1"/>
  <c r="N198" i="1"/>
  <c r="N196" i="1"/>
  <c r="M194" i="1"/>
  <c r="N192" i="1"/>
  <c r="M190" i="1"/>
  <c r="M188" i="1"/>
  <c r="M186" i="1"/>
  <c r="M184" i="1"/>
  <c r="M182" i="1"/>
  <c r="M180" i="1"/>
  <c r="N178" i="1"/>
  <c r="M174" i="1"/>
  <c r="M172" i="1"/>
  <c r="M162" i="1"/>
  <c r="M154" i="1"/>
  <c r="N152" i="1"/>
  <c r="M148" i="1"/>
  <c r="M146" i="1"/>
  <c r="M144" i="1"/>
  <c r="M140" i="1"/>
  <c r="N138" i="1"/>
  <c r="N136" i="1"/>
  <c r="M134" i="1"/>
  <c r="N128" i="1"/>
  <c r="M122" i="1"/>
  <c r="N120" i="1"/>
  <c r="M102" i="1"/>
  <c r="N97" i="1"/>
  <c r="M95" i="1"/>
  <c r="M93" i="1"/>
  <c r="N85" i="1"/>
  <c r="N83" i="1"/>
  <c r="N81" i="1"/>
  <c r="M79" i="1"/>
  <c r="M74" i="1"/>
  <c r="N69" i="1"/>
  <c r="N67" i="1"/>
  <c r="M65" i="1"/>
  <c r="N61" i="1"/>
  <c r="N57" i="1"/>
  <c r="N55" i="1"/>
  <c r="N46" i="1"/>
  <c r="N29" i="1"/>
  <c r="M3" i="7"/>
  <c r="K53" i="1" s="1"/>
  <c r="M226" i="1"/>
  <c r="M302" i="1"/>
  <c r="N144" i="1"/>
  <c r="N186" i="1"/>
  <c r="M292" i="1"/>
  <c r="N300" i="1"/>
  <c r="N290" i="1"/>
  <c r="M270" i="1"/>
  <c r="P8" i="1"/>
  <c r="Q16" i="1"/>
  <c r="R16" i="1" s="1"/>
  <c r="P33" i="1"/>
  <c r="Q110" i="1"/>
  <c r="R110" i="1" s="1"/>
  <c r="P53" i="1"/>
  <c r="N242" i="1"/>
  <c r="N264" i="1"/>
  <c r="N162" i="1"/>
  <c r="M138" i="1"/>
  <c r="N240" i="1"/>
  <c r="Q115" i="1"/>
  <c r="R115" i="1" s="1"/>
  <c r="Q114" i="1"/>
  <c r="R114" i="1" s="1"/>
  <c r="Q116" i="1"/>
  <c r="R116" i="1" s="1"/>
  <c r="P116" i="1"/>
  <c r="N140" i="1"/>
  <c r="N65" i="1"/>
  <c r="M272" i="1"/>
  <c r="M85" i="1"/>
  <c r="N79" i="1"/>
  <c r="N288" i="1"/>
  <c r="M97" i="1"/>
  <c r="N134" i="1"/>
  <c r="M254" i="1"/>
  <c r="M83" i="1"/>
  <c r="M280" i="1"/>
  <c r="J114" i="1"/>
  <c r="J116" i="1"/>
  <c r="J113" i="1"/>
  <c r="J115" i="1"/>
  <c r="P17" i="1"/>
  <c r="J8" i="1"/>
  <c r="J109" i="1"/>
  <c r="M24" i="1"/>
  <c r="M70" i="1"/>
  <c r="M49" i="1"/>
  <c r="J19" i="1"/>
  <c r="N51" i="1"/>
  <c r="J9" i="1"/>
  <c r="M13" i="1"/>
  <c r="M37" i="1"/>
  <c r="J34" i="1"/>
  <c r="Q63" i="1"/>
  <c r="R63" i="1" s="1"/>
  <c r="P106" i="1"/>
  <c r="N209" i="1"/>
  <c r="M31" i="1"/>
  <c r="N96" i="1"/>
  <c r="N45" i="1"/>
  <c r="N47" i="1"/>
  <c r="N303" i="1"/>
  <c r="N56" i="1"/>
  <c r="N306" i="1"/>
  <c r="M35" i="1"/>
  <c r="N41" i="1"/>
  <c r="Q33" i="1"/>
  <c r="R33" i="1" s="1"/>
  <c r="Q108" i="1"/>
  <c r="R108" i="1" s="1"/>
  <c r="B9" i="8"/>
  <c r="P77" i="1" s="1"/>
  <c r="K111" i="1"/>
  <c r="P73" i="1"/>
  <c r="K10" i="1"/>
  <c r="N75" i="1"/>
  <c r="N68" i="1"/>
  <c r="J6" i="1"/>
  <c r="K17" i="1"/>
  <c r="N39" i="1"/>
  <c r="K8" i="1"/>
  <c r="P10" i="1"/>
  <c r="Q64" i="1"/>
  <c r="R64" i="1" s="1"/>
  <c r="Q59" i="1"/>
  <c r="R59" i="1" s="1"/>
  <c r="K99" i="1"/>
  <c r="P108" i="1"/>
  <c r="K109" i="1"/>
  <c r="K30" i="1"/>
  <c r="K9" i="1"/>
  <c r="J18" i="1"/>
  <c r="K16" i="1"/>
  <c r="K34" i="1"/>
  <c r="K107" i="1"/>
  <c r="J5" i="1"/>
  <c r="N252" i="1"/>
  <c r="N250" i="1"/>
  <c r="N248" i="1"/>
  <c r="M246" i="1"/>
  <c r="M244" i="1"/>
  <c r="N238" i="1"/>
  <c r="N236" i="1"/>
  <c r="N234" i="1"/>
  <c r="M230" i="1"/>
  <c r="N228" i="1"/>
  <c r="N224" i="1"/>
  <c r="N222" i="1"/>
  <c r="M220" i="1"/>
  <c r="M218" i="1"/>
  <c r="N216" i="1"/>
  <c r="N214" i="1"/>
  <c r="N210" i="1"/>
  <c r="N208" i="1"/>
  <c r="M206" i="1"/>
  <c r="N204" i="1"/>
  <c r="N200" i="1"/>
  <c r="M198" i="1"/>
  <c r="M196" i="1"/>
  <c r="N194" i="1"/>
  <c r="M192" i="1"/>
  <c r="N190" i="1"/>
  <c r="N184" i="1"/>
  <c r="N180" i="1"/>
  <c r="M178" i="1"/>
  <c r="N176" i="1"/>
  <c r="N174" i="1"/>
  <c r="M170" i="1"/>
  <c r="M168" i="1"/>
  <c r="N164" i="1"/>
  <c r="N160" i="1"/>
  <c r="N158" i="1"/>
  <c r="M152" i="1"/>
  <c r="M150" i="1"/>
  <c r="N148" i="1"/>
  <c r="N146" i="1"/>
  <c r="M142" i="1"/>
  <c r="N132" i="1"/>
  <c r="N130" i="1"/>
  <c r="N126" i="1"/>
  <c r="M124" i="1"/>
  <c r="M120" i="1"/>
  <c r="M100" i="1"/>
  <c r="N71" i="1"/>
  <c r="N42" i="1"/>
  <c r="N38" i="1"/>
  <c r="M36" i="1"/>
  <c r="N27" i="1"/>
  <c r="N25" i="1"/>
  <c r="M101" i="1"/>
  <c r="M305" i="1"/>
  <c r="N301" i="1"/>
  <c r="N299" i="1"/>
  <c r="N297" i="1"/>
  <c r="N293" i="1"/>
  <c r="M291" i="1"/>
  <c r="N289" i="1"/>
  <c r="M287" i="1"/>
  <c r="M285" i="1"/>
  <c r="N283" i="1"/>
  <c r="M281" i="1"/>
  <c r="M279" i="1"/>
  <c r="M277" i="1"/>
  <c r="N273" i="1"/>
  <c r="N271" i="1"/>
  <c r="M269" i="1"/>
  <c r="M265" i="1"/>
  <c r="M263" i="1"/>
  <c r="M261" i="1"/>
  <c r="N259" i="1"/>
  <c r="M257" i="1"/>
  <c r="N255" i="1"/>
  <c r="M253" i="1"/>
  <c r="N251" i="1"/>
  <c r="N249" i="1"/>
  <c r="N247" i="1"/>
  <c r="M245" i="1"/>
  <c r="N243" i="1"/>
  <c r="N241" i="1"/>
  <c r="M239" i="1"/>
  <c r="M237" i="1"/>
  <c r="M235" i="1"/>
  <c r="M233" i="1"/>
  <c r="N231" i="1"/>
  <c r="M229" i="1"/>
  <c r="M227" i="1"/>
  <c r="N225" i="1"/>
  <c r="N223" i="1"/>
  <c r="N221" i="1"/>
  <c r="N219" i="1"/>
  <c r="M217" i="1"/>
  <c r="M215" i="1"/>
  <c r="N211" i="1"/>
  <c r="M207" i="1"/>
  <c r="N205" i="1"/>
  <c r="N201" i="1"/>
  <c r="M199" i="1"/>
  <c r="M197" i="1"/>
  <c r="N193" i="1"/>
  <c r="M191" i="1"/>
  <c r="N189" i="1"/>
  <c r="M187" i="1"/>
  <c r="M185" i="1"/>
  <c r="N183" i="1"/>
  <c r="N181" i="1"/>
  <c r="N179" i="1"/>
  <c r="M177" i="1"/>
  <c r="M175" i="1"/>
  <c r="N173" i="1"/>
  <c r="M171" i="1"/>
  <c r="N169" i="1"/>
  <c r="M167" i="1"/>
  <c r="N165" i="1"/>
  <c r="M163" i="1"/>
  <c r="N161" i="1"/>
  <c r="N159" i="1"/>
  <c r="M157" i="1"/>
  <c r="N155" i="1"/>
  <c r="M153" i="1"/>
  <c r="M151" i="1"/>
  <c r="M149" i="1"/>
  <c r="N145" i="1"/>
  <c r="N143" i="1"/>
  <c r="N141" i="1"/>
  <c r="M139" i="1"/>
  <c r="M137" i="1"/>
  <c r="M135" i="1"/>
  <c r="M133" i="1"/>
  <c r="M131" i="1"/>
  <c r="M129" i="1"/>
  <c r="N72" i="1"/>
  <c r="Q10" i="1"/>
  <c r="R10" i="1" s="1"/>
  <c r="P16" i="1"/>
  <c r="M127" i="1"/>
  <c r="N125" i="1"/>
  <c r="N123" i="1"/>
  <c r="N121" i="1"/>
  <c r="N66" i="1"/>
  <c r="N28" i="1"/>
  <c r="N21" i="1"/>
  <c r="Q104" i="1"/>
  <c r="R104" i="1" s="1"/>
  <c r="P59" i="1"/>
  <c r="N98" i="1"/>
  <c r="M40" i="1"/>
  <c r="D3" i="7"/>
  <c r="P9" i="1"/>
  <c r="M158" i="1"/>
  <c r="M130" i="1"/>
  <c r="M284" i="1"/>
  <c r="M69" i="1"/>
  <c r="N220" i="1"/>
  <c r="M294" i="1"/>
  <c r="M216" i="1"/>
  <c r="M71" i="1"/>
  <c r="M266" i="1"/>
  <c r="M286" i="1"/>
  <c r="M210" i="1"/>
  <c r="M126" i="1"/>
  <c r="N278" i="1"/>
  <c r="M200" i="1"/>
  <c r="M160" i="1"/>
  <c r="M67" i="1"/>
  <c r="P12" i="1"/>
  <c r="P4" i="1"/>
  <c r="Q106" i="1"/>
  <c r="R106" i="1" s="1"/>
  <c r="B20" i="8"/>
  <c r="P104" i="1"/>
  <c r="Q11" i="1"/>
  <c r="R11" i="1" s="1"/>
  <c r="P30" i="1"/>
  <c r="N94" i="1"/>
  <c r="M86" i="1"/>
  <c r="N84" i="1"/>
  <c r="N82" i="1"/>
  <c r="M80" i="1"/>
  <c r="M78" i="1"/>
  <c r="M62" i="1"/>
  <c r="N60" i="1"/>
  <c r="N296" i="1"/>
  <c r="N170" i="1"/>
  <c r="M298" i="1"/>
  <c r="Q9" i="1"/>
  <c r="R9" i="1" s="1"/>
  <c r="M132" i="1"/>
  <c r="M228" i="1"/>
  <c r="N100" i="1"/>
  <c r="M176" i="1"/>
  <c r="N74" i="1"/>
  <c r="M38" i="1"/>
  <c r="N150" i="1"/>
  <c r="Q19" i="1"/>
  <c r="R19" i="1" s="1"/>
  <c r="Q52" i="1"/>
  <c r="R52" i="1" s="1"/>
  <c r="Q53" i="1"/>
  <c r="R53" i="1" s="1"/>
  <c r="P110" i="1"/>
  <c r="P64" i="1"/>
  <c r="N117" i="1"/>
  <c r="M267" i="1"/>
  <c r="N267" i="1"/>
  <c r="M195" i="1"/>
  <c r="N195" i="1"/>
  <c r="N233" i="1"/>
  <c r="N287" i="1"/>
  <c r="M161" i="1"/>
  <c r="M221" i="1"/>
  <c r="N133" i="1"/>
  <c r="M289" i="1"/>
  <c r="M231" i="1"/>
  <c r="M181" i="1"/>
  <c r="N151" i="1"/>
  <c r="M211" i="1"/>
  <c r="M117" i="1"/>
  <c r="M165" i="1"/>
  <c r="Q107" i="1"/>
  <c r="R107" i="1" s="1"/>
  <c r="Q111" i="1"/>
  <c r="R111" i="1" s="1"/>
  <c r="Q3" i="1"/>
  <c r="R3" i="1" s="1"/>
  <c r="Q4" i="1"/>
  <c r="R4" i="1" s="1"/>
  <c r="Q105" i="1"/>
  <c r="R105" i="1" s="1"/>
  <c r="Q109" i="1"/>
  <c r="R109" i="1" s="1"/>
  <c r="P11" i="1"/>
  <c r="P5" i="1"/>
  <c r="P105" i="1"/>
  <c r="P109" i="1"/>
  <c r="P19" i="1"/>
  <c r="P103" i="1"/>
  <c r="P107" i="1"/>
  <c r="P111" i="1"/>
  <c r="P7" i="1"/>
  <c r="P3" i="1"/>
  <c r="P6" i="1"/>
  <c r="M173" i="1"/>
  <c r="M179" i="1"/>
  <c r="M299" i="1"/>
  <c r="N217" i="1"/>
  <c r="M241" i="1"/>
  <c r="M159" i="1"/>
  <c r="N80" i="1"/>
  <c r="N227" i="1"/>
  <c r="M243" i="1"/>
  <c r="M94" i="1"/>
  <c r="N101" i="1"/>
  <c r="N62" i="1"/>
  <c r="M271" i="1"/>
  <c r="M82" i="1"/>
  <c r="N253" i="1"/>
  <c r="M125" i="1"/>
  <c r="N185" i="1"/>
  <c r="N269" i="1"/>
  <c r="M145" i="1"/>
  <c r="M205" i="1"/>
  <c r="N171" i="1"/>
  <c r="N291" i="1"/>
  <c r="N163" i="1"/>
  <c r="N235" i="1"/>
  <c r="N78" i="1"/>
  <c r="N129" i="1"/>
  <c r="N177" i="1"/>
  <c r="M50" i="1"/>
  <c r="N50" i="1"/>
  <c r="N48" i="1"/>
  <c r="M48" i="1"/>
  <c r="N26" i="1"/>
  <c r="M26" i="1"/>
  <c r="G13" i="7"/>
  <c r="D14" i="7" s="1"/>
  <c r="G14" i="7" s="1"/>
  <c r="J105" i="1"/>
  <c r="K103" i="1"/>
  <c r="J33" i="1"/>
  <c r="J16" i="1"/>
  <c r="K12" i="1"/>
  <c r="K33" i="1"/>
  <c r="K6" i="1"/>
  <c r="K11" i="1"/>
  <c r="K7" i="1"/>
  <c r="J7" i="1"/>
  <c r="J17" i="1"/>
  <c r="K19" i="1"/>
  <c r="Q73" i="1"/>
  <c r="R73" i="1" s="1"/>
  <c r="Q58" i="1"/>
  <c r="R58" i="1" s="1"/>
  <c r="Q76" i="1"/>
  <c r="R76" i="1" s="1"/>
  <c r="P58" i="1"/>
  <c r="P76" i="1"/>
  <c r="P52" i="1"/>
  <c r="M147" i="1"/>
  <c r="N147" i="1"/>
  <c r="N245" i="1"/>
  <c r="N265" i="1"/>
  <c r="N197" i="1"/>
  <c r="N191" i="1"/>
  <c r="M293" i="1"/>
  <c r="N215" i="1"/>
  <c r="N157" i="1"/>
  <c r="N279" i="1"/>
  <c r="N131" i="1"/>
  <c r="M123" i="1"/>
  <c r="N127" i="1"/>
  <c r="N175" i="1"/>
  <c r="M141" i="1"/>
  <c r="M189" i="1"/>
  <c r="M304" i="1"/>
  <c r="N274" i="1"/>
  <c r="N268" i="1"/>
  <c r="N262" i="1"/>
  <c r="N260" i="1"/>
  <c r="N258" i="1"/>
  <c r="N256" i="1"/>
  <c r="N166" i="1"/>
  <c r="M164" i="1"/>
  <c r="N142" i="1"/>
  <c r="M128" i="1"/>
  <c r="Q54" i="1"/>
  <c r="R54" i="1" s="1"/>
  <c r="B9" i="7"/>
  <c r="I15" i="7"/>
  <c r="L15" i="7" s="1"/>
  <c r="H23" i="1" s="1"/>
  <c r="H3" i="1"/>
  <c r="Q30" i="1"/>
  <c r="R30" i="1" s="1"/>
  <c r="P18" i="1"/>
  <c r="P15" i="1"/>
  <c r="J89" i="1"/>
  <c r="J88" i="1"/>
  <c r="K87" i="1"/>
  <c r="K89" i="1"/>
  <c r="K88" i="1"/>
  <c r="J87" i="1"/>
  <c r="J15" i="1"/>
  <c r="J10" i="1"/>
  <c r="K18" i="1"/>
  <c r="J30" i="1"/>
  <c r="J12" i="1"/>
  <c r="J99" i="1"/>
  <c r="J103" i="1"/>
  <c r="J107" i="1"/>
  <c r="J111" i="1"/>
  <c r="K5" i="1"/>
  <c r="K105" i="1"/>
  <c r="P54" i="1"/>
  <c r="P63" i="1"/>
  <c r="K15" i="1"/>
  <c r="I4" i="7"/>
  <c r="L4" i="7" s="1"/>
  <c r="H52" i="1"/>
  <c r="M297" i="1"/>
  <c r="M295" i="1"/>
  <c r="N285" i="1"/>
  <c r="M283" i="1"/>
  <c r="M275" i="1"/>
  <c r="M273" i="1"/>
  <c r="N261" i="1"/>
  <c r="M249" i="1"/>
  <c r="M247" i="1"/>
  <c r="N237" i="1"/>
  <c r="M225" i="1"/>
  <c r="N213" i="1"/>
  <c r="M203" i="1"/>
  <c r="M201" i="1"/>
  <c r="J92" i="1"/>
  <c r="J91" i="1"/>
  <c r="J90" i="1"/>
  <c r="M236" i="1"/>
  <c r="H111" i="1" l="1"/>
  <c r="Q15" i="1"/>
  <c r="R15" i="1" s="1"/>
  <c r="Q17" i="1"/>
  <c r="R17" i="1" s="1"/>
  <c r="Q5" i="1"/>
  <c r="R5" i="1" s="1"/>
  <c r="Q8" i="1"/>
  <c r="R8" i="1" s="1"/>
  <c r="Q103" i="1"/>
  <c r="R103" i="1" s="1"/>
  <c r="Q22" i="1"/>
  <c r="R22" i="1" s="1"/>
  <c r="Q18" i="1"/>
  <c r="R18" i="1" s="1"/>
  <c r="Q12" i="1"/>
  <c r="R12" i="1" s="1"/>
  <c r="Q6" i="1"/>
  <c r="R6" i="1" s="1"/>
  <c r="Q7" i="1"/>
  <c r="R7" i="1" s="1"/>
  <c r="Q112" i="1"/>
  <c r="R112" i="1" s="1"/>
  <c r="Q34" i="1"/>
  <c r="R34" i="1" s="1"/>
  <c r="P99" i="1"/>
  <c r="Q113" i="1"/>
  <c r="R113" i="1" s="1"/>
  <c r="H22" i="1"/>
  <c r="G3" i="7"/>
  <c r="G52" i="1" s="1"/>
  <c r="M52" i="1" s="1"/>
  <c r="H9" i="1"/>
  <c r="H119" i="1"/>
  <c r="H118" i="1"/>
  <c r="D4" i="7"/>
  <c r="P115" i="1"/>
  <c r="P113" i="1"/>
  <c r="P112" i="1"/>
  <c r="P114" i="1"/>
  <c r="H8" i="1"/>
  <c r="H116" i="1"/>
  <c r="H105" i="1"/>
  <c r="H12" i="1"/>
  <c r="N12" i="1" s="1"/>
  <c r="H103" i="1"/>
  <c r="P34" i="1"/>
  <c r="H5" i="1"/>
  <c r="H11" i="1"/>
  <c r="H7" i="1"/>
  <c r="H107" i="1"/>
  <c r="H109" i="1"/>
  <c r="H30" i="1"/>
  <c r="I16" i="7"/>
  <c r="L16" i="7" s="1"/>
  <c r="I17" i="7" s="1"/>
  <c r="L17" i="7" s="1"/>
  <c r="H34" i="1" s="1"/>
  <c r="H18" i="1"/>
  <c r="H4" i="1"/>
  <c r="H15" i="1"/>
  <c r="D15" i="7"/>
  <c r="G15" i="7" s="1"/>
  <c r="G3" i="1"/>
  <c r="M3" i="1" s="1"/>
  <c r="F6" i="7"/>
  <c r="F5" i="7"/>
  <c r="M6" i="7"/>
  <c r="F4" i="7"/>
  <c r="M5" i="7"/>
  <c r="K77" i="1" s="1"/>
  <c r="M4" i="7"/>
  <c r="H6" i="1"/>
  <c r="H16" i="1"/>
  <c r="H19" i="1"/>
  <c r="H17" i="1"/>
  <c r="H10" i="1"/>
  <c r="H54" i="1"/>
  <c r="H53" i="1"/>
  <c r="H58" i="1"/>
  <c r="H64" i="1"/>
  <c r="I5" i="7"/>
  <c r="L5" i="7" s="1"/>
  <c r="H104" i="1"/>
  <c r="H106" i="1"/>
  <c r="H108" i="1"/>
  <c r="H110" i="1"/>
  <c r="H59" i="1"/>
  <c r="H63" i="1"/>
  <c r="H73" i="1"/>
  <c r="N52" i="1" l="1"/>
  <c r="G23" i="1"/>
  <c r="N23" i="1" s="1"/>
  <c r="G22" i="1"/>
  <c r="G118" i="1"/>
  <c r="G119" i="1"/>
  <c r="H88" i="1"/>
  <c r="H112" i="1"/>
  <c r="H89" i="1"/>
  <c r="M12" i="1"/>
  <c r="H113" i="1"/>
  <c r="K115" i="1"/>
  <c r="K116" i="1"/>
  <c r="K114" i="1"/>
  <c r="K113" i="1"/>
  <c r="H33" i="1"/>
  <c r="H87" i="1"/>
  <c r="H99" i="1"/>
  <c r="N3" i="1"/>
  <c r="K54" i="1"/>
  <c r="K108" i="1"/>
  <c r="K112" i="1"/>
  <c r="K58" i="1"/>
  <c r="K106" i="1"/>
  <c r="K110" i="1"/>
  <c r="K76" i="1"/>
  <c r="K73" i="1"/>
  <c r="K63" i="1"/>
  <c r="K59" i="1"/>
  <c r="K64" i="1"/>
  <c r="K104" i="1"/>
  <c r="G4" i="7"/>
  <c r="G104" i="1" s="1"/>
  <c r="K91" i="1"/>
  <c r="K90" i="1"/>
  <c r="K92" i="1"/>
  <c r="G9" i="1"/>
  <c r="G30" i="1"/>
  <c r="G19" i="1"/>
  <c r="M19" i="1" s="1"/>
  <c r="G105" i="1"/>
  <c r="G6" i="1"/>
  <c r="M6" i="1" s="1"/>
  <c r="G10" i="1"/>
  <c r="N10" i="1" s="1"/>
  <c r="G107" i="1"/>
  <c r="G103" i="1"/>
  <c r="G8" i="1"/>
  <c r="D16" i="7"/>
  <c r="G16" i="7" s="1"/>
  <c r="G18" i="1"/>
  <c r="G17" i="1"/>
  <c r="N17" i="1" s="1"/>
  <c r="G109" i="1"/>
  <c r="G111" i="1"/>
  <c r="G4" i="1"/>
  <c r="G16" i="1"/>
  <c r="M16" i="1" s="1"/>
  <c r="G15" i="1"/>
  <c r="G7" i="1"/>
  <c r="G11" i="1"/>
  <c r="G5" i="1"/>
  <c r="I6" i="7"/>
  <c r="L6" i="7" s="1"/>
  <c r="H76" i="1"/>
  <c r="N19" i="1"/>
  <c r="M23" i="1" l="1"/>
  <c r="N22" i="1"/>
  <c r="M22" i="1"/>
  <c r="N119" i="1"/>
  <c r="M119" i="1"/>
  <c r="N118" i="1"/>
  <c r="M118" i="1"/>
  <c r="N6" i="1"/>
  <c r="H114" i="1"/>
  <c r="H115" i="1"/>
  <c r="M17" i="1"/>
  <c r="M10" i="1"/>
  <c r="G116" i="1"/>
  <c r="N16" i="1"/>
  <c r="N104" i="1"/>
  <c r="M104" i="1"/>
  <c r="M7" i="1"/>
  <c r="N7" i="1"/>
  <c r="N111" i="1"/>
  <c r="M111" i="1"/>
  <c r="D17" i="7"/>
  <c r="G17" i="7" s="1"/>
  <c r="G113" i="1" s="1"/>
  <c r="G33" i="1"/>
  <c r="N30" i="1"/>
  <c r="M30" i="1"/>
  <c r="D6" i="7"/>
  <c r="G6" i="7" s="1"/>
  <c r="G114" i="1" s="1"/>
  <c r="N114" i="1" s="1"/>
  <c r="G106" i="1"/>
  <c r="M106" i="1" s="1"/>
  <c r="G73" i="1"/>
  <c r="M15" i="1"/>
  <c r="N15" i="1"/>
  <c r="N109" i="1"/>
  <c r="M109" i="1"/>
  <c r="M8" i="1"/>
  <c r="N8" i="1"/>
  <c r="N9" i="1"/>
  <c r="M9" i="1"/>
  <c r="G54" i="1"/>
  <c r="G108" i="1"/>
  <c r="G53" i="1"/>
  <c r="G59" i="1"/>
  <c r="M5" i="1"/>
  <c r="N5" i="1"/>
  <c r="M103" i="1"/>
  <c r="N103" i="1"/>
  <c r="N105" i="1"/>
  <c r="M105" i="1"/>
  <c r="G110" i="1"/>
  <c r="G58" i="1"/>
  <c r="G63" i="1"/>
  <c r="N11" i="1"/>
  <c r="M11" i="1"/>
  <c r="N4" i="1"/>
  <c r="M4" i="1"/>
  <c r="M18" i="1"/>
  <c r="N18" i="1"/>
  <c r="M107" i="1"/>
  <c r="N107" i="1"/>
  <c r="G64" i="1"/>
  <c r="D5" i="7"/>
  <c r="G5" i="7" s="1"/>
  <c r="G76" i="1" s="1"/>
  <c r="M76" i="1" s="1"/>
  <c r="H90" i="1"/>
  <c r="H77" i="1"/>
  <c r="H92" i="1"/>
  <c r="H91" i="1"/>
  <c r="G112" i="1" l="1"/>
  <c r="N112" i="1" s="1"/>
  <c r="G115" i="1"/>
  <c r="M115" i="1" s="1"/>
  <c r="M114" i="1"/>
  <c r="M113" i="1"/>
  <c r="N113" i="1"/>
  <c r="N116" i="1"/>
  <c r="M116" i="1"/>
  <c r="N64" i="1"/>
  <c r="M64" i="1"/>
  <c r="N110" i="1"/>
  <c r="M110" i="1"/>
  <c r="N53" i="1"/>
  <c r="M53" i="1"/>
  <c r="N106" i="1"/>
  <c r="M33" i="1"/>
  <c r="N33" i="1"/>
  <c r="N76" i="1"/>
  <c r="M63" i="1"/>
  <c r="N63" i="1"/>
  <c r="M108" i="1"/>
  <c r="N108" i="1"/>
  <c r="G90" i="1"/>
  <c r="N90" i="1" s="1"/>
  <c r="G91" i="1"/>
  <c r="M91" i="1" s="1"/>
  <c r="G77" i="1"/>
  <c r="M77" i="1" s="1"/>
  <c r="G92" i="1"/>
  <c r="M92" i="1" s="1"/>
  <c r="G99" i="1"/>
  <c r="G88" i="1"/>
  <c r="G34" i="1"/>
  <c r="G89" i="1"/>
  <c r="G87" i="1"/>
  <c r="N54" i="1"/>
  <c r="M54" i="1"/>
  <c r="N58" i="1"/>
  <c r="M58" i="1"/>
  <c r="N59" i="1"/>
  <c r="M59" i="1"/>
  <c r="M73" i="1"/>
  <c r="N73" i="1"/>
  <c r="N92" i="1" l="1"/>
  <c r="M112" i="1"/>
  <c r="N115" i="1"/>
  <c r="N77" i="1"/>
  <c r="M90" i="1"/>
  <c r="N91" i="1"/>
  <c r="N87" i="1"/>
  <c r="M87" i="1"/>
  <c r="N99" i="1"/>
  <c r="M99" i="1"/>
  <c r="M89" i="1"/>
  <c r="N89" i="1"/>
  <c r="M34" i="1"/>
  <c r="N34" i="1"/>
  <c r="N88" i="1"/>
  <c r="M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Montanez</author>
  </authors>
  <commentList>
    <comment ref="M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Paul Montanez: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on 2018-01-31</t>
        </r>
      </text>
    </comment>
    <comment ref="P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Paul Montanez:</t>
        </r>
        <r>
          <rPr>
            <sz val="9"/>
            <color indexed="81"/>
            <rFont val="Tahoma"/>
            <family val="2"/>
          </rPr>
          <t xml:space="preserve">
The beam size is the FWHM (~2.35 sigma) it is also calculated for a nominal photon energy that is the center of are range</t>
        </r>
      </text>
    </comment>
    <comment ref="T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Paul Montanez:</t>
        </r>
        <r>
          <rPr>
            <sz val="9"/>
            <color indexed="81"/>
            <rFont val="Tahoma"/>
            <family val="2"/>
          </rPr>
          <t xml:space="preserve">
Multiple sections possible using VBA macro</t>
        </r>
      </text>
    </comment>
    <comment ref="I3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Paul Montanez:</t>
        </r>
        <r>
          <rPr>
            <sz val="9"/>
            <color indexed="81"/>
            <rFont val="Tahoma"/>
            <family val="2"/>
          </rPr>
          <t xml:space="preserve">
Check this value</t>
        </r>
      </text>
    </comment>
  </commentList>
</comments>
</file>

<file path=xl/sharedStrings.xml><?xml version="1.0" encoding="utf-8"?>
<sst xmlns="http://schemas.openxmlformats.org/spreadsheetml/2006/main" count="1114" uniqueCount="269">
  <si>
    <t>M1L0</t>
  </si>
  <si>
    <t>M1L1</t>
  </si>
  <si>
    <t>M2L0</t>
  </si>
  <si>
    <t>Photon Collimator</t>
  </si>
  <si>
    <t>Bremsstrahlung Collimator</t>
  </si>
  <si>
    <t>Profile Monitor</t>
  </si>
  <si>
    <t>Photon Stopper</t>
  </si>
  <si>
    <t>Reference Laser</t>
  </si>
  <si>
    <t>Power Slits</t>
  </si>
  <si>
    <t>Intensity Monitor</t>
  </si>
  <si>
    <t>Scatter Slits</t>
  </si>
  <si>
    <t>KB Mirror System</t>
  </si>
  <si>
    <t>Differential Pumping</t>
  </si>
  <si>
    <t>Location</t>
  </si>
  <si>
    <t>HXR</t>
  </si>
  <si>
    <t>FEE</t>
  </si>
  <si>
    <t>H1</t>
  </si>
  <si>
    <t>H2</t>
  </si>
  <si>
    <t>Sample Chamber</t>
  </si>
  <si>
    <t>Detector Chamber</t>
  </si>
  <si>
    <t>Detector</t>
  </si>
  <si>
    <t>Spool (ATM Placeholder)</t>
  </si>
  <si>
    <t>Attenuator</t>
  </si>
  <si>
    <t>Wavefront Sensor</t>
  </si>
  <si>
    <t>Spool</t>
  </si>
  <si>
    <t>Photon Terminator</t>
  </si>
  <si>
    <t>Photon Dump</t>
  </si>
  <si>
    <t>Monochromator</t>
  </si>
  <si>
    <t>M2K1/M3K1</t>
  </si>
  <si>
    <t>BCS Absorber</t>
  </si>
  <si>
    <t>SXR</t>
  </si>
  <si>
    <t>Laser In-Coupling</t>
  </si>
  <si>
    <t>Instrument Stand</t>
  </si>
  <si>
    <t>HXR/SXR</t>
  </si>
  <si>
    <t>Description</t>
  </si>
  <si>
    <t>Gate Valve</t>
  </si>
  <si>
    <t>Fast Shutter</t>
  </si>
  <si>
    <t>Window Valve</t>
  </si>
  <si>
    <t>Label</t>
  </si>
  <si>
    <t>VV1L1</t>
  </si>
  <si>
    <t>PC1L1</t>
  </si>
  <si>
    <t>PCB1L1</t>
  </si>
  <si>
    <t>IM1L1</t>
  </si>
  <si>
    <t>ST1L1</t>
  </si>
  <si>
    <t>PCB2L1</t>
  </si>
  <si>
    <t>REF1L1</t>
  </si>
  <si>
    <t>VV2L1</t>
  </si>
  <si>
    <t>SP1L1</t>
  </si>
  <si>
    <t>VV3L1</t>
  </si>
  <si>
    <t>VV4L1</t>
  </si>
  <si>
    <t>SL1L1</t>
  </si>
  <si>
    <t>EM1L1</t>
  </si>
  <si>
    <t>SL2L1</t>
  </si>
  <si>
    <t>SL3L1</t>
  </si>
  <si>
    <t>IM2L1</t>
  </si>
  <si>
    <t>VV5L1</t>
  </si>
  <si>
    <t>VV6L1</t>
  </si>
  <si>
    <t>PA1L1</t>
  </si>
  <si>
    <t>M1K3</t>
  </si>
  <si>
    <t>M2K3</t>
  </si>
  <si>
    <t>VV1K3</t>
  </si>
  <si>
    <t>VV2K3</t>
  </si>
  <si>
    <t>PC1K3</t>
  </si>
  <si>
    <t>PCB1K3</t>
  </si>
  <si>
    <t>IM1K3</t>
  </si>
  <si>
    <t>PAB1K3</t>
  </si>
  <si>
    <t>ST1K3</t>
  </si>
  <si>
    <t>PCB2K3</t>
  </si>
  <si>
    <t>VV3K3</t>
  </si>
  <si>
    <t>REF1K3</t>
  </si>
  <si>
    <t>AT1K3</t>
  </si>
  <si>
    <t>VV4K3</t>
  </si>
  <si>
    <t>SL1K3</t>
  </si>
  <si>
    <t>EM1K3</t>
  </si>
  <si>
    <t>SL2K3</t>
  </si>
  <si>
    <t>SL3K3</t>
  </si>
  <si>
    <t>IM2K3</t>
  </si>
  <si>
    <t>VV5K3</t>
  </si>
  <si>
    <t>VV6K3</t>
  </si>
  <si>
    <t>PA1K3</t>
  </si>
  <si>
    <t>Sample Delivery</t>
  </si>
  <si>
    <t>Spectrometer (von Hamos)</t>
  </si>
  <si>
    <t>Spectrometer (SXR [C, O, H])</t>
  </si>
  <si>
    <t>All,</t>
  </si>
  <si>
    <t>I talked to Dale Gill about this, and it is preferred on LCLS-II.</t>
  </si>
  <si>
    <t>Thanks.</t>
  </si>
  <si>
    <t>Gene</t>
  </si>
  <si>
    <t>-----Original Message-----</t>
  </si>
  <si>
    <t>From: Busse, Armin</t>
  </si>
  <si>
    <t>Sent: Monday, June 12, 2017 2:40 PM</t>
  </si>
  <si>
    <t>To: XTES</t>
  </si>
  <si>
    <t>Cc: Carrasco, Manuel A.; Rich, David W.; Castagna, Jean-Charles; Montanez, Paul Allen; Guillet, Serge</t>
  </si>
  <si>
    <t>Subject: XTES - Gate Valves</t>
  </si>
  <si>
    <t>It was identified that the Gate Valves which are currently installed in the EBD/FEE have METRIC threads.  To avoid thread mismatch and compatibility, we shall use metric threads for our gate valves, too.  Please let me know any non-metric threads for gate valves.  We need to mark them specifically in the installation drawings.</t>
  </si>
  <si>
    <t>If you have contrary information to the statement above, please bring it to my attention.  Thank you.</t>
  </si>
  <si>
    <t>Other gate valve requirements per LCLSII-1.1-ES-0231-R0, LCLS-II Vacuum Engineering Specifications:</t>
  </si>
  <si>
    <t>7.5.4  Gate Valves</t>
  </si>
  <si>
    <t>-  VAT Series 48 gate valves manual or electro/pneumatic, bakeable to 140 °C and radiation resistant (minimum 10^5 Gy) with extended actuator are recommended for all applications where a RF shield is not required.</t>
  </si>
  <si>
    <t>-  VAT Series 47 gate valves pneumatic, bakeable to 140 °C and radiation resistant (minimum 10^5 Gy) with extended actuator are recommended for all applications where a RF shield is required.</t>
  </si>
  <si>
    <t>-  Both these types of valves must be equipped with a visual position indicator (Open/Close) at the top the pneumatic valve actuator.</t>
  </si>
  <si>
    <t>-  The fabrication and packing testing must be according to either the SLAC or Partner Lab very low UHV particle procedures.</t>
  </si>
  <si>
    <t xml:space="preserve">-  Beamline vacuum valves must pass the SLAC-I-141-601-004-00-R000 “24 h room temperature RGA” qualification.  </t>
  </si>
  <si>
    <t>-  For most SLAC gate valve applications the VAT valve actuator solenoid is not used. Instead SLAC uses an on-site built, external, pneumatic valve and control arrangement. The design, fabrication, installation, testing and integration of this local (adjacent to the beamline) valve controller is the responsibility of the LCLS-II Controls Group.</t>
  </si>
  <si>
    <t>Armin.</t>
  </si>
  <si>
    <t>Needed to steer FEL into TXI.</t>
  </si>
  <si>
    <t>Needed for radiation protection.</t>
  </si>
  <si>
    <t>Needed for vacuum isolation</t>
  </si>
  <si>
    <t>Needed for offline component alignment.</t>
  </si>
  <si>
    <t>Used to obtain 10.8 ns delay to overlap X-ray pump and X-ray probe at kHz operations.</t>
  </si>
  <si>
    <t>Needed for vacuum isolation.</t>
  </si>
  <si>
    <t>Needed for "fast" vacuum isolation of the instrument in the event of a catastropic vacuum event</t>
  </si>
  <si>
    <t>Needed for vacuum isolation and the passage of an optical laser.</t>
  </si>
  <si>
    <t>Needed to define the beam entrance aperture and absorbs any FEL power outside of entrance aperture.</t>
  </si>
  <si>
    <t>One upstream of KBs and sample one downstream of KBs and sample. Useful for absorption/transmission measurement, lasing experiments, and measuring pulse power.</t>
  </si>
  <si>
    <t>Needed for wavefront sensor, and to block scatter (used as second plane in conjunction with power slits) two pairs are needed due to energy range of the instrument.</t>
  </si>
  <si>
    <t>Needed to keep KB mirrors clean and maintain upstream vacuum.</t>
  </si>
  <si>
    <t xml:space="preserve">A large sandbox style system with kinematic mounting  system for sample deliver and auxiliary components as well as a viewing system to align samples. </t>
  </si>
  <si>
    <t>Need 4 subsystems: Fast fly-scanning (non-precision) solid samples, liquid jet system, aerosol system, and cryo-mounted fixed targets (slow limited scanning) system.</t>
  </si>
  <si>
    <t>Used in coincidence catalysis and X-ray emission spectroscopy experiments</t>
  </si>
  <si>
    <t xml:space="preserve">Limited resolution of ~1 eV, used in coincidence catalysis and X-ray absorption type experiments. </t>
  </si>
  <si>
    <t>Multi megapixel detector used as a primary detector</t>
  </si>
  <si>
    <t>Used for stimulated raman and small angle X-ray measurements</t>
  </si>
  <si>
    <t>Needed for FEL calibrations to measuring beam profile. Includes target and downstream microscope position monitor.</t>
  </si>
  <si>
    <t>To allow full beam on downstream microscope position monitor. Located in wavefront sensor target chamber.</t>
  </si>
  <si>
    <t>Absorbs the FEL so as not to trigger the RP beam dump or melt the back end of the vacuum chamber.</t>
  </si>
  <si>
    <t>Needed for visible laser experiments. Note: integrated into differential pumping.</t>
  </si>
  <si>
    <t>Needed to maintain contiguous vacuum.</t>
  </si>
  <si>
    <t>Needed for radiation protection on SXU for operations near the carbon edge.</t>
  </si>
  <si>
    <t>Needed to attenuate soft X-ray branch line.</t>
  </si>
  <si>
    <t>Hard X-ray branch line attenuator provided by LCLS-II project</t>
  </si>
  <si>
    <t>Static stand capable of supporting all components downstream of the KB mirror systems.</t>
  </si>
  <si>
    <t>FV1L1</t>
  </si>
  <si>
    <t>FV1K3</t>
  </si>
  <si>
    <t>No</t>
  </si>
  <si>
    <t>Yes</t>
  </si>
  <si>
    <t>NEH 1.2 Deliverable</t>
  </si>
  <si>
    <t>Needed for aligning offset mirrors and FEL trajectory and measure beam pointing.</t>
  </si>
  <si>
    <t>Maybe</t>
  </si>
  <si>
    <t>M3L1</t>
  </si>
  <si>
    <t>M2L1</t>
  </si>
  <si>
    <t>Used to focus the FEL horizontally.</t>
  </si>
  <si>
    <t>Used to focus the FEL vertically.</t>
  </si>
  <si>
    <t>M4K3</t>
  </si>
  <si>
    <t>M3K3</t>
  </si>
  <si>
    <t>Comments</t>
  </si>
  <si>
    <t>NEH 2.2 scope</t>
  </si>
  <si>
    <t>Offset Mirror</t>
  </si>
  <si>
    <t>Experimental interaction point</t>
  </si>
  <si>
    <t>Focal Position</t>
  </si>
  <si>
    <t>Needed for RP and to steer FEL into TXI.</t>
  </si>
  <si>
    <t>Item #</t>
  </si>
  <si>
    <t>Laser Safety System (LSS)</t>
  </si>
  <si>
    <t>Hutch Protection System (HPS)</t>
  </si>
  <si>
    <t>Component/System</t>
  </si>
  <si>
    <t>What will be removed during hutch reconstruction &amp; who is responsible for reconstructing</t>
  </si>
  <si>
    <t>Vacuum System (Pumps, gauges, spools, etc.)</t>
  </si>
  <si>
    <t>Beam size [mm]</t>
  </si>
  <si>
    <t>Stay-clear [mm]</t>
  </si>
  <si>
    <t>Soft X-ray Undulator</t>
  </si>
  <si>
    <t>Photon energy</t>
  </si>
  <si>
    <t>keV</t>
  </si>
  <si>
    <t xml:space="preserve">Beam Source position </t>
  </si>
  <si>
    <t>m</t>
  </si>
  <si>
    <t>m [from undulator end]</t>
  </si>
  <si>
    <t>FWHM divergance</t>
  </si>
  <si>
    <t>rad</t>
  </si>
  <si>
    <t>Overfill factor</t>
  </si>
  <si>
    <r>
      <t xml:space="preserve">Source transverse position allowanace (additive), </t>
    </r>
    <r>
      <rPr>
        <sz val="11"/>
        <color rgb="FFC00000"/>
        <rFont val="Calibri"/>
        <family val="2"/>
        <scheme val="minor"/>
      </rPr>
      <t>D</t>
    </r>
    <r>
      <rPr>
        <vertAlign val="subscript"/>
        <sz val="11"/>
        <color rgb="FFC00000"/>
        <rFont val="Calibri"/>
        <family val="2"/>
        <scheme val="minor"/>
      </rPr>
      <t>offset</t>
    </r>
  </si>
  <si>
    <t>mm</t>
  </si>
  <si>
    <t>Soft</t>
  </si>
  <si>
    <t>Z</t>
  </si>
  <si>
    <t>X</t>
  </si>
  <si>
    <t>b</t>
  </si>
  <si>
    <t>Y</t>
  </si>
  <si>
    <t>SOMS 1</t>
  </si>
  <si>
    <t>SOMS 2</t>
  </si>
  <si>
    <t>Vert KB</t>
  </si>
  <si>
    <t>Horiz KB</t>
  </si>
  <si>
    <t>SOMS 1 angle</t>
  </si>
  <si>
    <t>SOMS 2 angle</t>
  </si>
  <si>
    <t>Horiz Kb angle</t>
  </si>
  <si>
    <t>HOMS 1</t>
  </si>
  <si>
    <t>HOMS 2</t>
  </si>
  <si>
    <t>Vert KB angle</t>
  </si>
  <si>
    <t>End of Undulator</t>
  </si>
  <si>
    <t>mrad</t>
  </si>
  <si>
    <r>
      <t>Steering allowance (additive)</t>
    </r>
    <r>
      <rPr>
        <sz val="11"/>
        <color rgb="FFC00000"/>
        <rFont val="Calibri"/>
        <family val="2"/>
        <scheme val="minor"/>
      </rPr>
      <t xml:space="preserve"> D</t>
    </r>
    <r>
      <rPr>
        <vertAlign val="subscript"/>
        <sz val="11"/>
        <color rgb="FFC00000"/>
        <rFont val="Calibri"/>
        <family val="2"/>
        <scheme val="minor"/>
      </rPr>
      <t>steer</t>
    </r>
  </si>
  <si>
    <t>Focus position</t>
  </si>
  <si>
    <t>Focal length</t>
  </si>
  <si>
    <t>Clear Aperture</t>
  </si>
  <si>
    <t>Hard X-ray Undulator</t>
  </si>
  <si>
    <t>Ray trace element</t>
  </si>
  <si>
    <t>x</t>
  </si>
  <si>
    <t>Rounded up stay-clear value [mm]</t>
  </si>
  <si>
    <r>
      <t xml:space="preserve">X-LCLS [m]
</t>
    </r>
    <r>
      <rPr>
        <sz val="11"/>
        <color theme="2" tint="-0.249977111117893"/>
        <rFont val="Calibri"/>
        <family val="2"/>
        <scheme val="minor"/>
      </rPr>
      <t>Y (SE)</t>
    </r>
  </si>
  <si>
    <r>
      <t xml:space="preserve">Y-LCLS [m]
</t>
    </r>
    <r>
      <rPr>
        <sz val="11"/>
        <color theme="2" tint="-0.249977111117893"/>
        <rFont val="Calibri"/>
        <family val="2"/>
        <scheme val="minor"/>
      </rPr>
      <t>Z (SE)</t>
    </r>
  </si>
  <si>
    <r>
      <t xml:space="preserve">Z-LCLS [m]
</t>
    </r>
    <r>
      <rPr>
        <sz val="11"/>
        <color theme="2" tint="-0.249977111117893"/>
        <rFont val="Calibri"/>
        <family val="2"/>
        <scheme val="minor"/>
      </rPr>
      <t>X (SE)</t>
    </r>
  </si>
  <si>
    <t>Pitch</t>
  </si>
  <si>
    <t>Yaw</t>
  </si>
  <si>
    <t>Pitch (rad)</t>
  </si>
  <si>
    <t>Yaw (rad)</t>
  </si>
  <si>
    <t>Roll (rad)</t>
  </si>
  <si>
    <t>R</t>
  </si>
  <si>
    <t>O</t>
  </si>
  <si>
    <t>E</t>
  </si>
  <si>
    <t>Type 1 Expts</t>
  </si>
  <si>
    <t>Type 2 Expts</t>
  </si>
  <si>
    <t>Type 3 Expts</t>
  </si>
  <si>
    <t>PC2L1</t>
  </si>
  <si>
    <t>2018-01-09: Moved component location in this table</t>
  </si>
  <si>
    <t>2018-01-09: Added Gate Valve to component list</t>
  </si>
  <si>
    <t>2018-01-09: Added collimator to component list</t>
  </si>
  <si>
    <t>Installation
Priority (1-3)</t>
  </si>
  <si>
    <t>PC2K3</t>
  </si>
  <si>
    <t>2018-01-09: Was this component removed from TXI scope by DF?</t>
  </si>
  <si>
    <t>PC3K3</t>
  </si>
  <si>
    <t>Branch Line</t>
  </si>
  <si>
    <t>1A</t>
  </si>
  <si>
    <t>1B</t>
  </si>
  <si>
    <t>Installation
Priority</t>
  </si>
  <si>
    <t>1A, 2</t>
  </si>
  <si>
    <t>2, 3</t>
  </si>
  <si>
    <t>1, 1A, 2, 3</t>
  </si>
  <si>
    <t>Not in L2SI scope
2018-01-10: Z-LCLS distance is to mirror pole</t>
  </si>
  <si>
    <t>2018-01-10: Z-LCLS distance is to mirror pole</t>
  </si>
  <si>
    <t>NEH 2.2 monochromator, a vacuum pass-through for TXI</t>
  </si>
  <si>
    <t>Needed for RP on hard X-ray line, a vacuum pass through for TXI</t>
  </si>
  <si>
    <r>
      <t xml:space="preserve">X-LUSI/Y-LUSI/Z-LUSI [m]
</t>
    </r>
    <r>
      <rPr>
        <sz val="11"/>
        <color theme="0" tint="-0.34998626667073579"/>
        <rFont val="Calibri"/>
        <family val="2"/>
        <scheme val="minor"/>
      </rPr>
      <t>Y (SE)/Z (SE)/X (SE)</t>
    </r>
  </si>
  <si>
    <r>
      <t xml:space="preserve">X-685 Ref/Y-685 Ref/Z-685 Ref [m]
</t>
    </r>
    <r>
      <rPr>
        <sz val="11"/>
        <color theme="0" tint="-0.34998626667073579"/>
        <rFont val="Calibri"/>
        <family val="2"/>
        <scheme val="minor"/>
      </rPr>
      <t>Y (SE)/Z (SE)/X (SE)</t>
    </r>
  </si>
  <si>
    <t>Trial location from S. Xiao, email on 2018-01-08</t>
  </si>
  <si>
    <t>H1/H2 wall surface - U/S</t>
  </si>
  <si>
    <t>H1/H2 wall surface - D/S</t>
  </si>
  <si>
    <t>Dimensions from L. Amores on 2018-02-07</t>
  </si>
  <si>
    <t>Wall-2 concrete wall surface - U/S</t>
  </si>
  <si>
    <t>Wall-2 concrete wall surface - D/S</t>
  </si>
  <si>
    <t>1) 2018-01-09: Added collimator to component list
2) 2018-02-20: Added "Z" value of temporary location provided by L. Amores</t>
  </si>
  <si>
    <t>Wall-2 Steel - U/S</t>
  </si>
  <si>
    <t>2018-01-08: Trial location from S. Xiao, per email
2018-03-12: WAS 742.0, CHANGED TO 740.57 per C. Hardin email</t>
  </si>
  <si>
    <t>2018-03-12: WAS 741.897, CHANGED TO 740.4674 per C. Hardin email</t>
  </si>
  <si>
    <t>2018-03-19: A. Aquila verified Cocco's numbers</t>
  </si>
  <si>
    <t>Burn Thru Monitor</t>
  </si>
  <si>
    <t>BTM1L1</t>
  </si>
  <si>
    <t>Needed for radiation protection</t>
  </si>
  <si>
    <t>BTM2L1</t>
  </si>
  <si>
    <t>BTM3L1</t>
  </si>
  <si>
    <t>2018-04-05: From P. Stephens spreadsheet</t>
  </si>
  <si>
    <t>Needed for vacuum isolation of M2L0</t>
  </si>
  <si>
    <t>2018-04-05: Added by D. Fritz, "Z" value from P. Stephens spreadsheet</t>
  </si>
  <si>
    <t>LUSI Coordinate System</t>
  </si>
  <si>
    <t>LUSI</t>
  </si>
  <si>
    <t>Coordinate system origin</t>
  </si>
  <si>
    <t>Check to ensure that offset signs (+/-) are correct</t>
  </si>
  <si>
    <t>Not in L2SI scope
2018-01-09: This mirror chamber is just a pass-through for TXI light
2018-04-11: X/Z values from Armin's L2SI optics spreadsheet</t>
  </si>
  <si>
    <t>PC3L1</t>
  </si>
  <si>
    <t>2018-04-04: "Z" location per C. Hardin 2018-03-27 email
2018-06-11: Updated "Z" value per P. Stephens 2018-06-08 spreadsheet email</t>
  </si>
  <si>
    <t>2018-01-09: Added collimator to list
2018-01-09: Updated Z location
2018-01-10: Z-LCLS distance is to U/S diamond surface
2018-03-16: Renamed PC2L1 to PC1L1 &amp; changed Z-loc FROM 745.848334 TO 745.650830 (due to change in PCB1L1 location change per C. Hardin)
2018-04-05: New "Z" location of diamond U/S face from Hardin
2018-06-11: Updated "Z" value per P. Stephens 2018-06-08 spreadsheet email</t>
  </si>
  <si>
    <t>2018-04-05: "Z" location to U/S face of BTM adds 54.895mm to PC1L1 location
2018-06-11: Updated "Z" value per P. Stephens 2018-06-08 spreadsheet email</t>
  </si>
  <si>
    <t>2017-08-31: Added Z distance obtained from SE occurance properties
2018-01-09: Updated Z location
2018-01-10: Z-LCLS distance is to U/S Hevimet face
2018-03-16: Changed Z-location FROM 745.950504 TO 745.753 per C. Hardin
2018-04-05: "Z" location to U/S face of Tungsten adds 102.654 to PC1L1 location
2018-06-11: Updated "Z" value per P. Stephens 2018-06-08 spreadsheet email</t>
  </si>
  <si>
    <t>2017-08-31: Added Z distance obtained from SE occurance properties
2018-01-09: Updated Z location
2018-01-09: Z-distance to U/S Stopper element
2018-01-10: Z-LCLS distance is to U/S stopper element diamond surface
2018-04-04: Per C. Hardin, "See stopper cross section from e-mail for relative distances from device center"
2018-06-11: Updated "Z" value per P. Stephens 2018-06-08 spreadsheet email to U/S diamond element</t>
  </si>
  <si>
    <t>2018-01-09: Added collimator to component list
2018-01-10: Z-LCLS distance is to U/S diamond surface
2018-03-16: Renamed PC4L1 to PC2L1
2018-04-05: "Z" distance is to U/S face of diamond per C. Hardin
2018-06-11: Updated "Z" value per P. Stephens 2018-06-08 spreadsheet email</t>
  </si>
  <si>
    <t>2018-01-09: Added collimator to component list
2018-01-10: Z-LCLS distance is to U/S Hevimet face
2018-03-16: Renamed PCB3L1 to PCB2L1
2018-04-05: "Z" location to U/S face of Tungsten adds 102.654 to PC1L1 location
2018-06-11: Updated "Z" value per P. Stephens 2018-06-08 spreadsheet email</t>
  </si>
  <si>
    <t>2018_04-04: Per C. Hardin "This is the BTM on the upstream face of the stopper that Dave Fritz requested. Can be removed later if unnecesary"
2018-06-11: Removed per C. Hardin</t>
  </si>
  <si>
    <t>2018-04-05: "Z" location to U/S face of BTM adds 54.895mm to PC1L1 location
2018-06-11: Renamed to BTM3L1 due to removal of BTM immediately U/S of ST1
2018-06-11: Updated "Z" value per P. Stephens 2018-06-08 spreadsheet email</t>
  </si>
  <si>
    <t>BTM</t>
  </si>
  <si>
    <t>2018-08-03: BTM Added to satisfy RP (ray trace results)
2018-07-25: "Z" dimension and DWG cross-section of BTM provided by C. Hardin
2017-07-25: "Z" dimension is to U/S face of BTM</t>
  </si>
  <si>
    <t>Timing tool upstream</t>
  </si>
  <si>
    <t>Timing tool downstream</t>
  </si>
  <si>
    <t>Delay-Line (upstream)</t>
  </si>
  <si>
    <t>Delay-Line (downstream)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</si>
</sst>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vertAlign val="subscript"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rgb="FF000000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vertical="center"/>
    </xf>
    <xf numFmtId="0" fontId="0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0" borderId="0" xfId="0" applyFont="1"/>
    <xf numFmtId="0" fontId="14" fillId="0" borderId="0" xfId="0" applyFont="1" applyBorder="1" applyAlignment="1">
      <alignment vertical="top"/>
    </xf>
    <xf numFmtId="0" fontId="0" fillId="0" borderId="0" xfId="0" applyFont="1" applyFill="1" applyAlignment="1">
      <alignment vertical="top"/>
    </xf>
    <xf numFmtId="0" fontId="14" fillId="0" borderId="0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4" fillId="0" borderId="0" xfId="0" applyFont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164" fontId="14" fillId="0" borderId="0" xfId="0" applyNumberFormat="1" applyFont="1" applyBorder="1" applyAlignment="1">
      <alignment horizontal="center" vertical="top"/>
    </xf>
    <xf numFmtId="0" fontId="14" fillId="0" borderId="0" xfId="0" applyNumberFormat="1" applyFont="1" applyBorder="1" applyAlignment="1">
      <alignment horizontal="center" vertical="top"/>
    </xf>
    <xf numFmtId="164" fontId="14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/>
    </xf>
    <xf numFmtId="165" fontId="14" fillId="0" borderId="0" xfId="0" applyNumberFormat="1" applyFont="1" applyBorder="1" applyAlignment="1">
      <alignment horizontal="center" vertical="top"/>
    </xf>
    <xf numFmtId="166" fontId="14" fillId="0" borderId="0" xfId="0" applyNumberFormat="1" applyFont="1" applyFill="1" applyBorder="1" applyAlignment="1">
      <alignment horizontal="center" vertical="top"/>
    </xf>
    <xf numFmtId="0" fontId="14" fillId="0" borderId="0" xfId="0" applyFont="1" applyBorder="1" applyAlignment="1">
      <alignment horizontal="center" vertical="top" wrapText="1"/>
    </xf>
    <xf numFmtId="164" fontId="0" fillId="0" borderId="0" xfId="0" applyNumberFormat="1" applyFont="1" applyFill="1" applyAlignment="1">
      <alignment horizontal="center" vertical="top"/>
    </xf>
    <xf numFmtId="165" fontId="0" fillId="0" borderId="0" xfId="0" applyNumberFormat="1" applyFont="1" applyFill="1" applyAlignment="1">
      <alignment horizontal="center" vertical="top"/>
    </xf>
    <xf numFmtId="166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0" fillId="0" borderId="0" xfId="0" applyNumberFormat="1" applyFont="1" applyFill="1" applyAlignment="1">
      <alignment horizontal="center" vertical="top"/>
    </xf>
    <xf numFmtId="164" fontId="14" fillId="0" borderId="0" xfId="0" applyNumberFormat="1" applyFont="1" applyFill="1" applyAlignment="1">
      <alignment horizontal="center" vertical="top"/>
    </xf>
    <xf numFmtId="164" fontId="14" fillId="0" borderId="0" xfId="0" applyNumberFormat="1" applyFont="1" applyAlignment="1">
      <alignment horizontal="center" vertical="top"/>
    </xf>
    <xf numFmtId="0" fontId="14" fillId="0" borderId="0" xfId="0" applyNumberFormat="1" applyFont="1" applyAlignment="1">
      <alignment horizontal="center" vertical="top"/>
    </xf>
    <xf numFmtId="0" fontId="14" fillId="0" borderId="0" xfId="0" applyNumberFormat="1" applyFont="1" applyFill="1" applyAlignment="1">
      <alignment horizontal="center" vertical="top"/>
    </xf>
    <xf numFmtId="165" fontId="14" fillId="0" borderId="0" xfId="0" applyNumberFormat="1" applyFont="1" applyAlignment="1">
      <alignment horizontal="center" vertical="top"/>
    </xf>
    <xf numFmtId="165" fontId="14" fillId="0" borderId="0" xfId="0" applyNumberFormat="1" applyFont="1" applyFill="1" applyAlignment="1">
      <alignment horizontal="center" vertical="top"/>
    </xf>
    <xf numFmtId="166" fontId="14" fillId="0" borderId="0" xfId="0" applyNumberFormat="1" applyFont="1" applyFill="1" applyAlignment="1">
      <alignment horizontal="center" vertical="top"/>
    </xf>
    <xf numFmtId="0" fontId="14" fillId="0" borderId="0" xfId="0" applyFont="1" applyFill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164" fontId="15" fillId="2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165" fontId="0" fillId="0" borderId="0" xfId="0" applyNumberFormat="1" applyFont="1" applyAlignment="1">
      <alignment vertical="top"/>
    </xf>
    <xf numFmtId="165" fontId="0" fillId="0" borderId="0" xfId="0" applyNumberFormat="1" applyFont="1" applyAlignment="1">
      <alignment horizontal="center" vertical="top" wrapText="1"/>
    </xf>
    <xf numFmtId="165" fontId="0" fillId="0" borderId="0" xfId="0" applyNumberFormat="1" applyFill="1" applyAlignment="1">
      <alignment horizontal="center" vertical="top"/>
    </xf>
    <xf numFmtId="0" fontId="13" fillId="0" borderId="0" xfId="0" applyFont="1" applyFill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center" vertical="top"/>
    </xf>
    <xf numFmtId="164" fontId="13" fillId="0" borderId="0" xfId="0" applyNumberFormat="1" applyFont="1" applyFill="1" applyAlignment="1">
      <alignment horizontal="center" vertical="top"/>
    </xf>
    <xf numFmtId="164" fontId="13" fillId="0" borderId="0" xfId="0" applyNumberFormat="1" applyFont="1" applyAlignment="1">
      <alignment horizontal="center" vertical="top"/>
    </xf>
    <xf numFmtId="0" fontId="13" fillId="0" borderId="0" xfId="0" applyNumberFormat="1" applyFont="1" applyAlignment="1">
      <alignment horizontal="center" vertical="top"/>
    </xf>
    <xf numFmtId="0" fontId="13" fillId="0" borderId="0" xfId="0" applyNumberFormat="1" applyFont="1" applyFill="1" applyAlignment="1">
      <alignment horizontal="center" vertical="top"/>
    </xf>
    <xf numFmtId="165" fontId="13" fillId="0" borderId="0" xfId="0" applyNumberFormat="1" applyFont="1" applyAlignment="1">
      <alignment horizontal="center" vertical="top"/>
    </xf>
    <xf numFmtId="165" fontId="13" fillId="0" borderId="0" xfId="0" applyNumberFormat="1" applyFont="1" applyFill="1" applyAlignment="1">
      <alignment horizontal="center" vertical="top"/>
    </xf>
    <xf numFmtId="166" fontId="13" fillId="0" borderId="0" xfId="0" applyNumberFormat="1" applyFont="1" applyFill="1" applyAlignment="1">
      <alignment horizontal="center" vertical="top"/>
    </xf>
    <xf numFmtId="0" fontId="13" fillId="0" borderId="0" xfId="0" applyFont="1" applyFill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164" fontId="16" fillId="0" borderId="0" xfId="0" applyNumberFormat="1" applyFont="1" applyFill="1" applyAlignment="1">
      <alignment horizontal="center" vertical="top"/>
    </xf>
    <xf numFmtId="164" fontId="16" fillId="0" borderId="0" xfId="0" applyNumberFormat="1" applyFont="1" applyAlignment="1">
      <alignment horizontal="center" vertical="top"/>
    </xf>
    <xf numFmtId="0" fontId="16" fillId="0" borderId="0" xfId="0" applyNumberFormat="1" applyFont="1" applyAlignment="1">
      <alignment horizontal="center" vertical="top"/>
    </xf>
    <xf numFmtId="0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Alignment="1">
      <alignment horizontal="center" vertical="top"/>
    </xf>
    <xf numFmtId="165" fontId="16" fillId="0" borderId="0" xfId="0" applyNumberFormat="1" applyFont="1" applyAlignment="1">
      <alignment horizontal="center" vertical="top"/>
    </xf>
    <xf numFmtId="165" fontId="16" fillId="0" borderId="0" xfId="0" applyNumberFormat="1" applyFont="1" applyFill="1" applyAlignment="1">
      <alignment horizontal="center" vertical="top"/>
    </xf>
    <xf numFmtId="166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Alignment="1">
      <alignment horizontal="center" vertical="top" wrapText="1"/>
    </xf>
    <xf numFmtId="0" fontId="17" fillId="3" borderId="0" xfId="0" applyFont="1" applyFill="1" applyAlignment="1">
      <alignment horizontal="center" vertical="top"/>
    </xf>
    <xf numFmtId="0" fontId="17" fillId="3" borderId="0" xfId="0" applyFont="1" applyFill="1" applyAlignment="1">
      <alignment vertical="top"/>
    </xf>
    <xf numFmtId="0" fontId="17" fillId="3" borderId="0" xfId="0" applyFont="1" applyFill="1" applyAlignment="1">
      <alignment vertical="top" wrapText="1"/>
    </xf>
    <xf numFmtId="164" fontId="17" fillId="3" borderId="0" xfId="0" applyNumberFormat="1" applyFont="1" applyFill="1" applyAlignment="1">
      <alignment horizontal="center" vertical="top"/>
    </xf>
    <xf numFmtId="165" fontId="17" fillId="3" borderId="0" xfId="0" applyNumberFormat="1" applyFont="1" applyFill="1" applyAlignment="1">
      <alignment horizontal="center" vertical="top"/>
    </xf>
    <xf numFmtId="166" fontId="17" fillId="3" borderId="0" xfId="0" applyNumberFormat="1" applyFont="1" applyFill="1" applyAlignment="1">
      <alignment horizontal="center" vertical="top"/>
    </xf>
    <xf numFmtId="0" fontId="17" fillId="3" borderId="0" xfId="0" applyFont="1" applyFill="1" applyAlignment="1">
      <alignment horizontal="center" vertical="top" wrapText="1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165" fontId="2" fillId="0" borderId="0" xfId="0" applyNumberFormat="1" applyFont="1" applyFill="1" applyAlignment="1">
      <alignment horizontal="center" vertical="top"/>
    </xf>
    <xf numFmtId="166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165" fontId="2" fillId="0" borderId="0" xfId="0" applyNumberFormat="1" applyFont="1" applyFill="1" applyAlignment="1">
      <alignment vertical="top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/>
    <xf numFmtId="0" fontId="20" fillId="0" borderId="0" xfId="0" applyFont="1" applyFill="1" applyAlignment="1">
      <alignment horizontal="center"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center" vertical="top"/>
    </xf>
    <xf numFmtId="164" fontId="20" fillId="0" borderId="0" xfId="0" applyNumberFormat="1" applyFont="1" applyFill="1" applyAlignment="1">
      <alignment horizontal="center" vertical="top"/>
    </xf>
    <xf numFmtId="0" fontId="20" fillId="0" borderId="0" xfId="0" applyNumberFormat="1" applyFont="1" applyAlignment="1">
      <alignment horizontal="center" vertical="top"/>
    </xf>
    <xf numFmtId="0" fontId="20" fillId="0" borderId="0" xfId="0" applyNumberFormat="1" applyFont="1" applyFill="1" applyAlignment="1">
      <alignment horizontal="center" vertical="top"/>
    </xf>
    <xf numFmtId="165" fontId="20" fillId="0" borderId="0" xfId="0" applyNumberFormat="1" applyFont="1" applyAlignment="1">
      <alignment horizontal="center" vertical="top"/>
    </xf>
    <xf numFmtId="165" fontId="20" fillId="0" borderId="0" xfId="0" applyNumberFormat="1" applyFont="1" applyFill="1" applyAlignment="1">
      <alignment horizontal="center" vertical="top"/>
    </xf>
    <xf numFmtId="166" fontId="20" fillId="0" borderId="0" xfId="0" applyNumberFormat="1" applyFont="1" applyFill="1" applyAlignment="1">
      <alignment horizontal="center" vertical="top"/>
    </xf>
    <xf numFmtId="0" fontId="20" fillId="0" borderId="0" xfId="0" applyFont="1" applyAlignment="1">
      <alignment horizontal="center" vertical="top"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29">
    <dxf>
      <font>
        <color theme="9" tint="-0.499984740745262"/>
      </font>
      <fill>
        <patternFill>
          <bgColor theme="9" tint="0.79998168889431442"/>
        </patternFill>
      </fill>
    </dxf>
    <dxf>
      <font>
        <color theme="2" tint="-0.499984740745262"/>
      </font>
      <fill>
        <patternFill>
          <bgColor rgb="FFF5F5F5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0.00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0.00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0.00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306" totalsRowShown="0" headerRowDxfId="28" dataDxfId="27">
  <autoFilter ref="A1:X306" xr:uid="{00000000-0009-0000-0100-000001000000}"/>
  <tableColumns count="24">
    <tableColumn id="12" xr3:uid="{00000000-0010-0000-0000-00000C000000}" name="Item #" dataDxfId="26"/>
    <tableColumn id="1" xr3:uid="{00000000-0010-0000-0000-000001000000}" name="Component/System" dataDxfId="25"/>
    <tableColumn id="7" xr3:uid="{00000000-0010-0000-0000-000007000000}" name="Label" dataDxfId="24"/>
    <tableColumn id="14" xr3:uid="{00000000-0010-0000-0000-00000E000000}" name="Description" dataDxfId="23"/>
    <tableColumn id="2" xr3:uid="{00000000-0010-0000-0000-000002000000}" name="Branch Line" dataDxfId="22"/>
    <tableColumn id="3" xr3:uid="{00000000-0010-0000-0000-000003000000}" name="Location" dataDxfId="21"/>
    <tableColumn id="5" xr3:uid="{00000000-0010-0000-0000-000005000000}" name="X-LCLS [m]_x000a_Y (SE)" dataDxfId="20">
      <calculatedColumnFormula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calculatedColumnFormula>
    </tableColumn>
    <tableColumn id="6" xr3:uid="{00000000-0010-0000-0000-000006000000}" name="Y-LCLS [m]_x000a_Z (SE)" dataDxfId="19">
      <calculatedColumnFormula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calculatedColumnFormula>
    </tableColumn>
    <tableColumn id="4" xr3:uid="{00000000-0010-0000-0000-000004000000}" name="Z-LCLS [m]_x000a_X (SE)" dataDxfId="18"/>
    <tableColumn id="21" xr3:uid="{00000000-0010-0000-0000-000015000000}" name="Pitch (rad)" dataDxfId="17">
      <calculatedColumnFormula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calculatedColumnFormula>
    </tableColumn>
    <tableColumn id="20" xr3:uid="{00000000-0010-0000-0000-000014000000}" name="Yaw (rad)" dataDxfId="16">
      <calculatedColumnFormula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calculatedColumnFormula>
    </tableColumn>
    <tableColumn id="19" xr3:uid="{00000000-0010-0000-0000-000013000000}" name="Roll (rad)" dataDxfId="15">
      <calculatedColumnFormula>IF(Table1[[#This Row],[Z-LCLS '[m']
X (SE)]]="","",0)</calculatedColumnFormula>
    </tableColumn>
    <tableColumn id="23" xr3:uid="{00000000-0010-0000-0000-000017000000}" name="X-LUSI/Y-LUSI/Z-LUSI [m]_x000a_Y (SE)/Z (SE)/X (SE)" dataDxfId="14">
      <calculatedColumnFormula>CONCATENATE( IF(ISNUMBER($G2),FIXED($G2-#REF!,6),"…")," / ", IF(ISNUMBER($H2),FIXED($H2-#REF!,6),"…")," / ", IF(ISNUMBER($I2),FIXED($I2-#REF!,6),"…") )</calculatedColumnFormula>
    </tableColumn>
    <tableColumn id="24" xr3:uid="{00000000-0010-0000-0000-000018000000}" name="X-685 Ref/Y-685 Ref/Z-685 Ref [m]_x000a_Y (SE)/Z (SE)/X (SE)" dataDxfId="13">
      <calculatedColumnFormula>CONCATENATE( IF(ISNUMBER($G2),FIXED($G2-#REF!,6),"…")," / ", IF(ISNUMBER($H2),FIXED($H2-#REF!,6),"…")," / ", IF(ISNUMBER($I2),FIXED($I2-#REF!,6),"…") )</calculatedColumnFormula>
    </tableColumn>
    <tableColumn id="8" xr3:uid="{00000000-0010-0000-0000-000008000000}" name="NEH 1.2 Deliverable" dataDxfId="12"/>
    <tableColumn id="9" xr3:uid="{00000000-0010-0000-0000-000009000000}" name="Beam size [mm]" dataDxfId="11">
      <calculatedColumnFormula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calculatedColumnFormula>
    </tableColumn>
    <tableColumn id="11" xr3:uid="{00000000-0010-0000-0000-00000B000000}" name="Stay-clear [mm]" dataDxfId="10">
      <calculatedColumnFormula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calculatedColumnFormula>
    </tableColumn>
    <tableColumn id="13" xr3:uid="{00000000-0010-0000-0000-00000D000000}" name="Rounded up stay-clear value [mm]" dataDxfId="9">
      <calculatedColumnFormula>IFERROR(ROUNDUP(Q2,0),"")</calculatedColumnFormula>
    </tableColumn>
    <tableColumn id="10" xr3:uid="{00000000-0010-0000-0000-00000A000000}" name="Comments" dataDxfId="8"/>
    <tableColumn id="22" xr3:uid="{00000000-0010-0000-0000-000016000000}" name="Installation_x000a_Priority (1-3)" dataDxfId="7"/>
    <tableColumn id="15" xr3:uid="{00000000-0010-0000-0000-00000F000000}" name="Ray trace element" dataDxfId="6"/>
    <tableColumn id="16" xr3:uid="{00000000-0010-0000-0000-000010000000}" name="Type 1 Expts" dataDxfId="5"/>
    <tableColumn id="17" xr3:uid="{00000000-0010-0000-0000-000011000000}" name="Type 2 Expts" dataDxfId="4"/>
    <tableColumn id="18" xr3:uid="{00000000-0010-0000-0000-000012000000}" name="Type 3 Expts" dataDxfId="3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06"/>
  <sheetViews>
    <sheetView tabSelected="1" zoomScalePageLayoutView="150" workbookViewId="0">
      <pane xSplit="4" ySplit="1" topLeftCell="E2" activePane="bottomRight" state="frozen"/>
      <selection pane="topRight" activeCell="E1" sqref="E1"/>
      <selection pane="bottomLeft" activeCell="A11" sqref="A11"/>
      <selection pane="bottomRight" activeCell="A9" sqref="A1:XFD9"/>
    </sheetView>
  </sheetViews>
  <sheetFormatPr baseColWidth="10" defaultColWidth="8.83203125" defaultRowHeight="15" outlineLevelCol="1" x14ac:dyDescent="0.2"/>
  <cols>
    <col min="1" max="1" width="21.33203125" style="1" customWidth="1"/>
    <col min="2" max="2" width="31.33203125" style="1" bestFit="1" customWidth="1"/>
    <col min="3" max="3" width="12" style="1" bestFit="1" customWidth="1"/>
    <col min="4" max="4" width="30" style="1" customWidth="1"/>
    <col min="5" max="5" width="16.1640625" style="1" bestFit="1" customWidth="1"/>
    <col min="6" max="6" width="13.5" style="1" bestFit="1" customWidth="1"/>
    <col min="7" max="7" width="14" style="1" customWidth="1"/>
    <col min="8" max="8" width="14.1640625" style="1" bestFit="1" customWidth="1"/>
    <col min="9" max="9" width="14.1640625" style="6" customWidth="1"/>
    <col min="10" max="10" width="14.6640625" style="3" bestFit="1" customWidth="1"/>
    <col min="11" max="11" width="14" style="3" bestFit="1" customWidth="1"/>
    <col min="12" max="12" width="13.6640625" style="3" bestFit="1" customWidth="1"/>
    <col min="13" max="14" width="31" style="3" customWidth="1" outlineLevel="1"/>
    <col min="15" max="15" width="23.33203125" style="3" bestFit="1" customWidth="1"/>
    <col min="16" max="16" width="19.5" style="1" customWidth="1"/>
    <col min="17" max="17" width="20" style="11" bestFit="1" customWidth="1"/>
    <col min="18" max="18" width="20" style="11" customWidth="1"/>
    <col min="19" max="19" width="39.1640625" style="1" customWidth="1"/>
    <col min="20" max="20" width="17.33203125" style="6" bestFit="1" customWidth="1"/>
    <col min="21" max="21" width="13.5" style="1" customWidth="1"/>
    <col min="22" max="24" width="16.5" style="1" bestFit="1" customWidth="1"/>
    <col min="25" max="16384" width="8.83203125" style="1"/>
  </cols>
  <sheetData>
    <row r="1" spans="1:24" s="3" customFormat="1" ht="32" x14ac:dyDescent="0.2">
      <c r="A1" s="6" t="s">
        <v>150</v>
      </c>
      <c r="B1" s="2" t="s">
        <v>153</v>
      </c>
      <c r="C1" s="2" t="s">
        <v>38</v>
      </c>
      <c r="D1" s="2" t="s">
        <v>34</v>
      </c>
      <c r="E1" s="2" t="s">
        <v>216</v>
      </c>
      <c r="F1" s="2" t="s">
        <v>13</v>
      </c>
      <c r="G1" s="7" t="s">
        <v>194</v>
      </c>
      <c r="H1" s="7" t="s">
        <v>195</v>
      </c>
      <c r="I1" s="7" t="s">
        <v>196</v>
      </c>
      <c r="J1" s="2" t="s">
        <v>199</v>
      </c>
      <c r="K1" s="2" t="s">
        <v>200</v>
      </c>
      <c r="L1" s="2" t="s">
        <v>201</v>
      </c>
      <c r="M1" s="7" t="s">
        <v>227</v>
      </c>
      <c r="N1" s="7" t="s">
        <v>228</v>
      </c>
      <c r="O1" s="2" t="s">
        <v>135</v>
      </c>
      <c r="P1" s="2" t="s">
        <v>156</v>
      </c>
      <c r="Q1" s="2" t="s">
        <v>157</v>
      </c>
      <c r="R1" s="7" t="s">
        <v>193</v>
      </c>
      <c r="S1" s="7" t="s">
        <v>144</v>
      </c>
      <c r="T1" s="7" t="s">
        <v>212</v>
      </c>
      <c r="U1" s="11" t="s">
        <v>191</v>
      </c>
      <c r="V1" s="6" t="s">
        <v>205</v>
      </c>
      <c r="W1" s="6" t="s">
        <v>206</v>
      </c>
      <c r="X1" s="6" t="s">
        <v>207</v>
      </c>
    </row>
    <row r="2" spans="1:24" s="3" customFormat="1" ht="16" x14ac:dyDescent="0.2">
      <c r="A2" s="26">
        <v>1</v>
      </c>
      <c r="B2" s="15" t="s">
        <v>250</v>
      </c>
      <c r="C2" s="16" t="s">
        <v>249</v>
      </c>
      <c r="D2" s="17" t="s">
        <v>248</v>
      </c>
      <c r="E2" s="29" t="s">
        <v>33</v>
      </c>
      <c r="F2" s="29" t="s">
        <v>15</v>
      </c>
      <c r="G2" s="30">
        <v>-1.2194</v>
      </c>
      <c r="H2" s="30">
        <v>-0.89530500000000002</v>
      </c>
      <c r="I2" s="30">
        <v>751.84299999999996</v>
      </c>
      <c r="J2" s="31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error</v>
      </c>
      <c r="K2" s="31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error</v>
      </c>
      <c r="L2" s="32">
        <f>IF(Table1[[#This Row],[Z-LCLS '[m']
X (SE)]]="","",0)</f>
        <v>0</v>
      </c>
      <c r="M2" s="33" t="e">
        <f>CONCATENATE( IF(ISNUMBER($G2),FIXED($G2-#REF!,6),"…")," / ", IF(ISNUMBER($H2),FIXED($H2-#REF!,6),"…")," / ", IF(ISNUMBER($I2),FIXED($I2-#REF!,6),"…") )</f>
        <v>#REF!</v>
      </c>
      <c r="N2" s="33" t="e">
        <f>CONCATENATE( IF(ISNUMBER($G2),FIXED($G2-#REF!,6),"…")," / ", IF(ISNUMBER($H2),FIXED($H2-#REF!,6),"…")," / ", IF(ISNUMBER($I2),FIXED($I2-#REF!,6),"…") )</f>
        <v>#REF!</v>
      </c>
      <c r="O2" s="29" t="s">
        <v>133</v>
      </c>
      <c r="P2" s="34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error</v>
      </c>
      <c r="Q2" s="34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error</v>
      </c>
      <c r="R2" s="35" t="str">
        <f>IFERROR(ROUNDUP(Q2,0),"")</f>
        <v/>
      </c>
      <c r="S2" s="17" t="s">
        <v>251</v>
      </c>
      <c r="T2" s="36"/>
      <c r="U2" s="26"/>
      <c r="V2" s="26"/>
      <c r="W2" s="26"/>
      <c r="X2" s="26"/>
    </row>
    <row r="3" spans="1:24" s="5" customFormat="1" ht="32" x14ac:dyDescent="0.2">
      <c r="A3" s="27">
        <v>2</v>
      </c>
      <c r="B3" s="16" t="s">
        <v>146</v>
      </c>
      <c r="C3" s="16" t="s">
        <v>0</v>
      </c>
      <c r="D3" s="19" t="s">
        <v>149</v>
      </c>
      <c r="E3" s="27" t="s">
        <v>14</v>
      </c>
      <c r="F3" s="27" t="s">
        <v>15</v>
      </c>
      <c r="G3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-1.25</v>
      </c>
      <c r="H3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3" s="37">
        <v>740</v>
      </c>
      <c r="J3" s="27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3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0</v>
      </c>
      <c r="L3" s="27">
        <f>IF(Table1[[#This Row],[Z-LCLS '[m']
X (SE)]]="","",0)</f>
        <v>0</v>
      </c>
      <c r="M3" s="27" t="e">
        <f>CONCATENATE( IF(ISNUMBER($G3),FIXED($G3-#REF!,6),"…")," / ", IF(ISNUMBER($H3),FIXED($H3-#REF!,6),"…")," / ", IF(ISNUMBER($I3),FIXED($I3-#REF!,6),"…") )</f>
        <v>#REF!</v>
      </c>
      <c r="N3" s="27" t="e">
        <f>CONCATENATE( IF(ISNUMBER($G3),FIXED($G3-#REF!,6),"…")," / ", IF(ISNUMBER($H3),FIXED($H3-#REF!,6),"…")," / ", IF(ISNUMBER($I3),FIXED($I3-#REF!,6),"…") )</f>
        <v>#REF!</v>
      </c>
      <c r="O3" s="27" t="s">
        <v>133</v>
      </c>
      <c r="P3" s="38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0.73717141727890767</v>
      </c>
      <c r="Q3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10.768372826729761</v>
      </c>
      <c r="R3" s="39">
        <f t="shared" ref="R3:R44" si="0">IFERROR(ROUNDUP(Q3,0),"")</f>
        <v>11</v>
      </c>
      <c r="S3" s="19" t="s">
        <v>223</v>
      </c>
      <c r="T3" s="40">
        <v>1</v>
      </c>
      <c r="U3" s="27" t="s">
        <v>192</v>
      </c>
      <c r="V3" s="41" t="s">
        <v>202</v>
      </c>
      <c r="W3" s="41" t="s">
        <v>202</v>
      </c>
      <c r="X3" s="41" t="s">
        <v>202</v>
      </c>
    </row>
    <row r="4" spans="1:24" ht="32" x14ac:dyDescent="0.2">
      <c r="A4" s="26">
        <v>3</v>
      </c>
      <c r="B4" s="18" t="s">
        <v>146</v>
      </c>
      <c r="C4" s="18" t="s">
        <v>1</v>
      </c>
      <c r="D4" s="20" t="s">
        <v>149</v>
      </c>
      <c r="E4" s="28" t="s">
        <v>14</v>
      </c>
      <c r="F4" s="28" t="s">
        <v>15</v>
      </c>
      <c r="G4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-1.22759853641859</v>
      </c>
      <c r="H4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4" s="42">
        <v>741.6</v>
      </c>
      <c r="J4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4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1.4E-2</v>
      </c>
      <c r="L4" s="27">
        <f>IF(Table1[[#This Row],[Z-LCLS '[m']
X (SE)]]="","",0)</f>
        <v>0</v>
      </c>
      <c r="M4" s="27" t="e">
        <f>CONCATENATE( IF(ISNUMBER($G4),FIXED($G4-#REF!,6),"…")," / ", IF(ISNUMBER($H4),FIXED($H4-#REF!,6),"…")," / ", IF(ISNUMBER($I4),FIXED($I4-#REF!,6),"…") )</f>
        <v>#REF!</v>
      </c>
      <c r="N4" s="27" t="e">
        <f>CONCATENATE( IF(ISNUMBER($G4),FIXED($G4-#REF!,6),"…")," / ", IF(ISNUMBER($H4),FIXED($H4-#REF!,6),"…")," / ", IF(ISNUMBER($I4),FIXED($I4-#REF!,6),"…") )</f>
        <v>#REF!</v>
      </c>
      <c r="O4" s="28" t="s">
        <v>133</v>
      </c>
      <c r="P4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0.74546966654549596</v>
      </c>
      <c r="Q4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10.872470106729764</v>
      </c>
      <c r="R4" s="39">
        <f t="shared" si="0"/>
        <v>11</v>
      </c>
      <c r="S4" s="20" t="s">
        <v>224</v>
      </c>
      <c r="T4" s="40">
        <v>1</v>
      </c>
      <c r="U4" s="28" t="s">
        <v>192</v>
      </c>
      <c r="V4" s="44" t="s">
        <v>202</v>
      </c>
      <c r="W4" s="44" t="s">
        <v>202</v>
      </c>
      <c r="X4" s="44" t="s">
        <v>202</v>
      </c>
    </row>
    <row r="5" spans="1:24" ht="16" x14ac:dyDescent="0.2">
      <c r="A5" s="27">
        <v>4</v>
      </c>
      <c r="B5" s="18" t="s">
        <v>35</v>
      </c>
      <c r="C5" s="18" t="s">
        <v>39</v>
      </c>
      <c r="D5" s="20" t="s">
        <v>106</v>
      </c>
      <c r="E5" s="28" t="s">
        <v>14</v>
      </c>
      <c r="F5" s="28" t="s">
        <v>15</v>
      </c>
      <c r="G5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-1.2051671520437246</v>
      </c>
      <c r="H5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5" s="42">
        <v>742.40091150000001</v>
      </c>
      <c r="J5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5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5" s="27">
        <f>IF(Table1[[#This Row],[Z-LCLS '[m']
X (SE)]]="","",0)</f>
        <v>0</v>
      </c>
      <c r="M5" s="27" t="e">
        <f>CONCATENATE( IF(ISNUMBER($G5),FIXED($G5-#REF!,6),"…")," / ", IF(ISNUMBER($H5),FIXED($H5-#REF!,6),"…")," / ", IF(ISNUMBER($I5),FIXED($I5-#REF!,6),"…") )</f>
        <v>#REF!</v>
      </c>
      <c r="N5" s="27" t="e">
        <f>CONCATENATE( IF(ISNUMBER($G5),FIXED($G5-#REF!,6),"…")," / ", IF(ISNUMBER($H5),FIXED($H5-#REF!,6),"…")," / ", IF(ISNUMBER($I5),FIXED($I5-#REF!,6),"…") )</f>
        <v>#REF!</v>
      </c>
      <c r="O5" s="28" t="s">
        <v>134</v>
      </c>
      <c r="P5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0.74962351858766907</v>
      </c>
      <c r="Q5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10.924578049648963</v>
      </c>
      <c r="R5" s="39">
        <f>IFERROR(ROUNDUP(Q5,0),"")</f>
        <v>11</v>
      </c>
      <c r="S5" s="20" t="s">
        <v>245</v>
      </c>
      <c r="T5" s="40">
        <v>1</v>
      </c>
      <c r="U5" s="28"/>
      <c r="V5" s="44"/>
      <c r="W5" s="44"/>
      <c r="X5" s="44"/>
    </row>
    <row r="6" spans="1:24" s="14" customFormat="1" ht="64" x14ac:dyDescent="0.2">
      <c r="A6" s="26">
        <v>5</v>
      </c>
      <c r="B6" s="18" t="s">
        <v>240</v>
      </c>
      <c r="C6" s="18" t="s">
        <v>241</v>
      </c>
      <c r="D6" s="20" t="s">
        <v>242</v>
      </c>
      <c r="E6" s="28" t="s">
        <v>14</v>
      </c>
      <c r="F6" s="28" t="s">
        <v>15</v>
      </c>
      <c r="G6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-1.1869244639720478</v>
      </c>
      <c r="H6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6" s="42">
        <v>743.05226579999999</v>
      </c>
      <c r="J6" s="45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6" s="46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6" s="37">
        <f>IF(Table1[[#This Row],[Z-LCLS '[m']
X (SE)]]="","",0)</f>
        <v>0</v>
      </c>
      <c r="M6" s="27" t="e">
        <f>CONCATENATE( IF(ISNUMBER($G6),FIXED($G6-#REF!,6),"…")," / ", IF(ISNUMBER($H6),FIXED($H6-#REF!,6),"…")," / ", IF(ISNUMBER($I6),FIXED($I6-#REF!,6),"…") )</f>
        <v>#REF!</v>
      </c>
      <c r="N6" s="27" t="e">
        <f>CONCATENATE( IF(ISNUMBER($G6),FIXED($G6-#REF!,6),"…")," / ", IF(ISNUMBER($H6),FIXED($H6-#REF!,6),"…")," / ", IF(ISNUMBER($I6),FIXED($I6-#REF!,6),"…") )</f>
        <v>#REF!</v>
      </c>
      <c r="O6" s="28" t="s">
        <v>133</v>
      </c>
      <c r="P6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0.75300170630158403</v>
      </c>
      <c r="Q6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10.966955681490401</v>
      </c>
      <c r="R6" s="39">
        <f>IFERROR(ROUNDUP(Q6,0),"")</f>
        <v>11</v>
      </c>
      <c r="S6" s="20" t="s">
        <v>254</v>
      </c>
      <c r="T6" s="40"/>
      <c r="U6" s="28" t="s">
        <v>192</v>
      </c>
      <c r="V6" s="28"/>
      <c r="W6" s="28"/>
      <c r="X6" s="28"/>
    </row>
    <row r="7" spans="1:24" ht="48" x14ac:dyDescent="0.2">
      <c r="A7" s="27">
        <v>6</v>
      </c>
      <c r="B7" s="18" t="s">
        <v>5</v>
      </c>
      <c r="C7" s="18" t="s">
        <v>42</v>
      </c>
      <c r="D7" s="21" t="s">
        <v>136</v>
      </c>
      <c r="E7" s="28" t="s">
        <v>14</v>
      </c>
      <c r="F7" s="28" t="s">
        <v>15</v>
      </c>
      <c r="G7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-1.1210411879759512</v>
      </c>
      <c r="H7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7" s="42">
        <v>745.40462500000001</v>
      </c>
      <c r="J7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7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7" s="27">
        <f>IF(Table1[[#This Row],[Z-LCLS '[m']
X (SE)]]="","",0)</f>
        <v>0</v>
      </c>
      <c r="M7" s="27" t="e">
        <f>CONCATENATE( IF(ISNUMBER($G7),FIXED($G7-#REF!,6),"…")," / ", IF(ISNUMBER($H7),FIXED($H7-#REF!,6),"…")," / ", IF(ISNUMBER($I7),FIXED($I7-#REF!,6),"…") )</f>
        <v>#REF!</v>
      </c>
      <c r="N7" s="27" t="e">
        <f>CONCATENATE( IF(ISNUMBER($G7),FIXED($G7-#REF!,6),"…")," / ", IF(ISNUMBER($H7),FIXED($H7-#REF!,6),"…")," / ", IF(ISNUMBER($I7),FIXED($I7-#REF!,6),"…") )</f>
        <v>#REF!</v>
      </c>
      <c r="O7" s="28" t="s">
        <v>137</v>
      </c>
      <c r="P7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0.76520199568042901</v>
      </c>
      <c r="Q7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11.120002052929763</v>
      </c>
      <c r="R7" s="39">
        <f>IFERROR(ROUNDUP(Q7,0),"")</f>
        <v>12</v>
      </c>
      <c r="S7" s="20" t="s">
        <v>209</v>
      </c>
      <c r="T7" s="40">
        <v>1</v>
      </c>
      <c r="U7" s="28"/>
      <c r="V7" s="44" t="s">
        <v>202</v>
      </c>
      <c r="W7" s="44" t="s">
        <v>202</v>
      </c>
      <c r="X7" s="44" t="s">
        <v>202</v>
      </c>
    </row>
    <row r="8" spans="1:24" ht="192" x14ac:dyDescent="0.2">
      <c r="A8" s="26">
        <v>7</v>
      </c>
      <c r="B8" s="18" t="s">
        <v>3</v>
      </c>
      <c r="C8" s="18" t="s">
        <v>40</v>
      </c>
      <c r="D8" s="20" t="s">
        <v>105</v>
      </c>
      <c r="E8" s="28" t="s">
        <v>14</v>
      </c>
      <c r="F8" s="28" t="s">
        <v>15</v>
      </c>
      <c r="G8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-1.1139275388451395</v>
      </c>
      <c r="H8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8" s="42">
        <v>745.65861749999999</v>
      </c>
      <c r="J8" s="45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8" s="46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8" s="37">
        <f>IF(Table1[[#This Row],[Z-LCLS '[m']
X (SE)]]="","",0)</f>
        <v>0</v>
      </c>
      <c r="M8" s="27" t="e">
        <f>CONCATENATE( IF(ISNUMBER($G8),FIXED($G8-#REF!,6),"…")," / ", IF(ISNUMBER($H8),FIXED($H8-#REF!,6),"…")," / ", IF(ISNUMBER($I8),FIXED($I8-#REF!,6),"…") )</f>
        <v>#REF!</v>
      </c>
      <c r="N8" s="27" t="e">
        <f>CONCATENATE( IF(ISNUMBER($G8),FIXED($G8-#REF!,6),"…")," / ", IF(ISNUMBER($H8),FIXED($H8-#REF!,6),"…")," / ", IF(ISNUMBER($I8),FIXED($I8-#REF!,6),"…") )</f>
        <v>#REF!</v>
      </c>
      <c r="O8" s="28" t="s">
        <v>133</v>
      </c>
      <c r="P8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0.76651930385345635</v>
      </c>
      <c r="Q8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11.136527008173763</v>
      </c>
      <c r="R8" s="39">
        <f>IFERROR(ROUNDUP(Q8,0),"")</f>
        <v>12</v>
      </c>
      <c r="S8" s="20" t="s">
        <v>255</v>
      </c>
      <c r="T8" s="40">
        <v>1</v>
      </c>
      <c r="U8" s="28" t="s">
        <v>192</v>
      </c>
      <c r="V8" s="28"/>
      <c r="W8" s="28"/>
      <c r="X8" s="28"/>
    </row>
    <row r="9" spans="1:24" ht="64" x14ac:dyDescent="0.2">
      <c r="A9" s="27">
        <v>8</v>
      </c>
      <c r="B9" s="18" t="s">
        <v>240</v>
      </c>
      <c r="C9" s="18" t="s">
        <v>243</v>
      </c>
      <c r="D9" s="20" t="s">
        <v>105</v>
      </c>
      <c r="E9" s="28" t="s">
        <v>14</v>
      </c>
      <c r="F9" s="28" t="s">
        <v>15</v>
      </c>
      <c r="G9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-1.1124807927423959</v>
      </c>
      <c r="H9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9" s="42">
        <v>745.71027349999997</v>
      </c>
      <c r="J9" s="45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9" s="46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9" s="37">
        <f>IF(Table1[[#This Row],[Z-LCLS '[m']
X (SE)]]="","",0)</f>
        <v>0</v>
      </c>
      <c r="M9" s="27" t="e">
        <f>CONCATENATE( IF(ISNUMBER($G9),FIXED($G9-#REF!,6),"…")," / ", IF(ISNUMBER($H9),FIXED($H9-#REF!,6),"…")," / ", IF(ISNUMBER($I9),FIXED($I9-#REF!,6),"…") )</f>
        <v>#REF!</v>
      </c>
      <c r="N9" s="27" t="e">
        <f>CONCATENATE( IF(ISNUMBER($G9),FIXED($G9-#REF!,6),"…")," / ", IF(ISNUMBER($H9),FIXED($H9-#REF!,6),"…")," / ", IF(ISNUMBER($I9),FIXED($I9-#REF!,6),"…") )</f>
        <v>#REF!</v>
      </c>
      <c r="O9" s="28" t="s">
        <v>133</v>
      </c>
      <c r="P9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0.76678721283102802</v>
      </c>
      <c r="Q9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11.139887788858561</v>
      </c>
      <c r="R9" s="39">
        <f>IFERROR(ROUNDUP(Q9,0),"")</f>
        <v>12</v>
      </c>
      <c r="S9" s="20" t="s">
        <v>256</v>
      </c>
      <c r="T9" s="40"/>
      <c r="U9" s="28" t="s">
        <v>192</v>
      </c>
      <c r="V9" s="28"/>
      <c r="W9" s="28"/>
      <c r="X9" s="28"/>
    </row>
    <row r="10" spans="1:24" ht="176" x14ac:dyDescent="0.2">
      <c r="A10" s="26">
        <v>9</v>
      </c>
      <c r="B10" s="18" t="s">
        <v>4</v>
      </c>
      <c r="C10" s="18" t="s">
        <v>41</v>
      </c>
      <c r="D10" s="20" t="s">
        <v>105</v>
      </c>
      <c r="E10" s="28" t="s">
        <v>14</v>
      </c>
      <c r="F10" s="28" t="s">
        <v>15</v>
      </c>
      <c r="G10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-1.111053598549482</v>
      </c>
      <c r="H10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0" s="42">
        <v>745.76123140000004</v>
      </c>
      <c r="J10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0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0" s="27">
        <f>IF(Table1[[#This Row],[Z-LCLS '[m']
X (SE)]]="","",0)</f>
        <v>0</v>
      </c>
      <c r="M10" s="27" t="e">
        <f>CONCATENATE( IF(ISNUMBER($G10),FIXED($G10-#REF!,6),"…")," / ", IF(ISNUMBER($H10),FIXED($H10-#REF!,6),"…")," / ", IF(ISNUMBER($I10),FIXED($I10-#REF!,6),"…") )</f>
        <v>#REF!</v>
      </c>
      <c r="N10" s="27" t="e">
        <f>CONCATENATE( IF(ISNUMBER($G10),FIXED($G10-#REF!,6),"…")," / ", IF(ISNUMBER($H10),FIXED($H10-#REF!,6),"…")," / ", IF(ISNUMBER($I10),FIXED($I10-#REF!,6),"…") )</f>
        <v>#REF!</v>
      </c>
      <c r="O10" s="28" t="s">
        <v>133</v>
      </c>
      <c r="P10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0.76705150117871712</v>
      </c>
      <c r="Q10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11.143203150598886</v>
      </c>
      <c r="R10" s="39">
        <f t="shared" si="0"/>
        <v>12</v>
      </c>
      <c r="S10" s="20" t="s">
        <v>257</v>
      </c>
      <c r="T10" s="40">
        <v>1</v>
      </c>
      <c r="U10" s="28" t="s">
        <v>192</v>
      </c>
      <c r="V10" s="44" t="s">
        <v>202</v>
      </c>
      <c r="W10" s="44" t="s">
        <v>202</v>
      </c>
      <c r="X10" s="44" t="s">
        <v>202</v>
      </c>
    </row>
    <row r="11" spans="1:24" ht="16" x14ac:dyDescent="0.2">
      <c r="A11" s="27">
        <v>10</v>
      </c>
      <c r="B11" s="18" t="s">
        <v>35</v>
      </c>
      <c r="C11" s="18" t="s">
        <v>46</v>
      </c>
      <c r="D11" s="20" t="s">
        <v>106</v>
      </c>
      <c r="E11" s="28" t="s">
        <v>14</v>
      </c>
      <c r="F11" s="28" t="s">
        <v>15</v>
      </c>
      <c r="G11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-1.0890763416594744</v>
      </c>
      <c r="H11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1" s="42">
        <v>746.54592830000001</v>
      </c>
      <c r="J11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1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1" s="27">
        <f>IF(Table1[[#This Row],[Z-LCLS '[m']
X (SE)]]="","",0)</f>
        <v>0</v>
      </c>
      <c r="M11" s="27" t="e">
        <f>CONCATENATE( IF(ISNUMBER($G11),FIXED($G11-#REF!,6),"…")," / ", IF(ISNUMBER($H11),FIXED($H11-#REF!,6),"…")," / ", IF(ISNUMBER($I11),FIXED($I11-#REF!,6),"…") )</f>
        <v>#REF!</v>
      </c>
      <c r="N11" s="27" t="e">
        <f>CONCATENATE( IF(ISNUMBER($G11),FIXED($G11-#REF!,6),"…")," / ", IF(ISNUMBER($H11),FIXED($H11-#REF!,6),"…")," / ", IF(ISNUMBER($I11),FIXED($I11-#REF!,6),"…") )</f>
        <v>#REF!</v>
      </c>
      <c r="O11" s="28" t="s">
        <v>134</v>
      </c>
      <c r="P11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0.7711212577255413</v>
      </c>
      <c r="Q11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11.194256158670402</v>
      </c>
      <c r="R11" s="39">
        <f>IFERROR(ROUNDUP(Q11,0),"")</f>
        <v>12</v>
      </c>
      <c r="S11" s="20" t="s">
        <v>210</v>
      </c>
      <c r="T11" s="40">
        <v>1</v>
      </c>
      <c r="U11" s="28"/>
      <c r="V11" s="44"/>
      <c r="W11" s="44"/>
      <c r="X11" s="44"/>
    </row>
    <row r="12" spans="1:24" ht="80" x14ac:dyDescent="0.2">
      <c r="A12" s="26">
        <v>11</v>
      </c>
      <c r="B12" s="16" t="s">
        <v>146</v>
      </c>
      <c r="C12" s="16" t="s">
        <v>2</v>
      </c>
      <c r="D12" s="19" t="s">
        <v>226</v>
      </c>
      <c r="E12" s="27" t="s">
        <v>14</v>
      </c>
      <c r="F12" s="27" t="s">
        <v>15</v>
      </c>
      <c r="G12" s="37">
        <v>-1.2194</v>
      </c>
      <c r="H12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2" s="37">
        <v>747.28599999999994</v>
      </c>
      <c r="J12" s="27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2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2" s="27">
        <f>IF(Table1[[#This Row],[Z-LCLS '[m']
X (SE)]]="","",0)</f>
        <v>0</v>
      </c>
      <c r="M12" s="27" t="e">
        <f>CONCATENATE( IF(ISNUMBER($G12),FIXED($G12-#REF!,6),"…")," / ", IF(ISNUMBER($H12),FIXED($H12-#REF!,6),"…")," / ", IF(ISNUMBER($I12),FIXED($I12-#REF!,6),"…") )</f>
        <v>#REF!</v>
      </c>
      <c r="N12" s="27" t="e">
        <f>CONCATENATE( IF(ISNUMBER($G12),FIXED($G12-#REF!,6),"…")," / ", IF(ISNUMBER($H12),FIXED($H12-#REF!,6),"…")," / ", IF(ISNUMBER($I12),FIXED($I12-#REF!,6),"…") )</f>
        <v>#REF!</v>
      </c>
      <c r="O12" s="27" t="s">
        <v>133</v>
      </c>
      <c r="P12" s="38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0.77495956987663328</v>
      </c>
      <c r="Q12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11.242405815529759</v>
      </c>
      <c r="R12" s="39">
        <f>IFERROR(ROUNDUP(Q12,0),"")</f>
        <v>12</v>
      </c>
      <c r="S12" s="19" t="s">
        <v>252</v>
      </c>
      <c r="T12" s="40">
        <v>1</v>
      </c>
      <c r="U12" s="27" t="s">
        <v>192</v>
      </c>
      <c r="V12" s="41"/>
      <c r="W12" s="41"/>
      <c r="X12" s="41"/>
    </row>
    <row r="13" spans="1:24" ht="16" x14ac:dyDescent="0.2">
      <c r="A13" s="27">
        <v>12</v>
      </c>
      <c r="B13" s="18" t="s">
        <v>35</v>
      </c>
      <c r="C13" s="18" t="s">
        <v>48</v>
      </c>
      <c r="D13" s="20" t="s">
        <v>106</v>
      </c>
      <c r="E13" s="28" t="s">
        <v>14</v>
      </c>
      <c r="F13" s="28" t="s">
        <v>15</v>
      </c>
      <c r="G13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3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3" s="42"/>
      <c r="J13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3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3" s="27" t="str">
        <f>IF(Table1[[#This Row],[Z-LCLS '[m']
X (SE)]]="","",0)</f>
        <v/>
      </c>
      <c r="M13" s="27" t="str">
        <f>CONCATENATE( IF(ISNUMBER($G13),FIXED($G13-#REF!,6),"…")," / ", IF(ISNUMBER($H13),FIXED($H13-#REF!,6),"…")," / ", IF(ISNUMBER($I13),FIXED($I13-#REF!,6),"…") )</f>
        <v>… / … / …</v>
      </c>
      <c r="N13" s="27" t="str">
        <f>CONCATENATE( IF(ISNUMBER($G13),FIXED($G13-#REF!,6),"…")," / ", IF(ISNUMBER($H13),FIXED($H13-#REF!,6),"…")," / ", IF(ISNUMBER($I13),FIXED($I13-#REF!,6),"…") )</f>
        <v>… / … / …</v>
      </c>
      <c r="O13" s="28" t="s">
        <v>134</v>
      </c>
      <c r="P13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3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3" s="39" t="str">
        <f t="shared" ref="R13:R19" si="1">IFERROR(ROUNDUP(Q13,0),"")</f>
        <v/>
      </c>
      <c r="S13" s="20" t="s">
        <v>210</v>
      </c>
      <c r="T13" s="40">
        <v>1</v>
      </c>
      <c r="U13" s="28"/>
      <c r="V13" s="44"/>
      <c r="W13" s="44"/>
      <c r="X13" s="44"/>
    </row>
    <row r="14" spans="1:24" ht="32" x14ac:dyDescent="0.2">
      <c r="A14" s="26">
        <v>13</v>
      </c>
      <c r="B14" s="22" t="s">
        <v>12</v>
      </c>
      <c r="C14" s="22" t="s">
        <v>57</v>
      </c>
      <c r="D14" s="23" t="s">
        <v>246</v>
      </c>
      <c r="E14" s="26" t="s">
        <v>14</v>
      </c>
      <c r="F14" s="26" t="s">
        <v>15</v>
      </c>
      <c r="G14" s="4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4" s="4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4" s="48"/>
      <c r="J14" s="49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4" s="50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4" s="47" t="str">
        <f>IF(Table1[[#This Row],[Z-LCLS '[m']
X (SE)]]="","",0)</f>
        <v/>
      </c>
      <c r="M14" s="27" t="str">
        <f>CONCATENATE( IF(ISNUMBER($G14),FIXED($G14-#REF!,6),"…")," / ", IF(ISNUMBER($H14),FIXED($H14-#REF!,6),"…")," / ", IF(ISNUMBER($I14),FIXED($I14-#REF!,6),"…") )</f>
        <v>… / … / …</v>
      </c>
      <c r="N14" s="27" t="str">
        <f>CONCATENATE( IF(ISNUMBER($G14),FIXED($G14-#REF!,6),"…")," / ", IF(ISNUMBER($H14),FIXED($H14-#REF!,6),"…")," / ", IF(ISNUMBER($I14),FIXED($I14-#REF!,6),"…") )</f>
        <v>… / … / …</v>
      </c>
      <c r="O14" s="26" t="s">
        <v>134</v>
      </c>
      <c r="P14" s="51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4" s="52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4" s="53" t="str">
        <f>IFERROR(ROUNDUP(Q14,0),"")</f>
        <v/>
      </c>
      <c r="S14" s="23" t="s">
        <v>247</v>
      </c>
      <c r="T14" s="54">
        <v>1</v>
      </c>
      <c r="U14" s="26"/>
      <c r="V14" s="26"/>
      <c r="W14" s="26"/>
      <c r="X14" s="26"/>
    </row>
    <row r="15" spans="1:24" s="14" customFormat="1" ht="64" x14ac:dyDescent="0.2">
      <c r="A15" s="63">
        <v>14</v>
      </c>
      <c r="B15" s="64" t="s">
        <v>240</v>
      </c>
      <c r="C15" s="64" t="s">
        <v>244</v>
      </c>
      <c r="D15" s="65" t="s">
        <v>242</v>
      </c>
      <c r="E15" s="66" t="s">
        <v>14</v>
      </c>
      <c r="F15" s="66" t="s">
        <v>15</v>
      </c>
      <c r="G15" s="6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-0.87875128303777217</v>
      </c>
      <c r="H15" s="6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5" s="68">
        <v>754.05557439999995</v>
      </c>
      <c r="J15" s="69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5" s="70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5" s="67">
        <f>IF(Table1[[#This Row],[Z-LCLS '[m']
X (SE)]]="","",0)</f>
        <v>0</v>
      </c>
      <c r="M15" s="63" t="e">
        <f>CONCATENATE( IF(ISNUMBER($G15),FIXED($G15-#REF!,6),"…")," / ", IF(ISNUMBER($H15),FIXED($H15-#REF!,6),"…")," / ", IF(ISNUMBER($I15),FIXED($I15-#REF!,6),"…") )</f>
        <v>#REF!</v>
      </c>
      <c r="N15" s="63" t="e">
        <f>CONCATENATE( IF(ISNUMBER($G15),FIXED($G15-#REF!,6),"…")," / ", IF(ISNUMBER($H15),FIXED($H15-#REF!,6),"…")," / ", IF(ISNUMBER($I15),FIXED($I15-#REF!,6),"…") )</f>
        <v>#REF!</v>
      </c>
      <c r="O15" s="66" t="s">
        <v>133</v>
      </c>
      <c r="P15" s="71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0.81006932975157953</v>
      </c>
      <c r="Q15" s="72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11.682839741653279</v>
      </c>
      <c r="R15" s="73">
        <f t="shared" si="1"/>
        <v>12</v>
      </c>
      <c r="S15" s="20" t="s">
        <v>261</v>
      </c>
      <c r="T15" s="74">
        <v>1</v>
      </c>
      <c r="U15" s="66" t="s">
        <v>192</v>
      </c>
      <c r="V15" s="66"/>
      <c r="W15" s="66"/>
      <c r="X15" s="66"/>
    </row>
    <row r="16" spans="1:24" ht="192" x14ac:dyDescent="0.2">
      <c r="A16" s="26">
        <v>15</v>
      </c>
      <c r="B16" s="18" t="s">
        <v>6</v>
      </c>
      <c r="C16" s="18" t="s">
        <v>43</v>
      </c>
      <c r="D16" s="20" t="s">
        <v>105</v>
      </c>
      <c r="E16" s="28" t="s">
        <v>14</v>
      </c>
      <c r="F16" s="28" t="s">
        <v>15</v>
      </c>
      <c r="G16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-0.87623325135776042</v>
      </c>
      <c r="H16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6" s="42">
        <v>754.14548060000004</v>
      </c>
      <c r="J16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6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6" s="27">
        <f>IF(Table1[[#This Row],[Z-LCLS '[m']
X (SE)]]="","",0)</f>
        <v>0</v>
      </c>
      <c r="M16" s="27" t="e">
        <f>CONCATENATE( IF(ISNUMBER($G16),FIXED($G16-#REF!,6),"…")," / ", IF(ISNUMBER($H16),FIXED($H16-#REF!,6),"…")," / ", IF(ISNUMBER($I16),FIXED($I16-#REF!,6),"…") )</f>
        <v>#REF!</v>
      </c>
      <c r="N16" s="27" t="e">
        <f>CONCATENATE( IF(ISNUMBER($G16),FIXED($G16-#REF!,6),"…")," / ", IF(ISNUMBER($H16),FIXED($H16-#REF!,6),"…")," / ", IF(ISNUMBER($I16),FIXED($I16-#REF!,6),"…") )</f>
        <v>#REF!</v>
      </c>
      <c r="O16" s="28" t="s">
        <v>133</v>
      </c>
      <c r="P16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0.81053561978796229</v>
      </c>
      <c r="Q16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11.688689110950245</v>
      </c>
      <c r="R16" s="39">
        <f t="shared" si="1"/>
        <v>12</v>
      </c>
      <c r="S16" s="20" t="s">
        <v>258</v>
      </c>
      <c r="T16" s="40">
        <v>1</v>
      </c>
      <c r="U16" s="28" t="s">
        <v>192</v>
      </c>
      <c r="V16" s="44" t="s">
        <v>202</v>
      </c>
      <c r="W16" s="44" t="s">
        <v>202</v>
      </c>
      <c r="X16" s="44" t="s">
        <v>202</v>
      </c>
    </row>
    <row r="17" spans="1:24" ht="128" x14ac:dyDescent="0.2">
      <c r="A17" s="27">
        <v>16</v>
      </c>
      <c r="B17" s="18" t="s">
        <v>3</v>
      </c>
      <c r="C17" s="18" t="s">
        <v>208</v>
      </c>
      <c r="D17" s="20" t="s">
        <v>105</v>
      </c>
      <c r="E17" s="28" t="s">
        <v>14</v>
      </c>
      <c r="F17" s="28" t="s">
        <v>15</v>
      </c>
      <c r="G17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-0.82992162475339271</v>
      </c>
      <c r="H17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7" s="42">
        <v>755.799035</v>
      </c>
      <c r="J17" s="45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7" s="46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7" s="37">
        <f>IF(Table1[[#This Row],[Z-LCLS '[m']
X (SE)]]="","",0)</f>
        <v>0</v>
      </c>
      <c r="M17" s="27" t="e">
        <f>CONCATENATE( IF(ISNUMBER($G17),FIXED($G17-#REF!,6),"…")," / ", IF(ISNUMBER($H17),FIXED($H17-#REF!,6),"…")," / ", IF(ISNUMBER($I17),FIXED($I17-#REF!,6),"…") )</f>
        <v>#REF!</v>
      </c>
      <c r="N17" s="27" t="e">
        <f>CONCATENATE( IF(ISNUMBER($G17),FIXED($G17-#REF!,6),"…")," / ", IF(ISNUMBER($H17),FIXED($H17-#REF!,6),"…")," / ", IF(ISNUMBER($I17),FIXED($I17-#REF!,6),"…") )</f>
        <v>#REF!</v>
      </c>
      <c r="O17" s="28" t="s">
        <v>133</v>
      </c>
      <c r="P17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0.81911162390487691</v>
      </c>
      <c r="Q17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11.796270683057761</v>
      </c>
      <c r="R17" s="39">
        <f t="shared" si="1"/>
        <v>12</v>
      </c>
      <c r="S17" s="20" t="s">
        <v>259</v>
      </c>
      <c r="T17" s="40">
        <v>1</v>
      </c>
      <c r="U17" s="28" t="s">
        <v>192</v>
      </c>
      <c r="V17" s="28"/>
      <c r="W17" s="28"/>
      <c r="X17" s="28"/>
    </row>
    <row r="18" spans="1:24" ht="96" x14ac:dyDescent="0.2">
      <c r="A18" s="26">
        <v>17</v>
      </c>
      <c r="B18" s="22" t="s">
        <v>240</v>
      </c>
      <c r="C18" s="18" t="s">
        <v>244</v>
      </c>
      <c r="D18" s="23" t="s">
        <v>105</v>
      </c>
      <c r="E18" s="26" t="s">
        <v>14</v>
      </c>
      <c r="F18" s="26" t="s">
        <v>15</v>
      </c>
      <c r="G18" s="4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-0.82847487865064906</v>
      </c>
      <c r="H18" s="4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8" s="48">
        <v>755.85069099999998</v>
      </c>
      <c r="J18" s="49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8" s="50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8" s="47">
        <f>IF(Table1[[#This Row],[Z-LCLS '[m']
X (SE)]]="","",0)</f>
        <v>0</v>
      </c>
      <c r="M18" s="27" t="e">
        <f>CONCATENATE( IF(ISNUMBER($G18),FIXED($G18-#REF!,6),"…")," / ", IF(ISNUMBER($H18),FIXED($H18-#REF!,6),"…")," / ", IF(ISNUMBER($I18),FIXED($I18-#REF!,6),"…") )</f>
        <v>#REF!</v>
      </c>
      <c r="N18" s="27" t="e">
        <f>CONCATENATE( IF(ISNUMBER($G18),FIXED($G18-#REF!,6),"…")," / ", IF(ISNUMBER($H18),FIXED($H18-#REF!,6),"…")," / ", IF(ISNUMBER($I18),FIXED($I18-#REF!,6),"…") )</f>
        <v>#REF!</v>
      </c>
      <c r="O18" s="26" t="s">
        <v>133</v>
      </c>
      <c r="P18" s="51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0.81937953288244858</v>
      </c>
      <c r="Q18" s="52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11.799631463742561</v>
      </c>
      <c r="R18" s="53">
        <f t="shared" si="1"/>
        <v>12</v>
      </c>
      <c r="S18" s="20" t="s">
        <v>262</v>
      </c>
      <c r="T18" s="54"/>
      <c r="U18" s="28" t="s">
        <v>192</v>
      </c>
      <c r="V18" s="26"/>
      <c r="W18" s="26"/>
      <c r="X18" s="26"/>
    </row>
    <row r="19" spans="1:24" ht="128" x14ac:dyDescent="0.2">
      <c r="A19" s="27">
        <v>18</v>
      </c>
      <c r="B19" s="18" t="s">
        <v>4</v>
      </c>
      <c r="C19" s="18" t="s">
        <v>44</v>
      </c>
      <c r="D19" s="20" t="s">
        <v>105</v>
      </c>
      <c r="E19" s="28" t="s">
        <v>14</v>
      </c>
      <c r="F19" s="28" t="s">
        <v>15</v>
      </c>
      <c r="G19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-0.82704768445773524</v>
      </c>
      <c r="H19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9" s="42">
        <v>755.90164890000005</v>
      </c>
      <c r="J19" s="45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9" s="46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9" s="37">
        <f>IF(Table1[[#This Row],[Z-LCLS '[m']
X (SE)]]="","",0)</f>
        <v>0</v>
      </c>
      <c r="M19" s="27" t="e">
        <f>CONCATENATE( IF(ISNUMBER($G19),FIXED($G19-#REF!,6),"…")," / ", IF(ISNUMBER($H19),FIXED($H19-#REF!,6),"…")," / ", IF(ISNUMBER($I19),FIXED($I19-#REF!,6),"…") )</f>
        <v>#REF!</v>
      </c>
      <c r="N19" s="27" t="e">
        <f>CONCATENATE( IF(ISNUMBER($G19),FIXED($G19-#REF!,6),"…")," / ", IF(ISNUMBER($H19),FIXED($H19-#REF!,6),"…")," / ", IF(ISNUMBER($I19),FIXED($I19-#REF!,6),"…") )</f>
        <v>#REF!</v>
      </c>
      <c r="O19" s="28" t="s">
        <v>133</v>
      </c>
      <c r="P19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0.81964382123013757</v>
      </c>
      <c r="Q19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11.802946825482886</v>
      </c>
      <c r="R19" s="39">
        <f t="shared" si="1"/>
        <v>12</v>
      </c>
      <c r="S19" s="20" t="s">
        <v>260</v>
      </c>
      <c r="T19" s="40">
        <v>1</v>
      </c>
      <c r="U19" s="28" t="s">
        <v>192</v>
      </c>
      <c r="V19" s="28"/>
      <c r="W19" s="28"/>
      <c r="X19" s="28"/>
    </row>
    <row r="20" spans="1:24" ht="32" x14ac:dyDescent="0.2">
      <c r="A20" s="26">
        <v>19</v>
      </c>
      <c r="B20" s="18" t="s">
        <v>7</v>
      </c>
      <c r="C20" s="18" t="s">
        <v>45</v>
      </c>
      <c r="D20" s="21" t="s">
        <v>107</v>
      </c>
      <c r="E20" s="28" t="s">
        <v>14</v>
      </c>
      <c r="F20" s="28" t="s">
        <v>16</v>
      </c>
      <c r="G20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0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0" s="42"/>
      <c r="J20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0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0" s="27" t="str">
        <f>IF(Table1[[#This Row],[Z-LCLS '[m']
X (SE)]]="","",0)</f>
        <v/>
      </c>
      <c r="M20" s="27" t="str">
        <f>CONCATENATE( IF(ISNUMBER($G20),FIXED($G20-#REF!,6),"…")," / ", IF(ISNUMBER($H20),FIXED($H20-#REF!,6),"…")," / ", IF(ISNUMBER($I20),FIXED($I20-#REF!,6),"…") )</f>
        <v>… / … / …</v>
      </c>
      <c r="N20" s="27" t="str">
        <f>CONCATENATE( IF(ISNUMBER($G20),FIXED($G20-#REF!,6),"…")," / ", IF(ISNUMBER($H20),FIXED($H20-#REF!,6),"…")," / ", IF(ISNUMBER($I20),FIXED($I20-#REF!,6),"…") )</f>
        <v>… / … / …</v>
      </c>
      <c r="O20" s="28" t="s">
        <v>133</v>
      </c>
      <c r="P20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0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0" s="39" t="str">
        <f t="shared" si="0"/>
        <v/>
      </c>
      <c r="S20" s="20"/>
      <c r="T20" s="55" t="s">
        <v>220</v>
      </c>
      <c r="U20" s="28"/>
      <c r="V20" s="44" t="s">
        <v>203</v>
      </c>
      <c r="W20" s="44" t="s">
        <v>203</v>
      </c>
      <c r="X20" s="44" t="s">
        <v>203</v>
      </c>
    </row>
    <row r="21" spans="1:24" ht="32" x14ac:dyDescent="0.2">
      <c r="A21" s="27">
        <v>20</v>
      </c>
      <c r="B21" s="18" t="s">
        <v>37</v>
      </c>
      <c r="C21" s="18" t="s">
        <v>46</v>
      </c>
      <c r="D21" s="20" t="s">
        <v>111</v>
      </c>
      <c r="E21" s="28" t="s">
        <v>14</v>
      </c>
      <c r="F21" s="28" t="s">
        <v>16</v>
      </c>
      <c r="G21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1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1" s="42"/>
      <c r="J21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1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1" s="27" t="str">
        <f>IF(Table1[[#This Row],[Z-LCLS '[m']
X (SE)]]="","",0)</f>
        <v/>
      </c>
      <c r="M21" s="27" t="str">
        <f>CONCATENATE( IF(ISNUMBER($G21),FIXED($G21-#REF!,6),"…")," / ", IF(ISNUMBER($H21),FIXED($H21-#REF!,6),"…")," / ", IF(ISNUMBER($I21),FIXED($I21-#REF!,6),"…") )</f>
        <v>… / … / …</v>
      </c>
      <c r="N21" s="27" t="str">
        <f>CONCATENATE( IF(ISNUMBER($G21),FIXED($G21-#REF!,6),"…")," / ", IF(ISNUMBER($H21),FIXED($H21-#REF!,6),"…")," / ", IF(ISNUMBER($I21),FIXED($I21-#REF!,6),"…") )</f>
        <v>… / … / …</v>
      </c>
      <c r="O21" s="28" t="s">
        <v>134</v>
      </c>
      <c r="P21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1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1" s="39" t="str">
        <f t="shared" si="0"/>
        <v/>
      </c>
      <c r="S21" s="20"/>
      <c r="T21" s="55" t="s">
        <v>220</v>
      </c>
      <c r="U21" s="28"/>
      <c r="V21" s="44"/>
      <c r="W21" s="44"/>
      <c r="X21" s="44"/>
    </row>
    <row r="22" spans="1:24" x14ac:dyDescent="0.2">
      <c r="A22" s="103">
        <v>21</v>
      </c>
      <c r="B22" s="18" t="s">
        <v>267</v>
      </c>
      <c r="C22" s="104"/>
      <c r="D22" s="105"/>
      <c r="E22" s="28" t="s">
        <v>14</v>
      </c>
      <c r="F22" s="28" t="s">
        <v>16</v>
      </c>
      <c r="G22" s="10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-0.73186897898922965</v>
      </c>
      <c r="H22" s="10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22" s="42">
        <v>759.3</v>
      </c>
      <c r="J22" s="10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22" s="109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22" s="107">
        <f>IF(Table1[[#This Row],[Z-LCLS '[m']
X (SE)]]="","",0)</f>
        <v>0</v>
      </c>
      <c r="M22" s="103" t="e">
        <f>CONCATENATE( IF(ISNUMBER($G22),FIXED($G22-#REF!,6),"…")," / ", IF(ISNUMBER($H22),FIXED($H22-#REF!,6),"…")," / ", IF(ISNUMBER($I22),FIXED($I22-#REF!,6),"…") )</f>
        <v>#REF!</v>
      </c>
      <c r="N22" s="103" t="e">
        <f>CONCATENATE( IF(ISNUMBER($G22),FIXED($G22-#REF!,6),"…")," / ", IF(ISNUMBER($H22),FIXED($H22-#REF!,6),"…")," / ", IF(ISNUMBER($I22),FIXED($I22-#REF!,6),"…") )</f>
        <v>#REF!</v>
      </c>
      <c r="O22" s="28" t="s">
        <v>134</v>
      </c>
      <c r="P22" s="11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0.83726904905712718</v>
      </c>
      <c r="Q22" s="111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12.024046266729759</v>
      </c>
      <c r="R22" s="112">
        <f>IFERROR(ROUNDUP(Q22,0),"")</f>
        <v>13</v>
      </c>
      <c r="S22" s="105"/>
      <c r="T22" s="113">
        <v>2</v>
      </c>
      <c r="U22" s="106"/>
      <c r="V22" s="28" t="s">
        <v>202</v>
      </c>
      <c r="W22" s="28" t="s">
        <v>204</v>
      </c>
      <c r="X22" s="28" t="s">
        <v>203</v>
      </c>
    </row>
    <row r="23" spans="1:24" ht="48" x14ac:dyDescent="0.2">
      <c r="A23" s="26">
        <v>22</v>
      </c>
      <c r="B23" s="18" t="s">
        <v>268</v>
      </c>
      <c r="C23" s="18" t="s">
        <v>47</v>
      </c>
      <c r="D23" s="21" t="s">
        <v>108</v>
      </c>
      <c r="E23" s="28" t="s">
        <v>14</v>
      </c>
      <c r="F23" s="28" t="s">
        <v>16</v>
      </c>
      <c r="G23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-0.64784702010289763</v>
      </c>
      <c r="H23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23" s="42">
        <v>762.3</v>
      </c>
      <c r="J23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23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23" s="27">
        <f>IF(Table1[[#This Row],[Z-LCLS '[m']
X (SE)]]="","",0)</f>
        <v>0</v>
      </c>
      <c r="M23" s="27" t="e">
        <f>CONCATENATE( IF(ISNUMBER($G23),FIXED($G23-#REF!,6),"…")," / ", IF(ISNUMBER($H23),FIXED($H23-#REF!,6),"…")," / ", IF(ISNUMBER($I23),FIXED($I23-#REF!,6),"…") )</f>
        <v>#REF!</v>
      </c>
      <c r="N23" s="27" t="e">
        <f>CONCATENATE( IF(ISNUMBER($G23),FIXED($G23-#REF!,6),"…")," / ", IF(ISNUMBER($H23),FIXED($H23-#REF!,6),"…")," / ", IF(ISNUMBER($I23),FIXED($I23-#REF!,6),"…") )</f>
        <v>#REF!</v>
      </c>
      <c r="O23" s="28" t="s">
        <v>134</v>
      </c>
      <c r="P23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0.85282826643197995</v>
      </c>
      <c r="Q23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12.21922866672976</v>
      </c>
      <c r="R23" s="39">
        <f t="shared" si="0"/>
        <v>13</v>
      </c>
      <c r="S23" s="20"/>
      <c r="T23" s="55" t="s">
        <v>221</v>
      </c>
      <c r="U23" s="28"/>
      <c r="V23" s="44" t="s">
        <v>202</v>
      </c>
      <c r="W23" s="44" t="s">
        <v>204</v>
      </c>
      <c r="X23" s="44" t="s">
        <v>203</v>
      </c>
    </row>
    <row r="24" spans="1:24" ht="32" x14ac:dyDescent="0.2">
      <c r="A24" s="27">
        <v>22</v>
      </c>
      <c r="B24" s="18" t="s">
        <v>37</v>
      </c>
      <c r="C24" s="18" t="s">
        <v>48</v>
      </c>
      <c r="D24" s="20" t="s">
        <v>111</v>
      </c>
      <c r="E24" s="28" t="s">
        <v>14</v>
      </c>
      <c r="F24" s="28" t="s">
        <v>16</v>
      </c>
      <c r="G24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4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4" s="42"/>
      <c r="J24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4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4" s="27" t="str">
        <f>IF(Table1[[#This Row],[Z-LCLS '[m']
X (SE)]]="","",0)</f>
        <v/>
      </c>
      <c r="M24" s="27" t="str">
        <f>CONCATENATE( IF(ISNUMBER($G24),FIXED($G24-#REF!,6),"…")," / ", IF(ISNUMBER($H24),FIXED($H24-#REF!,6),"…")," / ", IF(ISNUMBER($I24),FIXED($I24-#REF!,6),"…") )</f>
        <v>… / … / …</v>
      </c>
      <c r="N24" s="27" t="str">
        <f>CONCATENATE( IF(ISNUMBER($G24),FIXED($G24-#REF!,6),"…")," / ", IF(ISNUMBER($H24),FIXED($H24-#REF!,6),"…")," / ", IF(ISNUMBER($I24),FIXED($I24-#REF!,6),"…") )</f>
        <v>… / … / …</v>
      </c>
      <c r="O24" s="28" t="s">
        <v>134</v>
      </c>
      <c r="P24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4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4" s="39" t="str">
        <f t="shared" si="0"/>
        <v/>
      </c>
      <c r="S24" s="20"/>
      <c r="T24" s="55" t="s">
        <v>220</v>
      </c>
      <c r="U24" s="28"/>
      <c r="V24" s="44"/>
      <c r="W24" s="44"/>
      <c r="X24" s="44"/>
    </row>
    <row r="25" spans="1:24" ht="48" x14ac:dyDescent="0.2">
      <c r="A25" s="26">
        <v>23</v>
      </c>
      <c r="B25" s="18" t="s">
        <v>36</v>
      </c>
      <c r="C25" s="18" t="s">
        <v>131</v>
      </c>
      <c r="D25" s="20" t="s">
        <v>110</v>
      </c>
      <c r="E25" s="28" t="s">
        <v>14</v>
      </c>
      <c r="F25" s="28" t="s">
        <v>16</v>
      </c>
      <c r="G25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5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5" s="42"/>
      <c r="J25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5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5" s="27" t="str">
        <f>IF(Table1[[#This Row],[Z-LCLS '[m']
X (SE)]]="","",0)</f>
        <v/>
      </c>
      <c r="M25" s="27" t="str">
        <f>CONCATENATE( IF(ISNUMBER($G25),FIXED($G25-#REF!,6),"…")," / ", IF(ISNUMBER($H25),FIXED($H25-#REF!,6),"…")," / ", IF(ISNUMBER($I25),FIXED($I25-#REF!,6),"…") )</f>
        <v>… / … / …</v>
      </c>
      <c r="N25" s="27" t="str">
        <f>CONCATENATE( IF(ISNUMBER($G25),FIXED($G25-#REF!,6),"…")," / ", IF(ISNUMBER($H25),FIXED($H25-#REF!,6),"…")," / ", IF(ISNUMBER($I25),FIXED($I25-#REF!,6),"…") )</f>
        <v>… / … / …</v>
      </c>
      <c r="O25" s="28" t="s">
        <v>134</v>
      </c>
      <c r="P25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5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5" s="39" t="str">
        <f t="shared" si="0"/>
        <v/>
      </c>
      <c r="S25" s="20"/>
      <c r="T25" s="55" t="s">
        <v>220</v>
      </c>
      <c r="U25" s="28"/>
      <c r="V25" s="44" t="s">
        <v>202</v>
      </c>
      <c r="W25" s="44" t="s">
        <v>202</v>
      </c>
      <c r="X25" s="44" t="s">
        <v>202</v>
      </c>
    </row>
    <row r="26" spans="1:24" ht="48" x14ac:dyDescent="0.2">
      <c r="A26" s="27">
        <v>24</v>
      </c>
      <c r="B26" s="18" t="s">
        <v>8</v>
      </c>
      <c r="C26" s="18" t="s">
        <v>50</v>
      </c>
      <c r="D26" s="21" t="s">
        <v>112</v>
      </c>
      <c r="E26" s="28" t="s">
        <v>14</v>
      </c>
      <c r="F26" s="28" t="s">
        <v>16</v>
      </c>
      <c r="G26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6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6" s="42"/>
      <c r="J26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6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6" s="27" t="str">
        <f>IF(Table1[[#This Row],[Z-LCLS '[m']
X (SE)]]="","",0)</f>
        <v/>
      </c>
      <c r="M26" s="27" t="str">
        <f>CONCATENATE( IF(ISNUMBER($G26),FIXED($G26-#REF!,6),"…")," / ", IF(ISNUMBER($H26),FIXED($H26-#REF!,6),"…")," / ", IF(ISNUMBER($I26),FIXED($I26-#REF!,6),"…") )</f>
        <v>… / … / …</v>
      </c>
      <c r="N26" s="27" t="str">
        <f>CONCATENATE( IF(ISNUMBER($G26),FIXED($G26-#REF!,6),"…")," / ", IF(ISNUMBER($H26),FIXED($H26-#REF!,6),"…")," / ", IF(ISNUMBER($I26),FIXED($I26-#REF!,6),"…") )</f>
        <v>… / … / …</v>
      </c>
      <c r="O26" s="28" t="s">
        <v>133</v>
      </c>
      <c r="P26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6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6" s="39" t="str">
        <f t="shared" si="0"/>
        <v/>
      </c>
      <c r="S26" s="20"/>
      <c r="T26" s="55" t="s">
        <v>220</v>
      </c>
      <c r="U26" s="28"/>
      <c r="V26" s="44" t="s">
        <v>202</v>
      </c>
      <c r="W26" s="44" t="s">
        <v>202</v>
      </c>
      <c r="X26" s="44" t="s">
        <v>202</v>
      </c>
    </row>
    <row r="27" spans="1:24" ht="80" x14ac:dyDescent="0.2">
      <c r="A27" s="26">
        <v>25</v>
      </c>
      <c r="B27" s="18" t="s">
        <v>9</v>
      </c>
      <c r="C27" s="18" t="s">
        <v>51</v>
      </c>
      <c r="D27" s="21" t="s">
        <v>113</v>
      </c>
      <c r="E27" s="28" t="s">
        <v>14</v>
      </c>
      <c r="F27" s="28" t="s">
        <v>16</v>
      </c>
      <c r="G27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7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7" s="42"/>
      <c r="J27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7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7" s="27" t="str">
        <f>IF(Table1[[#This Row],[Z-LCLS '[m']
X (SE)]]="","",0)</f>
        <v/>
      </c>
      <c r="M27" s="27" t="str">
        <f>CONCATENATE( IF(ISNUMBER($G27),FIXED($G27-#REF!,6),"…")," / ", IF(ISNUMBER($H27),FIXED($H27-#REF!,6),"…")," / ", IF(ISNUMBER($I27),FIXED($I27-#REF!,6),"…") )</f>
        <v>… / … / …</v>
      </c>
      <c r="N27" s="27" t="str">
        <f>CONCATENATE( IF(ISNUMBER($G27),FIXED($G27-#REF!,6),"…")," / ", IF(ISNUMBER($H27),FIXED($H27-#REF!,6),"…")," / ", IF(ISNUMBER($I27),FIXED($I27-#REF!,6),"…") )</f>
        <v>… / … / …</v>
      </c>
      <c r="O27" s="28" t="s">
        <v>137</v>
      </c>
      <c r="P27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7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7" s="39" t="str">
        <f t="shared" si="0"/>
        <v/>
      </c>
      <c r="S27" s="20" t="s">
        <v>214</v>
      </c>
      <c r="T27" s="55" t="s">
        <v>220</v>
      </c>
      <c r="U27" s="28"/>
      <c r="V27" s="44" t="s">
        <v>202</v>
      </c>
      <c r="W27" s="44" t="s">
        <v>203</v>
      </c>
      <c r="X27" s="44" t="s">
        <v>203</v>
      </c>
    </row>
    <row r="28" spans="1:24" ht="80" x14ac:dyDescent="0.2">
      <c r="A28" s="27">
        <v>26</v>
      </c>
      <c r="B28" s="18" t="s">
        <v>10</v>
      </c>
      <c r="C28" s="18" t="s">
        <v>52</v>
      </c>
      <c r="D28" s="21" t="s">
        <v>114</v>
      </c>
      <c r="E28" s="28" t="s">
        <v>14</v>
      </c>
      <c r="F28" s="28" t="s">
        <v>16</v>
      </c>
      <c r="G28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8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8" s="42"/>
      <c r="J28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8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8" s="27" t="str">
        <f>IF(Table1[[#This Row],[Z-LCLS '[m']
X (SE)]]="","",0)</f>
        <v/>
      </c>
      <c r="M28" s="27" t="str">
        <f>CONCATENATE( IF(ISNUMBER($G28),FIXED($G28-#REF!,6),"…")," / ", IF(ISNUMBER($H28),FIXED($H28-#REF!,6),"…")," / ", IF(ISNUMBER($I28),FIXED($I28-#REF!,6),"…") )</f>
        <v>… / … / …</v>
      </c>
      <c r="N28" s="27" t="str">
        <f>CONCATENATE( IF(ISNUMBER($G28),FIXED($G28-#REF!,6),"…")," / ", IF(ISNUMBER($H28),FIXED($H28-#REF!,6),"…")," / ", IF(ISNUMBER($I28),FIXED($I28-#REF!,6),"…") )</f>
        <v>… / … / …</v>
      </c>
      <c r="O28" s="28" t="s">
        <v>133</v>
      </c>
      <c r="P28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8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8" s="39" t="str">
        <f t="shared" si="0"/>
        <v/>
      </c>
      <c r="S28" s="20"/>
      <c r="T28" s="55" t="s">
        <v>220</v>
      </c>
      <c r="U28" s="28"/>
      <c r="V28" s="44" t="s">
        <v>204</v>
      </c>
      <c r="W28" s="44" t="s">
        <v>203</v>
      </c>
      <c r="X28" s="44" t="s">
        <v>204</v>
      </c>
    </row>
    <row r="29" spans="1:24" ht="80" x14ac:dyDescent="0.2">
      <c r="A29" s="26">
        <v>27</v>
      </c>
      <c r="B29" s="18" t="s">
        <v>10</v>
      </c>
      <c r="C29" s="18" t="s">
        <v>53</v>
      </c>
      <c r="D29" s="21" t="s">
        <v>114</v>
      </c>
      <c r="E29" s="28" t="s">
        <v>14</v>
      </c>
      <c r="F29" s="28" t="s">
        <v>16</v>
      </c>
      <c r="G29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9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9" s="42"/>
      <c r="J29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9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9" s="27" t="str">
        <f>IF(Table1[[#This Row],[Z-LCLS '[m']
X (SE)]]="","",0)</f>
        <v/>
      </c>
      <c r="M29" s="27" t="str">
        <f>CONCATENATE( IF(ISNUMBER($G29),FIXED($G29-#REF!,6),"…")," / ", IF(ISNUMBER($H29),FIXED($H29-#REF!,6),"…")," / ", IF(ISNUMBER($I29),FIXED($I29-#REF!,6),"…") )</f>
        <v>… / … / …</v>
      </c>
      <c r="N29" s="27" t="str">
        <f>CONCATENATE( IF(ISNUMBER($G29),FIXED($G29-#REF!,6),"…")," / ", IF(ISNUMBER($H29),FIXED($H29-#REF!,6),"…")," / ", IF(ISNUMBER($I29),FIXED($I29-#REF!,6),"…") )</f>
        <v>… / … / …</v>
      </c>
      <c r="O29" s="28" t="s">
        <v>133</v>
      </c>
      <c r="P29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9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9" s="39" t="str">
        <f t="shared" si="0"/>
        <v/>
      </c>
      <c r="S29" s="20"/>
      <c r="T29" s="55" t="s">
        <v>220</v>
      </c>
      <c r="U29" s="28"/>
      <c r="V29" s="44" t="s">
        <v>204</v>
      </c>
      <c r="W29" s="44" t="s">
        <v>203</v>
      </c>
      <c r="X29" s="44" t="s">
        <v>204</v>
      </c>
    </row>
    <row r="30" spans="1:24" ht="64" x14ac:dyDescent="0.2">
      <c r="A30" s="27">
        <v>28</v>
      </c>
      <c r="B30" s="18" t="s">
        <v>3</v>
      </c>
      <c r="C30" s="18" t="s">
        <v>253</v>
      </c>
      <c r="D30" s="20" t="s">
        <v>105</v>
      </c>
      <c r="E30" s="28" t="s">
        <v>14</v>
      </c>
      <c r="F30" s="28" t="s">
        <v>16</v>
      </c>
      <c r="G30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-0.44336056618297803</v>
      </c>
      <c r="H30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30" s="56">
        <v>769.601179</v>
      </c>
      <c r="J30" s="45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30" s="46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30" s="37">
        <f>IF(Table1[[#This Row],[Z-LCLS '[m']
X (SE)]]="","",0)</f>
        <v>0</v>
      </c>
      <c r="M30" s="27" t="e">
        <f>CONCATENATE( IF(ISNUMBER($G30),FIXED($G30-#REF!,6),"…")," / ", IF(ISNUMBER($H30),FIXED($H30-#REF!,6),"…")," / ", IF(ISNUMBER($I30),FIXED($I30-#REF!,6),"…") )</f>
        <v>#REF!</v>
      </c>
      <c r="N30" s="27" t="e">
        <f>CONCATENATE( IF(ISNUMBER($G30),FIXED($G30-#REF!,6),"…")," / ", IF(ISNUMBER($H30),FIXED($H30-#REF!,6),"…")," / ", IF(ISNUMBER($I30),FIXED($I30-#REF!,6),"…") )</f>
        <v>#REF!</v>
      </c>
      <c r="O30" s="28" t="s">
        <v>133</v>
      </c>
      <c r="P30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0.89069514348321699</v>
      </c>
      <c r="Q30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12.694249213412963</v>
      </c>
      <c r="R30" s="39">
        <f>IFERROR(ROUNDUP(Q30,0),"")</f>
        <v>13</v>
      </c>
      <c r="S30" s="20" t="s">
        <v>235</v>
      </c>
      <c r="T30" s="55" t="s">
        <v>220</v>
      </c>
      <c r="U30" s="28" t="s">
        <v>192</v>
      </c>
      <c r="V30" s="28"/>
      <c r="W30" s="28"/>
      <c r="X30" s="28"/>
    </row>
    <row r="31" spans="1:24" ht="48" x14ac:dyDescent="0.2">
      <c r="A31" s="26">
        <v>29</v>
      </c>
      <c r="B31" s="18" t="s">
        <v>5</v>
      </c>
      <c r="C31" s="18" t="s">
        <v>54</v>
      </c>
      <c r="D31" s="21" t="s">
        <v>136</v>
      </c>
      <c r="E31" s="28" t="s">
        <v>14</v>
      </c>
      <c r="F31" s="28" t="s">
        <v>17</v>
      </c>
      <c r="G31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1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1" s="42"/>
      <c r="J31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1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1" s="27" t="str">
        <f>IF(Table1[[#This Row],[Z-LCLS '[m']
X (SE)]]="","",0)</f>
        <v/>
      </c>
      <c r="M31" s="27" t="str">
        <f>CONCATENATE( IF(ISNUMBER($G31),FIXED($G31-#REF!,6),"…")," / ", IF(ISNUMBER($H31),FIXED($H31-#REF!,6),"…")," / ", IF(ISNUMBER($I31),FIXED($I31-#REF!,6),"…") )</f>
        <v>… / … / …</v>
      </c>
      <c r="N31" s="27" t="str">
        <f>CONCATENATE( IF(ISNUMBER($G31),FIXED($G31-#REF!,6),"…")," / ", IF(ISNUMBER($H31),FIXED($H31-#REF!,6),"…")," / ", IF(ISNUMBER($I31),FIXED($I31-#REF!,6),"…") )</f>
        <v>… / … / …</v>
      </c>
      <c r="O31" s="28" t="s">
        <v>133</v>
      </c>
      <c r="P31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1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1" s="39" t="str">
        <f t="shared" si="0"/>
        <v/>
      </c>
      <c r="S31" s="20"/>
      <c r="T31" s="55">
        <v>3</v>
      </c>
      <c r="U31" s="28"/>
      <c r="V31" s="44" t="s">
        <v>202</v>
      </c>
      <c r="W31" s="44" t="s">
        <v>202</v>
      </c>
      <c r="X31" s="44" t="s">
        <v>202</v>
      </c>
    </row>
    <row r="32" spans="1:24" ht="32" x14ac:dyDescent="0.2">
      <c r="A32" s="27">
        <v>30</v>
      </c>
      <c r="B32" s="18" t="s">
        <v>37</v>
      </c>
      <c r="C32" s="18" t="s">
        <v>49</v>
      </c>
      <c r="D32" s="20" t="s">
        <v>111</v>
      </c>
      <c r="E32" s="28" t="s">
        <v>14</v>
      </c>
      <c r="F32" s="28" t="s">
        <v>17</v>
      </c>
      <c r="G32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2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2" s="42"/>
      <c r="J32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2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2" s="27" t="str">
        <f>IF(Table1[[#This Row],[Z-LCLS '[m']
X (SE)]]="","",0)</f>
        <v/>
      </c>
      <c r="M32" s="27" t="str">
        <f>CONCATENATE( IF(ISNUMBER($G32),FIXED($G32-#REF!,6),"…")," / ", IF(ISNUMBER($H32),FIXED($H32-#REF!,6),"…")," / ", IF(ISNUMBER($I32),FIXED($I32-#REF!,6),"…") )</f>
        <v>… / … / …</v>
      </c>
      <c r="N32" s="27" t="str">
        <f>CONCATENATE( IF(ISNUMBER($G32),FIXED($G32-#REF!,6),"…")," / ", IF(ISNUMBER($H32),FIXED($H32-#REF!,6),"…")," / ", IF(ISNUMBER($I32),FIXED($I32-#REF!,6),"…") )</f>
        <v>… / … / …</v>
      </c>
      <c r="O32" s="28" t="s">
        <v>134</v>
      </c>
      <c r="P32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2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2" s="39" t="str">
        <f t="shared" si="0"/>
        <v/>
      </c>
      <c r="S32" s="20"/>
      <c r="T32" s="55">
        <v>3</v>
      </c>
      <c r="U32" s="28"/>
      <c r="V32" s="44"/>
      <c r="W32" s="44"/>
      <c r="X32" s="44"/>
    </row>
    <row r="33" spans="1:24" ht="16" x14ac:dyDescent="0.2">
      <c r="A33" s="26">
        <v>31</v>
      </c>
      <c r="B33" s="18" t="s">
        <v>11</v>
      </c>
      <c r="C33" s="18" t="s">
        <v>139</v>
      </c>
      <c r="D33" s="21" t="s">
        <v>141</v>
      </c>
      <c r="E33" s="28" t="s">
        <v>14</v>
      </c>
      <c r="F33" s="28" t="s">
        <v>17</v>
      </c>
      <c r="G33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-0.41356579140817473</v>
      </c>
      <c r="H33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-0.89530500000000046</v>
      </c>
      <c r="I33" s="42">
        <v>770.66499999999996</v>
      </c>
      <c r="J33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33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33" s="27">
        <f>IF(Table1[[#This Row],[Z-LCLS '[m']
X (SE)]]="","",0)</f>
        <v>0</v>
      </c>
      <c r="M33" s="27" t="e">
        <f>CONCATENATE( IF(ISNUMBER($G33),FIXED($G33-#REF!,6),"…")," / ", IF(ISNUMBER($H33),FIXED($H33-#REF!,6),"…")," / ", IF(ISNUMBER($I33),FIXED($I33-#REF!,6),"…") )</f>
        <v>#REF!</v>
      </c>
      <c r="N33" s="27" t="e">
        <f>CONCATENATE( IF(ISNUMBER($G33),FIXED($G33-#REF!,6),"…")," / ", IF(ISNUMBER($H33),FIXED($H33-#REF!,6),"…")," / ", IF(ISNUMBER($I33),FIXED($I33-#REF!,6),"…") )</f>
        <v>#REF!</v>
      </c>
      <c r="O33" s="28" t="s">
        <v>133</v>
      </c>
      <c r="P33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0.8962125508788612</v>
      </c>
      <c r="Q33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12.76346225872976</v>
      </c>
      <c r="R33" s="39">
        <f t="shared" si="0"/>
        <v>13</v>
      </c>
      <c r="S33" s="20" t="s">
        <v>224</v>
      </c>
      <c r="T33" s="55" t="s">
        <v>221</v>
      </c>
      <c r="U33" s="28" t="s">
        <v>192</v>
      </c>
      <c r="V33" s="44" t="s">
        <v>202</v>
      </c>
      <c r="W33" s="44" t="s">
        <v>202</v>
      </c>
      <c r="X33" s="44" t="s">
        <v>202</v>
      </c>
    </row>
    <row r="34" spans="1:24" ht="16" x14ac:dyDescent="0.2">
      <c r="A34" s="27">
        <v>32</v>
      </c>
      <c r="B34" s="18" t="s">
        <v>11</v>
      </c>
      <c r="C34" s="18" t="s">
        <v>138</v>
      </c>
      <c r="D34" s="21" t="s">
        <v>140</v>
      </c>
      <c r="E34" s="28" t="s">
        <v>14</v>
      </c>
      <c r="F34" s="28" t="s">
        <v>17</v>
      </c>
      <c r="G34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-0.38555847177939739</v>
      </c>
      <c r="H34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-0.8813040852616183</v>
      </c>
      <c r="I34" s="42">
        <v>771.66499999999996</v>
      </c>
      <c r="J34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34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34" s="27">
        <f>IF(Table1[[#This Row],[Z-LCLS '[m']
X (SE)]]="","",0)</f>
        <v>0</v>
      </c>
      <c r="M34" s="27" t="e">
        <f>CONCATENATE( IF(ISNUMBER($G34),FIXED($G34-#REF!,6),"…")," / ", IF(ISNUMBER($H34),FIXED($H34-#REF!,6),"…")," / ", IF(ISNUMBER($I34),FIXED($I34-#REF!,6),"…") )</f>
        <v>#REF!</v>
      </c>
      <c r="N34" s="27" t="e">
        <f>CONCATENATE( IF(ISNUMBER($G34),FIXED($G34-#REF!,6),"…")," / ", IF(ISNUMBER($H34),FIXED($H34-#REF!,6),"…")," / ", IF(ISNUMBER($I34),FIXED($I34-#REF!,6),"…") )</f>
        <v>#REF!</v>
      </c>
      <c r="O34" s="28" t="s">
        <v>133</v>
      </c>
      <c r="P34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0.90139895667047887</v>
      </c>
      <c r="Q34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7</v>
      </c>
      <c r="R34" s="39">
        <f t="shared" si="0"/>
        <v>7</v>
      </c>
      <c r="S34" s="20" t="s">
        <v>224</v>
      </c>
      <c r="T34" s="55" t="s">
        <v>221</v>
      </c>
      <c r="U34" s="28" t="s">
        <v>192</v>
      </c>
      <c r="V34" s="44" t="s">
        <v>202</v>
      </c>
      <c r="W34" s="44" t="s">
        <v>202</v>
      </c>
      <c r="X34" s="44" t="s">
        <v>202</v>
      </c>
    </row>
    <row r="35" spans="1:24" ht="32" x14ac:dyDescent="0.2">
      <c r="A35" s="26">
        <v>33</v>
      </c>
      <c r="B35" s="18" t="s">
        <v>37</v>
      </c>
      <c r="C35" s="18" t="s">
        <v>55</v>
      </c>
      <c r="D35" s="20" t="s">
        <v>111</v>
      </c>
      <c r="E35" s="28" t="s">
        <v>14</v>
      </c>
      <c r="F35" s="28" t="s">
        <v>17</v>
      </c>
      <c r="G35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5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5" s="42"/>
      <c r="J35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5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5" s="27" t="str">
        <f>IF(Table1[[#This Row],[Z-LCLS '[m']
X (SE)]]="","",0)</f>
        <v/>
      </c>
      <c r="M35" s="27" t="str">
        <f>CONCATENATE( IF(ISNUMBER($G35),FIXED($G35-#REF!,6),"…")," / ", IF(ISNUMBER($H35),FIXED($H35-#REF!,6),"…")," / ", IF(ISNUMBER($I35),FIXED($I35-#REF!,6),"…") )</f>
        <v>… / … / …</v>
      </c>
      <c r="N35" s="27" t="str">
        <f>CONCATENATE( IF(ISNUMBER($G35),FIXED($G35-#REF!,6),"…")," / ", IF(ISNUMBER($H35),FIXED($H35-#REF!,6),"…")," / ", IF(ISNUMBER($I35),FIXED($I35-#REF!,6),"…") )</f>
        <v>… / … / …</v>
      </c>
      <c r="O35" s="28" t="s">
        <v>134</v>
      </c>
      <c r="P35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5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5" s="39" t="str">
        <f t="shared" si="0"/>
        <v/>
      </c>
      <c r="S35" s="20"/>
      <c r="T35" s="55">
        <v>3</v>
      </c>
      <c r="U35" s="28"/>
      <c r="V35" s="44"/>
      <c r="W35" s="44"/>
      <c r="X35" s="44"/>
    </row>
    <row r="36" spans="1:24" ht="32" x14ac:dyDescent="0.2">
      <c r="A36" s="27">
        <v>34</v>
      </c>
      <c r="B36" s="18" t="s">
        <v>12</v>
      </c>
      <c r="C36" s="18" t="s">
        <v>57</v>
      </c>
      <c r="D36" s="21" t="s">
        <v>115</v>
      </c>
      <c r="E36" s="28" t="s">
        <v>14</v>
      </c>
      <c r="F36" s="28" t="s">
        <v>17</v>
      </c>
      <c r="G36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6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6" s="42"/>
      <c r="J36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6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6" s="27" t="str">
        <f>IF(Table1[[#This Row],[Z-LCLS '[m']
X (SE)]]="","",0)</f>
        <v/>
      </c>
      <c r="M36" s="27" t="str">
        <f>CONCATENATE( IF(ISNUMBER($G36),FIXED($G36-#REF!,6),"…")," / ", IF(ISNUMBER($H36),FIXED($H36-#REF!,6),"…")," / ", IF(ISNUMBER($I36),FIXED($I36-#REF!,6),"…") )</f>
        <v>… / … / …</v>
      </c>
      <c r="N36" s="27" t="str">
        <f>CONCATENATE( IF(ISNUMBER($G36),FIXED($G36-#REF!,6),"…")," / ", IF(ISNUMBER($H36),FIXED($H36-#REF!,6),"…")," / ", IF(ISNUMBER($I36),FIXED($I36-#REF!,6),"…") )</f>
        <v>… / … / …</v>
      </c>
      <c r="O36" s="28" t="s">
        <v>134</v>
      </c>
      <c r="P36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6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6" s="39" t="str">
        <f t="shared" si="0"/>
        <v/>
      </c>
      <c r="S36" s="20"/>
      <c r="T36" s="55">
        <v>3</v>
      </c>
      <c r="U36" s="28"/>
      <c r="V36" s="44" t="s">
        <v>202</v>
      </c>
      <c r="W36" s="44" t="s">
        <v>202</v>
      </c>
      <c r="X36" s="44" t="s">
        <v>202</v>
      </c>
    </row>
    <row r="37" spans="1:24" ht="32" x14ac:dyDescent="0.2">
      <c r="A37" s="26">
        <v>35</v>
      </c>
      <c r="B37" s="18" t="s">
        <v>37</v>
      </c>
      <c r="C37" s="18" t="s">
        <v>56</v>
      </c>
      <c r="D37" s="20" t="s">
        <v>111</v>
      </c>
      <c r="E37" s="28" t="s">
        <v>14</v>
      </c>
      <c r="F37" s="28" t="s">
        <v>17</v>
      </c>
      <c r="G37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7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7" s="42"/>
      <c r="J37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7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7" s="27" t="str">
        <f>IF(Table1[[#This Row],[Z-LCLS '[m']
X (SE)]]="","",0)</f>
        <v/>
      </c>
      <c r="M37" s="27" t="str">
        <f>CONCATENATE( IF(ISNUMBER($G37),FIXED($G37-#REF!,6),"…")," / ", IF(ISNUMBER($H37),FIXED($H37-#REF!,6),"…")," / ", IF(ISNUMBER($I37),FIXED($I37-#REF!,6),"…") )</f>
        <v>… / … / …</v>
      </c>
      <c r="N37" s="27" t="str">
        <f>CONCATENATE( IF(ISNUMBER($G37),FIXED($G37-#REF!,6),"…")," / ", IF(ISNUMBER($H37),FIXED($H37-#REF!,6),"…")," / ", IF(ISNUMBER($I37),FIXED($I37-#REF!,6),"…") )</f>
        <v>… / … / …</v>
      </c>
      <c r="O37" s="28" t="s">
        <v>134</v>
      </c>
      <c r="P37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7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7" s="39" t="str">
        <f t="shared" si="0"/>
        <v/>
      </c>
      <c r="S37" s="20"/>
      <c r="T37" s="55">
        <v>3</v>
      </c>
      <c r="U37" s="28"/>
      <c r="V37" s="44"/>
      <c r="W37" s="44"/>
      <c r="X37" s="44"/>
    </row>
    <row r="38" spans="1:24" ht="80" x14ac:dyDescent="0.2">
      <c r="A38" s="27">
        <v>36</v>
      </c>
      <c r="B38" s="18" t="s">
        <v>18</v>
      </c>
      <c r="C38" s="18"/>
      <c r="D38" s="21" t="s">
        <v>116</v>
      </c>
      <c r="E38" s="28" t="s">
        <v>33</v>
      </c>
      <c r="F38" s="28" t="s">
        <v>17</v>
      </c>
      <c r="G38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8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8" s="42"/>
      <c r="J38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8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8" s="27" t="str">
        <f>IF(Table1[[#This Row],[Z-LCLS '[m']
X (SE)]]="","",0)</f>
        <v/>
      </c>
      <c r="M38" s="27" t="str">
        <f>CONCATENATE( IF(ISNUMBER($G38),FIXED($G38-#REF!,6),"…")," / ", IF(ISNUMBER($H38),FIXED($H38-#REF!,6),"…")," / ", IF(ISNUMBER($I38),FIXED($I38-#REF!,6),"…") )</f>
        <v>… / … / …</v>
      </c>
      <c r="N38" s="27" t="str">
        <f>CONCATENATE( IF(ISNUMBER($G38),FIXED($G38-#REF!,6),"…")," / ", IF(ISNUMBER($H38),FIXED($H38-#REF!,6),"…")," / ", IF(ISNUMBER($I38),FIXED($I38-#REF!,6),"…") )</f>
        <v>… / … / …</v>
      </c>
      <c r="O38" s="28" t="s">
        <v>134</v>
      </c>
      <c r="P38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8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8" s="39" t="str">
        <f t="shared" si="0"/>
        <v/>
      </c>
      <c r="S38" s="20"/>
      <c r="T38" s="55">
        <v>3</v>
      </c>
      <c r="U38" s="28"/>
      <c r="V38" s="44" t="s">
        <v>202</v>
      </c>
      <c r="W38" s="44" t="s">
        <v>202</v>
      </c>
      <c r="X38" s="44" t="s">
        <v>202</v>
      </c>
    </row>
    <row r="39" spans="1:24" ht="32" x14ac:dyDescent="0.2">
      <c r="A39" s="26">
        <v>37</v>
      </c>
      <c r="B39" s="18" t="s">
        <v>37</v>
      </c>
      <c r="C39" s="18"/>
      <c r="D39" s="20" t="s">
        <v>111</v>
      </c>
      <c r="E39" s="28" t="s">
        <v>14</v>
      </c>
      <c r="F39" s="28" t="s">
        <v>17</v>
      </c>
      <c r="G39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9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9" s="42"/>
      <c r="J39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9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9" s="27" t="str">
        <f>IF(Table1[[#This Row],[Z-LCLS '[m']
X (SE)]]="","",0)</f>
        <v/>
      </c>
      <c r="M39" s="27" t="str">
        <f>CONCATENATE( IF(ISNUMBER($G39),FIXED($G39-#REF!,6),"…")," / ", IF(ISNUMBER($H39),FIXED($H39-#REF!,6),"…")," / ", IF(ISNUMBER($I39),FIXED($I39-#REF!,6),"…") )</f>
        <v>… / … / …</v>
      </c>
      <c r="N39" s="27" t="str">
        <f>CONCATENATE( IF(ISNUMBER($G39),FIXED($G39-#REF!,6),"…")," / ", IF(ISNUMBER($H39),FIXED($H39-#REF!,6),"…")," / ", IF(ISNUMBER($I39),FIXED($I39-#REF!,6),"…") )</f>
        <v>… / … / …</v>
      </c>
      <c r="O39" s="28" t="s">
        <v>134</v>
      </c>
      <c r="P39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9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9" s="39" t="str">
        <f t="shared" si="0"/>
        <v/>
      </c>
      <c r="S39" s="20"/>
      <c r="T39" s="55">
        <v>3</v>
      </c>
      <c r="U39" s="28"/>
      <c r="V39" s="44"/>
      <c r="W39" s="44"/>
      <c r="X39" s="44"/>
    </row>
    <row r="40" spans="1:24" x14ac:dyDescent="0.2">
      <c r="A40" s="27">
        <v>38</v>
      </c>
      <c r="B40" s="18" t="s">
        <v>19</v>
      </c>
      <c r="C40" s="18"/>
      <c r="D40" s="20"/>
      <c r="E40" s="28" t="s">
        <v>14</v>
      </c>
      <c r="F40" s="28" t="s">
        <v>17</v>
      </c>
      <c r="G40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40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40" s="42"/>
      <c r="J40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40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40" s="27" t="str">
        <f>IF(Table1[[#This Row],[Z-LCLS '[m']
X (SE)]]="","",0)</f>
        <v/>
      </c>
      <c r="M40" s="27" t="str">
        <f>CONCATENATE( IF(ISNUMBER($G40),FIXED($G40-#REF!,6),"…")," / ", IF(ISNUMBER($H40),FIXED($H40-#REF!,6),"…")," / ", IF(ISNUMBER($I40),FIXED($I40-#REF!,6),"…") )</f>
        <v>… / … / …</v>
      </c>
      <c r="N40" s="27" t="str">
        <f>CONCATENATE( IF(ISNUMBER($G40),FIXED($G40-#REF!,6),"…")," / ", IF(ISNUMBER($H40),FIXED($H40-#REF!,6),"…")," / ", IF(ISNUMBER($I40),FIXED($I40-#REF!,6),"…") )</f>
        <v>… / … / …</v>
      </c>
      <c r="O40" s="28" t="s">
        <v>134</v>
      </c>
      <c r="P40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40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40" s="39" t="str">
        <f t="shared" si="0"/>
        <v/>
      </c>
      <c r="S40" s="20"/>
      <c r="T40" s="55">
        <v>3</v>
      </c>
      <c r="U40" s="28"/>
      <c r="V40" s="44" t="s">
        <v>202</v>
      </c>
      <c r="W40" s="44" t="s">
        <v>202</v>
      </c>
      <c r="X40" s="44" t="s">
        <v>203</v>
      </c>
    </row>
    <row r="41" spans="1:24" ht="32" x14ac:dyDescent="0.2">
      <c r="A41" s="26">
        <v>39</v>
      </c>
      <c r="B41" s="18" t="s">
        <v>20</v>
      </c>
      <c r="C41" s="18"/>
      <c r="D41" s="21" t="s">
        <v>120</v>
      </c>
      <c r="E41" s="28" t="s">
        <v>14</v>
      </c>
      <c r="F41" s="28" t="s">
        <v>17</v>
      </c>
      <c r="G41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41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41" s="42"/>
      <c r="J41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41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41" s="27" t="str">
        <f>IF(Table1[[#This Row],[Z-LCLS '[m']
X (SE)]]="","",0)</f>
        <v/>
      </c>
      <c r="M41" s="27" t="str">
        <f>CONCATENATE( IF(ISNUMBER($G41),FIXED($G41-#REF!,6),"…")," / ", IF(ISNUMBER($H41),FIXED($H41-#REF!,6),"…")," / ", IF(ISNUMBER($I41),FIXED($I41-#REF!,6),"…") )</f>
        <v>… / … / …</v>
      </c>
      <c r="N41" s="27" t="str">
        <f>CONCATENATE( IF(ISNUMBER($G41),FIXED($G41-#REF!,6),"…")," / ", IF(ISNUMBER($H41),FIXED($H41-#REF!,6),"…")," / ", IF(ISNUMBER($I41),FIXED($I41-#REF!,6),"…") )</f>
        <v>… / … / …</v>
      </c>
      <c r="O41" s="28" t="s">
        <v>133</v>
      </c>
      <c r="P41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41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41" s="39" t="str">
        <f t="shared" si="0"/>
        <v/>
      </c>
      <c r="S41" s="20"/>
      <c r="T41" s="55">
        <v>3</v>
      </c>
      <c r="U41" s="28"/>
      <c r="V41" s="44" t="s">
        <v>202</v>
      </c>
      <c r="W41" s="44" t="s">
        <v>202</v>
      </c>
      <c r="X41" s="44" t="s">
        <v>204</v>
      </c>
    </row>
    <row r="42" spans="1:24" ht="32" x14ac:dyDescent="0.2">
      <c r="A42" s="27">
        <v>40</v>
      </c>
      <c r="B42" s="18" t="s">
        <v>20</v>
      </c>
      <c r="C42" s="18"/>
      <c r="D42" s="21" t="s">
        <v>121</v>
      </c>
      <c r="E42" s="28" t="s">
        <v>14</v>
      </c>
      <c r="F42" s="28" t="s">
        <v>17</v>
      </c>
      <c r="G42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42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42" s="42"/>
      <c r="J42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42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42" s="27" t="str">
        <f>IF(Table1[[#This Row],[Z-LCLS '[m']
X (SE)]]="","",0)</f>
        <v/>
      </c>
      <c r="M42" s="27" t="str">
        <f>CONCATENATE( IF(ISNUMBER($G42),FIXED($G42-#REF!,6),"…")," / ", IF(ISNUMBER($H42),FIXED($H42-#REF!,6),"…")," / ", IF(ISNUMBER($I42),FIXED($I42-#REF!,6),"…") )</f>
        <v>… / … / …</v>
      </c>
      <c r="N42" s="27" t="str">
        <f>CONCATENATE( IF(ISNUMBER($G42),FIXED($G42-#REF!,6),"…")," / ", IF(ISNUMBER($H42),FIXED($H42-#REF!,6),"…")," / ", IF(ISNUMBER($I42),FIXED($I42-#REF!,6),"…") )</f>
        <v>… / … / …</v>
      </c>
      <c r="O42" s="28" t="s">
        <v>133</v>
      </c>
      <c r="P42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42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42" s="39" t="str">
        <f t="shared" si="0"/>
        <v/>
      </c>
      <c r="S42" s="20"/>
      <c r="T42" s="55">
        <v>3</v>
      </c>
      <c r="U42" s="28"/>
      <c r="V42" s="44" t="s">
        <v>202</v>
      </c>
      <c r="W42" s="44" t="s">
        <v>202</v>
      </c>
      <c r="X42" s="44" t="s">
        <v>203</v>
      </c>
    </row>
    <row r="43" spans="1:24" ht="32" x14ac:dyDescent="0.2">
      <c r="A43" s="26">
        <v>41</v>
      </c>
      <c r="B43" s="18" t="s">
        <v>37</v>
      </c>
      <c r="C43" s="18"/>
      <c r="D43" s="20" t="s">
        <v>111</v>
      </c>
      <c r="E43" s="28" t="s">
        <v>14</v>
      </c>
      <c r="F43" s="28" t="s">
        <v>17</v>
      </c>
      <c r="G43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43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43" s="42"/>
      <c r="J43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43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43" s="27" t="str">
        <f>IF(Table1[[#This Row],[Z-LCLS '[m']
X (SE)]]="","",0)</f>
        <v/>
      </c>
      <c r="M43" s="27" t="str">
        <f>CONCATENATE( IF(ISNUMBER($G43),FIXED($G43-#REF!,6),"…")," / ", IF(ISNUMBER($H43),FIXED($H43-#REF!,6),"…")," / ", IF(ISNUMBER($I43),FIXED($I43-#REF!,6),"…") )</f>
        <v>… / … / …</v>
      </c>
      <c r="N43" s="27" t="str">
        <f>CONCATENATE( IF(ISNUMBER($G43),FIXED($G43-#REF!,6),"…")," / ", IF(ISNUMBER($H43),FIXED($H43-#REF!,6),"…")," / ", IF(ISNUMBER($I43),FIXED($I43-#REF!,6),"…") )</f>
        <v>… / … / …</v>
      </c>
      <c r="O43" s="28" t="s">
        <v>134</v>
      </c>
      <c r="P43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43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43" s="39" t="str">
        <f t="shared" si="0"/>
        <v/>
      </c>
      <c r="S43" s="20"/>
      <c r="T43" s="55">
        <v>3</v>
      </c>
      <c r="U43" s="28"/>
      <c r="V43" s="44"/>
      <c r="W43" s="44"/>
      <c r="X43" s="44"/>
    </row>
    <row r="44" spans="1:24" ht="32" x14ac:dyDescent="0.2">
      <c r="A44" s="27">
        <v>42</v>
      </c>
      <c r="B44" s="18" t="s">
        <v>21</v>
      </c>
      <c r="C44" s="18"/>
      <c r="D44" s="20" t="s">
        <v>126</v>
      </c>
      <c r="E44" s="28" t="s">
        <v>14</v>
      </c>
      <c r="F44" s="28" t="s">
        <v>17</v>
      </c>
      <c r="G44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44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44" s="42"/>
      <c r="J44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44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44" s="27" t="str">
        <f>IF(Table1[[#This Row],[Z-LCLS '[m']
X (SE)]]="","",0)</f>
        <v/>
      </c>
      <c r="M44" s="27" t="str">
        <f>CONCATENATE( IF(ISNUMBER($G44),FIXED($G44-#REF!,6),"…")," / ", IF(ISNUMBER($H44),FIXED($H44-#REF!,6),"…")," / ", IF(ISNUMBER($I44),FIXED($I44-#REF!,6),"…") )</f>
        <v>… / … / …</v>
      </c>
      <c r="N44" s="27" t="str">
        <f>CONCATENATE( IF(ISNUMBER($G44),FIXED($G44-#REF!,6),"…")," / ", IF(ISNUMBER($H44),FIXED($H44-#REF!,6),"…")," / ", IF(ISNUMBER($I44),FIXED($I44-#REF!,6),"…") )</f>
        <v>… / … / …</v>
      </c>
      <c r="O44" s="28" t="s">
        <v>134</v>
      </c>
      <c r="P44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44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44" s="39" t="str">
        <f t="shared" si="0"/>
        <v/>
      </c>
      <c r="S44" s="20"/>
      <c r="T44" s="55">
        <v>3</v>
      </c>
      <c r="U44" s="28"/>
      <c r="V44" s="44"/>
      <c r="W44" s="44"/>
      <c r="X44" s="44"/>
    </row>
    <row r="45" spans="1:24" ht="80" x14ac:dyDescent="0.2">
      <c r="A45" s="26">
        <v>43</v>
      </c>
      <c r="B45" s="18" t="s">
        <v>9</v>
      </c>
      <c r="C45" s="18"/>
      <c r="D45" s="21" t="s">
        <v>113</v>
      </c>
      <c r="E45" s="28" t="s">
        <v>14</v>
      </c>
      <c r="F45" s="28" t="s">
        <v>17</v>
      </c>
      <c r="G45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45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45" s="42"/>
      <c r="J45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45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45" s="27" t="str">
        <f>IF(Table1[[#This Row],[Z-LCLS '[m']
X (SE)]]="","",0)</f>
        <v/>
      </c>
      <c r="M45" s="27" t="str">
        <f>CONCATENATE( IF(ISNUMBER($G45),FIXED($G45-#REF!,6),"…")," / ", IF(ISNUMBER($H45),FIXED($H45-#REF!,6),"…")," / ", IF(ISNUMBER($I45),FIXED($I45-#REF!,6),"…") )</f>
        <v>… / … / …</v>
      </c>
      <c r="N45" s="27" t="str">
        <f>CONCATENATE( IF(ISNUMBER($G45),FIXED($G45-#REF!,6),"…")," / ", IF(ISNUMBER($H45),FIXED($H45-#REF!,6),"…")," / ", IF(ISNUMBER($I45),FIXED($I45-#REF!,6),"…") )</f>
        <v>… / … / …</v>
      </c>
      <c r="O45" s="28" t="s">
        <v>137</v>
      </c>
      <c r="P45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45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45" s="39" t="str">
        <f t="shared" ref="R45:R79" si="2">IFERROR(ROUNDUP(Q45,0),"")</f>
        <v/>
      </c>
      <c r="S45" s="20"/>
      <c r="T45" s="55">
        <v>3</v>
      </c>
      <c r="U45" s="28"/>
      <c r="V45" s="44" t="s">
        <v>204</v>
      </c>
      <c r="W45" s="44" t="s">
        <v>203</v>
      </c>
      <c r="X45" s="44" t="s">
        <v>202</v>
      </c>
    </row>
    <row r="46" spans="1:24" ht="64" x14ac:dyDescent="0.2">
      <c r="A46" s="27">
        <v>44</v>
      </c>
      <c r="B46" s="18" t="s">
        <v>22</v>
      </c>
      <c r="C46" s="18"/>
      <c r="D46" s="21" t="s">
        <v>123</v>
      </c>
      <c r="E46" s="28" t="s">
        <v>14</v>
      </c>
      <c r="F46" s="28" t="s">
        <v>17</v>
      </c>
      <c r="G46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46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46" s="42"/>
      <c r="J46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46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46" s="27" t="str">
        <f>IF(Table1[[#This Row],[Z-LCLS '[m']
X (SE)]]="","",0)</f>
        <v/>
      </c>
      <c r="M46" s="27" t="str">
        <f>CONCATENATE( IF(ISNUMBER($G46),FIXED($G46-#REF!,6),"…")," / ", IF(ISNUMBER($H46),FIXED($H46-#REF!,6),"…")," / ", IF(ISNUMBER($I46),FIXED($I46-#REF!,6),"…") )</f>
        <v>… / … / …</v>
      </c>
      <c r="N46" s="27" t="str">
        <f>CONCATENATE( IF(ISNUMBER($G46),FIXED($G46-#REF!,6),"…")," / ", IF(ISNUMBER($H46),FIXED($H46-#REF!,6),"…")," / ", IF(ISNUMBER($I46),FIXED($I46-#REF!,6),"…") )</f>
        <v>… / … / …</v>
      </c>
      <c r="O46" s="28" t="s">
        <v>134</v>
      </c>
      <c r="P46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46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46" s="39" t="str">
        <f t="shared" si="2"/>
        <v/>
      </c>
      <c r="S46" s="20"/>
      <c r="T46" s="55">
        <v>3</v>
      </c>
      <c r="U46" s="28"/>
      <c r="V46" s="44" t="s">
        <v>203</v>
      </c>
      <c r="W46" s="44" t="s">
        <v>203</v>
      </c>
      <c r="X46" s="44" t="s">
        <v>204</v>
      </c>
    </row>
    <row r="47" spans="1:24" ht="64" x14ac:dyDescent="0.2">
      <c r="A47" s="26">
        <v>45</v>
      </c>
      <c r="B47" s="18" t="s">
        <v>23</v>
      </c>
      <c r="C47" s="18"/>
      <c r="D47" s="21" t="s">
        <v>122</v>
      </c>
      <c r="E47" s="28" t="s">
        <v>14</v>
      </c>
      <c r="F47" s="28" t="s">
        <v>17</v>
      </c>
      <c r="G47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47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47" s="42"/>
      <c r="J47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47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47" s="27" t="str">
        <f>IF(Table1[[#This Row],[Z-LCLS '[m']
X (SE)]]="","",0)</f>
        <v/>
      </c>
      <c r="M47" s="27" t="str">
        <f>CONCATENATE( IF(ISNUMBER($G47),FIXED($G47-#REF!,6),"…")," / ", IF(ISNUMBER($H47),FIXED($H47-#REF!,6),"…")," / ", IF(ISNUMBER($I47),FIXED($I47-#REF!,6),"…") )</f>
        <v>… / … / …</v>
      </c>
      <c r="N47" s="27" t="str">
        <f>CONCATENATE( IF(ISNUMBER($G47),FIXED($G47-#REF!,6),"…")," / ", IF(ISNUMBER($H47),FIXED($H47-#REF!,6),"…")," / ", IF(ISNUMBER($I47),FIXED($I47-#REF!,6),"…") )</f>
        <v>… / … / …</v>
      </c>
      <c r="O47" s="28" t="s">
        <v>133</v>
      </c>
      <c r="P47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47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47" s="39" t="str">
        <f t="shared" si="2"/>
        <v/>
      </c>
      <c r="S47" s="20"/>
      <c r="T47" s="55">
        <v>3</v>
      </c>
      <c r="U47" s="28"/>
      <c r="V47" s="44" t="s">
        <v>203</v>
      </c>
      <c r="W47" s="44" t="s">
        <v>203</v>
      </c>
      <c r="X47" s="44" t="s">
        <v>204</v>
      </c>
    </row>
    <row r="48" spans="1:24" ht="32" x14ac:dyDescent="0.2">
      <c r="A48" s="27">
        <v>46</v>
      </c>
      <c r="B48" s="18" t="s">
        <v>24</v>
      </c>
      <c r="C48" s="18"/>
      <c r="D48" s="20" t="s">
        <v>126</v>
      </c>
      <c r="E48" s="28" t="s">
        <v>14</v>
      </c>
      <c r="F48" s="28" t="s">
        <v>17</v>
      </c>
      <c r="G48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48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48" s="42"/>
      <c r="J48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48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48" s="27" t="str">
        <f>IF(Table1[[#This Row],[Z-LCLS '[m']
X (SE)]]="","",0)</f>
        <v/>
      </c>
      <c r="M48" s="27" t="str">
        <f>CONCATENATE( IF(ISNUMBER($G48),FIXED($G48-#REF!,6),"…")," / ", IF(ISNUMBER($H48),FIXED($H48-#REF!,6),"…")," / ", IF(ISNUMBER($I48),FIXED($I48-#REF!,6),"…") )</f>
        <v>… / … / …</v>
      </c>
      <c r="N48" s="27" t="str">
        <f>CONCATENATE( IF(ISNUMBER($G48),FIXED($G48-#REF!,6),"…")," / ", IF(ISNUMBER($H48),FIXED($H48-#REF!,6),"…")," / ", IF(ISNUMBER($I48),FIXED($I48-#REF!,6),"…") )</f>
        <v>… / … / …</v>
      </c>
      <c r="O48" s="28" t="s">
        <v>134</v>
      </c>
      <c r="P48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48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48" s="39" t="str">
        <f t="shared" si="2"/>
        <v/>
      </c>
      <c r="S48" s="20"/>
      <c r="T48" s="55">
        <v>3</v>
      </c>
      <c r="U48" s="28"/>
      <c r="V48" s="44"/>
      <c r="W48" s="44"/>
      <c r="X48" s="44"/>
    </row>
    <row r="49" spans="1:24" x14ac:dyDescent="0.2">
      <c r="A49" s="26">
        <v>47</v>
      </c>
      <c r="B49" s="18" t="s">
        <v>5</v>
      </c>
      <c r="C49" s="18"/>
      <c r="D49" s="20"/>
      <c r="E49" s="28" t="s">
        <v>14</v>
      </c>
      <c r="F49" s="28" t="s">
        <v>17</v>
      </c>
      <c r="G49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49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49" s="42"/>
      <c r="J49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49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49" s="27" t="str">
        <f>IF(Table1[[#This Row],[Z-LCLS '[m']
X (SE)]]="","",0)</f>
        <v/>
      </c>
      <c r="M49" s="27" t="str">
        <f>CONCATENATE( IF(ISNUMBER($G49),FIXED($G49-#REF!,6),"…")," / ", IF(ISNUMBER($H49),FIXED($H49-#REF!,6),"…")," / ", IF(ISNUMBER($I49),FIXED($I49-#REF!,6),"…") )</f>
        <v>… / … / …</v>
      </c>
      <c r="N49" s="27" t="str">
        <f>CONCATENATE( IF(ISNUMBER($G49),FIXED($G49-#REF!,6),"…")," / ", IF(ISNUMBER($H49),FIXED($H49-#REF!,6),"…")," / ", IF(ISNUMBER($I49),FIXED($I49-#REF!,6),"…") )</f>
        <v>… / … / …</v>
      </c>
      <c r="O49" s="28" t="s">
        <v>133</v>
      </c>
      <c r="P49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49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49" s="39" t="str">
        <f t="shared" si="2"/>
        <v/>
      </c>
      <c r="S49" s="20"/>
      <c r="T49" s="55">
        <v>3</v>
      </c>
      <c r="U49" s="28"/>
      <c r="V49" s="44" t="s">
        <v>203</v>
      </c>
      <c r="W49" s="44" t="s">
        <v>203</v>
      </c>
      <c r="X49" s="44" t="s">
        <v>204</v>
      </c>
    </row>
    <row r="50" spans="1:24" ht="48" x14ac:dyDescent="0.2">
      <c r="A50" s="27">
        <v>48</v>
      </c>
      <c r="B50" s="18" t="s">
        <v>25</v>
      </c>
      <c r="C50" s="18"/>
      <c r="D50" s="21" t="s">
        <v>124</v>
      </c>
      <c r="E50" s="28" t="s">
        <v>14</v>
      </c>
      <c r="F50" s="28" t="s">
        <v>17</v>
      </c>
      <c r="G50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50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50" s="42"/>
      <c r="J50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50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50" s="27" t="str">
        <f>IF(Table1[[#This Row],[Z-LCLS '[m']
X (SE)]]="","",0)</f>
        <v/>
      </c>
      <c r="M50" s="27" t="str">
        <f>CONCATENATE( IF(ISNUMBER($G50),FIXED($G50-#REF!,6),"…")," / ", IF(ISNUMBER($H50),FIXED($H50-#REF!,6),"…")," / ", IF(ISNUMBER($I50),FIXED($I50-#REF!,6),"…") )</f>
        <v>… / … / …</v>
      </c>
      <c r="N50" s="27" t="str">
        <f>CONCATENATE( IF(ISNUMBER($G50),FIXED($G50-#REF!,6),"…")," / ", IF(ISNUMBER($H50),FIXED($H50-#REF!,6),"…")," / ", IF(ISNUMBER($I50),FIXED($I50-#REF!,6),"…") )</f>
        <v>… / … / …</v>
      </c>
      <c r="O50" s="28" t="s">
        <v>133</v>
      </c>
      <c r="P50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50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50" s="39" t="str">
        <f t="shared" si="2"/>
        <v/>
      </c>
      <c r="S50" s="20"/>
      <c r="T50" s="55">
        <v>3</v>
      </c>
      <c r="U50" s="28" t="s">
        <v>192</v>
      </c>
      <c r="V50" s="44" t="s">
        <v>202</v>
      </c>
      <c r="W50" s="44" t="s">
        <v>202</v>
      </c>
      <c r="X50" s="44" t="s">
        <v>202</v>
      </c>
    </row>
    <row r="51" spans="1:24" x14ac:dyDescent="0.2">
      <c r="A51" s="26">
        <v>49</v>
      </c>
      <c r="B51" s="18" t="s">
        <v>26</v>
      </c>
      <c r="C51" s="18"/>
      <c r="D51" s="20"/>
      <c r="E51" s="28" t="s">
        <v>14</v>
      </c>
      <c r="F51" s="28" t="s">
        <v>17</v>
      </c>
      <c r="G51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51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51" s="42"/>
      <c r="J51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51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51" s="27" t="str">
        <f>IF(Table1[[#This Row],[Z-LCLS '[m']
X (SE)]]="","",0)</f>
        <v/>
      </c>
      <c r="M51" s="27" t="str">
        <f>CONCATENATE( IF(ISNUMBER($G51),FIXED($G51-#REF!,6),"…")," / ", IF(ISNUMBER($H51),FIXED($H51-#REF!,6),"…")," / ", IF(ISNUMBER($I51),FIXED($I51-#REF!,6),"…") )</f>
        <v>… / … / …</v>
      </c>
      <c r="N51" s="27" t="str">
        <f>CONCATENATE( IF(ISNUMBER($G51),FIXED($G51-#REF!,6),"…")," / ", IF(ISNUMBER($H51),FIXED($H51-#REF!,6),"…")," / ", IF(ISNUMBER($I51),FIXED($I51-#REF!,6),"…") )</f>
        <v>… / … / …</v>
      </c>
      <c r="O51" s="28" t="s">
        <v>134</v>
      </c>
      <c r="P51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51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51" s="39" t="str">
        <f t="shared" si="2"/>
        <v/>
      </c>
      <c r="S51" s="20"/>
      <c r="T51" s="55">
        <v>3</v>
      </c>
      <c r="U51" s="28" t="s">
        <v>192</v>
      </c>
      <c r="V51" s="44" t="s">
        <v>202</v>
      </c>
      <c r="W51" s="44" t="s">
        <v>202</v>
      </c>
      <c r="X51" s="44" t="s">
        <v>202</v>
      </c>
    </row>
    <row r="52" spans="1:24" ht="16" x14ac:dyDescent="0.2">
      <c r="A52" s="27">
        <v>50</v>
      </c>
      <c r="B52" s="18" t="s">
        <v>146</v>
      </c>
      <c r="C52" s="18" t="s">
        <v>58</v>
      </c>
      <c r="D52" s="20" t="s">
        <v>104</v>
      </c>
      <c r="E52" s="28" t="s">
        <v>30</v>
      </c>
      <c r="F52" s="28" t="s">
        <v>15</v>
      </c>
      <c r="G52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1.25</v>
      </c>
      <c r="H52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52" s="42">
        <v>735.42200000000003</v>
      </c>
      <c r="J52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52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0</v>
      </c>
      <c r="L52" s="27">
        <f>IF(Table1[[#This Row],[Z-LCLS '[m']
X (SE)]]="","",0)</f>
        <v>0</v>
      </c>
      <c r="M52" s="27" t="e">
        <f>CONCATENATE( IF(ISNUMBER($G52),FIXED($G52-#REF!,6),"…")," / ", IF(ISNUMBER($H52),FIXED($H52-#REF!,6),"…")," / ", IF(ISNUMBER($I52),FIXED($I52-#REF!,6),"…") )</f>
        <v>#REF!</v>
      </c>
      <c r="N52" s="27" t="e">
        <f>CONCATENATE( IF(ISNUMBER($G52),FIXED($G52-#REF!,6),"…")," / ", IF(ISNUMBER($H52),FIXED($H52-#REF!,6),"…")," / ", IF(ISNUMBER($I52),FIXED($I52-#REF!,6),"…") )</f>
        <v>#REF!</v>
      </c>
      <c r="O52" s="28" t="s">
        <v>133</v>
      </c>
      <c r="P52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1.405160376146801</v>
      </c>
      <c r="Q52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14.927585692684472</v>
      </c>
      <c r="R52" s="39">
        <f t="shared" si="2"/>
        <v>15</v>
      </c>
      <c r="S52" s="20" t="s">
        <v>239</v>
      </c>
      <c r="T52" s="40">
        <v>1</v>
      </c>
      <c r="U52" s="28" t="s">
        <v>192</v>
      </c>
      <c r="V52" s="44" t="s">
        <v>202</v>
      </c>
      <c r="W52" s="44" t="s">
        <v>202</v>
      </c>
      <c r="X52" s="44" t="s">
        <v>202</v>
      </c>
    </row>
    <row r="53" spans="1:24" ht="16" x14ac:dyDescent="0.2">
      <c r="A53" s="26">
        <v>51</v>
      </c>
      <c r="B53" s="18" t="s">
        <v>146</v>
      </c>
      <c r="C53" s="18" t="s">
        <v>59</v>
      </c>
      <c r="D53" s="20" t="s">
        <v>104</v>
      </c>
      <c r="E53" s="28" t="s">
        <v>30</v>
      </c>
      <c r="F53" s="28" t="s">
        <v>15</v>
      </c>
      <c r="G53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1.2184861621990315</v>
      </c>
      <c r="H53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53" s="42">
        <v>737.02200000000005</v>
      </c>
      <c r="J53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53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-1.9693602255000001E-2</v>
      </c>
      <c r="L53" s="27">
        <f>IF(Table1[[#This Row],[Z-LCLS '[m']
X (SE)]]="","",0)</f>
        <v>0</v>
      </c>
      <c r="M53" s="27" t="e">
        <f>CONCATENATE( IF(ISNUMBER($G53),FIXED($G53-#REF!,6),"…")," / ", IF(ISNUMBER($H53),FIXED($H53-#REF!,6),"…")," / ", IF(ISNUMBER($I53),FIXED($I53-#REF!,6),"…") )</f>
        <v>#REF!</v>
      </c>
      <c r="N53" s="27" t="e">
        <f>CONCATENATE( IF(ISNUMBER($G53),FIXED($G53-#REF!,6),"…")," / ", IF(ISNUMBER($H53),FIXED($H53-#REF!,6),"…")," / ", IF(ISNUMBER($I53),FIXED($I53-#REF!,6),"…") )</f>
        <v>#REF!</v>
      </c>
      <c r="O53" s="28" t="s">
        <v>133</v>
      </c>
      <c r="P53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1.4257253361468014</v>
      </c>
      <c r="Q53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15.120843867861845</v>
      </c>
      <c r="R53" s="39">
        <f t="shared" si="2"/>
        <v>16</v>
      </c>
      <c r="S53" s="20" t="s">
        <v>239</v>
      </c>
      <c r="T53" s="40">
        <v>1</v>
      </c>
      <c r="U53" s="28" t="s">
        <v>192</v>
      </c>
      <c r="V53" s="44" t="s">
        <v>202</v>
      </c>
      <c r="W53" s="44" t="s">
        <v>202</v>
      </c>
      <c r="X53" s="44" t="s">
        <v>202</v>
      </c>
    </row>
    <row r="54" spans="1:24" s="5" customFormat="1" ht="80" x14ac:dyDescent="0.2">
      <c r="A54" s="75">
        <v>52</v>
      </c>
      <c r="B54" s="76" t="s">
        <v>240</v>
      </c>
      <c r="C54" s="76" t="s">
        <v>263</v>
      </c>
      <c r="D54" s="77" t="s">
        <v>242</v>
      </c>
      <c r="E54" s="75" t="s">
        <v>30</v>
      </c>
      <c r="F54" s="75" t="s">
        <v>15</v>
      </c>
      <c r="G54" s="78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1.1917284120101286</v>
      </c>
      <c r="H54" s="78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54" s="79">
        <v>737.70100000000002</v>
      </c>
      <c r="J54" s="80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54" s="81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54" s="78">
        <f>IF(Table1[[#This Row],[Z-LCLS '[m']
X (SE)]]="","",0)</f>
        <v>0</v>
      </c>
      <c r="M54" s="82" t="e">
        <f>CONCATENATE( IF(ISNUMBER($G54),FIXED($G54-#REF!,6),"…")," / ", IF(ISNUMBER($H54),FIXED($H54-#REF!,6),"…")," / ", IF(ISNUMBER($I54),FIXED($I54-#REF!,6),"…") )</f>
        <v>#REF!</v>
      </c>
      <c r="N54" s="82" t="e">
        <f>CONCATENATE( IF(ISNUMBER($G54),FIXED($G54-#REF!,6),"…")," / ", IF(ISNUMBER($H54),FIXED($H54-#REF!,6),"…")," / ", IF(ISNUMBER($I54),FIXED($I54-#REF!,6),"…") )</f>
        <v>#REF!</v>
      </c>
      <c r="O54" s="75" t="s">
        <v>133</v>
      </c>
      <c r="P54" s="8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1.4344525910468011</v>
      </c>
      <c r="Q54" s="84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15.202857805952739</v>
      </c>
      <c r="R54" s="85">
        <f>IFERROR(ROUNDUP(Q54,0),"")</f>
        <v>16</v>
      </c>
      <c r="S54" s="77" t="s">
        <v>264</v>
      </c>
      <c r="T54" s="86">
        <v>1</v>
      </c>
      <c r="U54" s="75" t="s">
        <v>192</v>
      </c>
      <c r="V54" s="75" t="s">
        <v>202</v>
      </c>
      <c r="W54" s="75" t="s">
        <v>202</v>
      </c>
      <c r="X54" s="75" t="s">
        <v>202</v>
      </c>
    </row>
    <row r="55" spans="1:24" ht="32" x14ac:dyDescent="0.2">
      <c r="A55" s="26">
        <v>53</v>
      </c>
      <c r="B55" s="16" t="s">
        <v>27</v>
      </c>
      <c r="C55" s="16" t="s">
        <v>28</v>
      </c>
      <c r="D55" s="19" t="s">
        <v>225</v>
      </c>
      <c r="E55" s="27" t="s">
        <v>30</v>
      </c>
      <c r="F55" s="27" t="s">
        <v>15</v>
      </c>
      <c r="G55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55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55" s="37"/>
      <c r="J55" s="27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55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55" s="27" t="str">
        <f>IF(Table1[[#This Row],[Z-LCLS '[m']
X (SE)]]="","",0)</f>
        <v/>
      </c>
      <c r="M55" s="27" t="str">
        <f>CONCATENATE( IF(ISNUMBER($G55),FIXED($G55-#REF!,6),"…")," / ", IF(ISNUMBER($H55),FIXED($H55-#REF!,6),"…")," / ", IF(ISNUMBER($I55),FIXED($I55-#REF!,6),"…") )</f>
        <v>… / … / …</v>
      </c>
      <c r="N55" s="27" t="str">
        <f>CONCATENATE( IF(ISNUMBER($G55),FIXED($G55-#REF!,6),"…")," / ", IF(ISNUMBER($H55),FIXED($H55-#REF!,6),"…")," / ", IF(ISNUMBER($I55),FIXED($I55-#REF!,6),"…") )</f>
        <v>… / … / …</v>
      </c>
      <c r="O55" s="27" t="s">
        <v>133</v>
      </c>
      <c r="P55" s="38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55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55" s="39" t="str">
        <f t="shared" si="2"/>
        <v/>
      </c>
      <c r="S55" s="19" t="s">
        <v>145</v>
      </c>
      <c r="T55" s="40">
        <v>1</v>
      </c>
      <c r="U55" s="27"/>
      <c r="V55" s="41"/>
      <c r="W55" s="41"/>
      <c r="X55" s="41"/>
    </row>
    <row r="56" spans="1:24" ht="16" x14ac:dyDescent="0.2">
      <c r="A56" s="75">
        <v>54</v>
      </c>
      <c r="B56" s="18" t="s">
        <v>35</v>
      </c>
      <c r="C56" s="18" t="s">
        <v>60</v>
      </c>
      <c r="D56" s="20" t="s">
        <v>109</v>
      </c>
      <c r="E56" s="28" t="s">
        <v>30</v>
      </c>
      <c r="F56" s="28" t="s">
        <v>15</v>
      </c>
      <c r="G56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56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56" s="42"/>
      <c r="J56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56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56" s="27" t="str">
        <f>IF(Table1[[#This Row],[Z-LCLS '[m']
X (SE)]]="","",0)</f>
        <v/>
      </c>
      <c r="M56" s="27" t="str">
        <f>CONCATENATE( IF(ISNUMBER($G56),FIXED($G56-#REF!,6),"…")," / ", IF(ISNUMBER($H56),FIXED($H56-#REF!,6),"…")," / ", IF(ISNUMBER($I56),FIXED($I56-#REF!,6),"…") )</f>
        <v>… / … / …</v>
      </c>
      <c r="N56" s="27" t="str">
        <f>CONCATENATE( IF(ISNUMBER($G56),FIXED($G56-#REF!,6),"…")," / ", IF(ISNUMBER($H56),FIXED($H56-#REF!,6),"…")," / ", IF(ISNUMBER($I56),FIXED($I56-#REF!,6),"…") )</f>
        <v>… / … / …</v>
      </c>
      <c r="O56" s="28" t="s">
        <v>134</v>
      </c>
      <c r="P56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56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56" s="39" t="str">
        <f t="shared" si="2"/>
        <v/>
      </c>
      <c r="S56" s="20"/>
      <c r="T56" s="40">
        <v>1</v>
      </c>
      <c r="U56" s="28"/>
      <c r="V56" s="44"/>
      <c r="W56" s="44"/>
      <c r="X56" s="44"/>
    </row>
    <row r="57" spans="1:24" ht="48" x14ac:dyDescent="0.2">
      <c r="A57" s="26">
        <v>55</v>
      </c>
      <c r="B57" s="18" t="s">
        <v>36</v>
      </c>
      <c r="C57" s="18" t="s">
        <v>132</v>
      </c>
      <c r="D57" s="20" t="s">
        <v>110</v>
      </c>
      <c r="E57" s="28" t="s">
        <v>30</v>
      </c>
      <c r="F57" s="28" t="s">
        <v>15</v>
      </c>
      <c r="G57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57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57" s="42"/>
      <c r="J57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57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57" s="27" t="str">
        <f>IF(Table1[[#This Row],[Z-LCLS '[m']
X (SE)]]="","",0)</f>
        <v/>
      </c>
      <c r="M57" s="27" t="str">
        <f>CONCATENATE( IF(ISNUMBER($G57),FIXED($G57-#REF!,6),"…")," / ", IF(ISNUMBER($H57),FIXED($H57-#REF!,6),"…")," / ", IF(ISNUMBER($I57),FIXED($I57-#REF!,6),"…") )</f>
        <v>… / … / …</v>
      </c>
      <c r="N57" s="27" t="str">
        <f>CONCATENATE( IF(ISNUMBER($G57),FIXED($G57-#REF!,6),"…")," / ", IF(ISNUMBER($H57),FIXED($H57-#REF!,6),"…")," / ", IF(ISNUMBER($I57),FIXED($I57-#REF!,6),"…") )</f>
        <v>… / … / …</v>
      </c>
      <c r="O57" s="28" t="s">
        <v>134</v>
      </c>
      <c r="P57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57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57" s="39" t="str">
        <f t="shared" si="2"/>
        <v/>
      </c>
      <c r="S57" s="20"/>
      <c r="T57" s="40">
        <v>1</v>
      </c>
      <c r="U57" s="28"/>
      <c r="V57" s="44"/>
      <c r="W57" s="44"/>
      <c r="X57" s="44"/>
    </row>
    <row r="58" spans="1:24" ht="32" x14ac:dyDescent="0.2">
      <c r="A58" s="75">
        <v>56</v>
      </c>
      <c r="B58" s="18" t="s">
        <v>3</v>
      </c>
      <c r="C58" s="18" t="s">
        <v>62</v>
      </c>
      <c r="D58" s="20" t="s">
        <v>105</v>
      </c>
      <c r="E58" s="28" t="s">
        <v>30</v>
      </c>
      <c r="F58" s="28" t="s">
        <v>15</v>
      </c>
      <c r="G58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1.0827112689724387</v>
      </c>
      <c r="H58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58" s="42">
        <v>740.4674</v>
      </c>
      <c r="J58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58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58" s="27">
        <f>IF(Table1[[#This Row],[Z-LCLS '[m']
X (SE)]]="","",0)</f>
        <v>0</v>
      </c>
      <c r="M58" s="27" t="e">
        <f>CONCATENATE( IF(ISNUMBER($G58),FIXED($G58-#REF!,6),"…")," / ", IF(ISNUMBER($H58),FIXED($H58-#REF!,6),"…")," / ", IF(ISNUMBER($I58),FIXED($I58-#REF!,6),"…") )</f>
        <v>#REF!</v>
      </c>
      <c r="N58" s="27" t="e">
        <f>CONCATENATE( IF(ISNUMBER($G58),FIXED($G58-#REF!,6),"…")," / ", IF(ISNUMBER($H58),FIXED($H58-#REF!,6),"…")," / ", IF(ISNUMBER($I58),FIXED($I58-#REF!,6),"…") )</f>
        <v>#REF!</v>
      </c>
      <c r="O58" s="28" t="s">
        <v>133</v>
      </c>
      <c r="P58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1.4700094068868008</v>
      </c>
      <c r="Q58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15.537001190834413</v>
      </c>
      <c r="R58" s="39">
        <f t="shared" si="2"/>
        <v>16</v>
      </c>
      <c r="S58" s="20" t="s">
        <v>238</v>
      </c>
      <c r="T58" s="40">
        <v>1</v>
      </c>
      <c r="U58" s="28" t="s">
        <v>192</v>
      </c>
      <c r="V58" s="44" t="s">
        <v>202</v>
      </c>
      <c r="W58" s="44" t="s">
        <v>202</v>
      </c>
      <c r="X58" s="44" t="s">
        <v>202</v>
      </c>
    </row>
    <row r="59" spans="1:24" ht="48" x14ac:dyDescent="0.2">
      <c r="A59" s="26">
        <v>57</v>
      </c>
      <c r="B59" s="18" t="s">
        <v>4</v>
      </c>
      <c r="C59" s="18" t="s">
        <v>63</v>
      </c>
      <c r="D59" s="20" t="s">
        <v>105</v>
      </c>
      <c r="E59" s="28" t="s">
        <v>30</v>
      </c>
      <c r="F59" s="28" t="s">
        <v>15</v>
      </c>
      <c r="G59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1.078668050755379</v>
      </c>
      <c r="H59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59" s="42">
        <v>740.57</v>
      </c>
      <c r="J59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59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59" s="27">
        <f>IF(Table1[[#This Row],[Z-LCLS '[m']
X (SE)]]="","",0)</f>
        <v>0</v>
      </c>
      <c r="M59" s="27" t="e">
        <f>CONCATENATE( IF(ISNUMBER($G59),FIXED($G59-#REF!,6),"…")," / ", IF(ISNUMBER($H59),FIXED($H59-#REF!,6),"…")," / ", IF(ISNUMBER($I59),FIXED($I59-#REF!,6),"…") )</f>
        <v>#REF!</v>
      </c>
      <c r="N59" s="27" t="e">
        <f>CONCATENATE( IF(ISNUMBER($G59),FIXED($G59-#REF!,6),"…")," / ", IF(ISNUMBER($H59),FIXED($H59-#REF!,6),"…")," / ", IF(ISNUMBER($I59),FIXED($I59-#REF!,6),"…") )</f>
        <v>#REF!</v>
      </c>
      <c r="O59" s="28" t="s">
        <v>133</v>
      </c>
      <c r="P59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1.4713281349468015</v>
      </c>
      <c r="Q59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15.549393871317667</v>
      </c>
      <c r="R59" s="39">
        <f t="shared" si="2"/>
        <v>16</v>
      </c>
      <c r="S59" s="20" t="s">
        <v>237</v>
      </c>
      <c r="T59" s="40">
        <v>1</v>
      </c>
      <c r="U59" s="28" t="s">
        <v>192</v>
      </c>
      <c r="V59" s="44" t="s">
        <v>202</v>
      </c>
      <c r="W59" s="44" t="s">
        <v>202</v>
      </c>
      <c r="X59" s="44" t="s">
        <v>202</v>
      </c>
    </row>
    <row r="60" spans="1:24" ht="48" x14ac:dyDescent="0.2">
      <c r="A60" s="75">
        <v>58</v>
      </c>
      <c r="B60" s="18" t="s">
        <v>5</v>
      </c>
      <c r="C60" s="18" t="s">
        <v>64</v>
      </c>
      <c r="D60" s="21" t="s">
        <v>136</v>
      </c>
      <c r="E60" s="28" t="s">
        <v>30</v>
      </c>
      <c r="F60" s="28" t="s">
        <v>15</v>
      </c>
      <c r="G60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60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60" s="42"/>
      <c r="J60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60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60" s="27" t="str">
        <f>IF(Table1[[#This Row],[Z-LCLS '[m']
X (SE)]]="","",0)</f>
        <v/>
      </c>
      <c r="M60" s="27" t="str">
        <f>CONCATENATE( IF(ISNUMBER($G60),FIXED($G60-#REF!,6),"…")," / ", IF(ISNUMBER($H60),FIXED($H60-#REF!,6),"…")," / ", IF(ISNUMBER($I60),FIXED($I60-#REF!,6),"…") )</f>
        <v>… / … / …</v>
      </c>
      <c r="N60" s="27" t="str">
        <f>CONCATENATE( IF(ISNUMBER($G60),FIXED($G60-#REF!,6),"…")," / ", IF(ISNUMBER($H60),FIXED($H60-#REF!,6),"…")," / ", IF(ISNUMBER($I60),FIXED($I60-#REF!,6),"…") )</f>
        <v>… / … / …</v>
      </c>
      <c r="O60" s="28" t="s">
        <v>133</v>
      </c>
      <c r="P60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60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60" s="39" t="str">
        <f t="shared" si="2"/>
        <v/>
      </c>
      <c r="S60" s="20"/>
      <c r="T60" s="40">
        <v>1</v>
      </c>
      <c r="U60" s="28"/>
      <c r="V60" s="44" t="s">
        <v>202</v>
      </c>
      <c r="W60" s="44" t="s">
        <v>202</v>
      </c>
      <c r="X60" s="44" t="s">
        <v>202</v>
      </c>
    </row>
    <row r="61" spans="1:24" ht="48" x14ac:dyDescent="0.2">
      <c r="A61" s="26">
        <v>59</v>
      </c>
      <c r="B61" s="18" t="s">
        <v>29</v>
      </c>
      <c r="C61" s="18" t="s">
        <v>65</v>
      </c>
      <c r="D61" s="21" t="s">
        <v>127</v>
      </c>
      <c r="E61" s="28" t="s">
        <v>30</v>
      </c>
      <c r="F61" s="28" t="s">
        <v>15</v>
      </c>
      <c r="G61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61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61" s="42"/>
      <c r="J61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61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61" s="27" t="str">
        <f>IF(Table1[[#This Row],[Z-LCLS '[m']
X (SE)]]="","",0)</f>
        <v/>
      </c>
      <c r="M61" s="27" t="str">
        <f>CONCATENATE( IF(ISNUMBER($G61),FIXED($G61-#REF!,6),"…")," / ", IF(ISNUMBER($H61),FIXED($H61-#REF!,6),"…")," / ", IF(ISNUMBER($I61),FIXED($I61-#REF!,6),"…") )</f>
        <v>… / … / …</v>
      </c>
      <c r="N61" s="27" t="str">
        <f>CONCATENATE( IF(ISNUMBER($G61),FIXED($G61-#REF!,6),"…")," / ", IF(ISNUMBER($H61),FIXED($H61-#REF!,6),"…")," / ", IF(ISNUMBER($I61),FIXED($I61-#REF!,6),"…") )</f>
        <v>… / … / …</v>
      </c>
      <c r="O61" s="28" t="s">
        <v>133</v>
      </c>
      <c r="P61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61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61" s="39" t="str">
        <f t="shared" si="2"/>
        <v/>
      </c>
      <c r="S61" s="20"/>
      <c r="T61" s="40">
        <v>1</v>
      </c>
      <c r="U61" s="28" t="s">
        <v>192</v>
      </c>
      <c r="V61" s="44" t="s">
        <v>202</v>
      </c>
      <c r="W61" s="44" t="s">
        <v>202</v>
      </c>
      <c r="X61" s="44" t="s">
        <v>204</v>
      </c>
    </row>
    <row r="62" spans="1:24" ht="16" x14ac:dyDescent="0.2">
      <c r="A62" s="75">
        <v>60</v>
      </c>
      <c r="B62" s="18" t="s">
        <v>6</v>
      </c>
      <c r="C62" s="18" t="s">
        <v>66</v>
      </c>
      <c r="D62" s="20" t="s">
        <v>105</v>
      </c>
      <c r="E62" s="28" t="s">
        <v>30</v>
      </c>
      <c r="F62" s="28" t="s">
        <v>15</v>
      </c>
      <c r="G62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62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62" s="42"/>
      <c r="J62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62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62" s="27" t="str">
        <f>IF(Table1[[#This Row],[Z-LCLS '[m']
X (SE)]]="","",0)</f>
        <v/>
      </c>
      <c r="M62" s="27" t="str">
        <f>CONCATENATE( IF(ISNUMBER($G62),FIXED($G62-#REF!,6),"…")," / ", IF(ISNUMBER($H62),FIXED($H62-#REF!,6),"…")," / ", IF(ISNUMBER($I62),FIXED($I62-#REF!,6),"…") )</f>
        <v>… / … / …</v>
      </c>
      <c r="N62" s="27" t="str">
        <f>CONCATENATE( IF(ISNUMBER($G62),FIXED($G62-#REF!,6),"…")," / ", IF(ISNUMBER($H62),FIXED($H62-#REF!,6),"…")," / ", IF(ISNUMBER($I62),FIXED($I62-#REF!,6),"…") )</f>
        <v>… / … / …</v>
      </c>
      <c r="O62" s="28" t="s">
        <v>133</v>
      </c>
      <c r="P62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62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62" s="39" t="str">
        <f t="shared" si="2"/>
        <v/>
      </c>
      <c r="S62" s="20"/>
      <c r="T62" s="40">
        <v>1</v>
      </c>
      <c r="U62" s="28" t="s">
        <v>192</v>
      </c>
      <c r="V62" s="44" t="s">
        <v>202</v>
      </c>
      <c r="W62" s="44" t="s">
        <v>202</v>
      </c>
      <c r="X62" s="44" t="s">
        <v>202</v>
      </c>
    </row>
    <row r="63" spans="1:24" ht="16" x14ac:dyDescent="0.2">
      <c r="A63" s="26">
        <v>61</v>
      </c>
      <c r="B63" s="18" t="s">
        <v>3</v>
      </c>
      <c r="C63" s="18" t="s">
        <v>213</v>
      </c>
      <c r="D63" s="20" t="s">
        <v>105</v>
      </c>
      <c r="E63" s="28" t="s">
        <v>30</v>
      </c>
      <c r="F63" s="28" t="s">
        <v>15</v>
      </c>
      <c r="G63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0.46690470181195565</v>
      </c>
      <c r="H63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63" s="42">
        <v>756.09400000000005</v>
      </c>
      <c r="J63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63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63" s="27">
        <f>IF(Table1[[#This Row],[Z-LCLS '[m']
X (SE)]]="","",0)</f>
        <v>0</v>
      </c>
      <c r="M63" s="27" t="e">
        <f>CONCATENATE( IF(ISNUMBER($G63),FIXED($G63-#REF!,6),"…")," / ", IF(ISNUMBER($H63),FIXED($H63-#REF!,6),"…")," / ", IF(ISNUMBER($I63),FIXED($I63-#REF!,6),"…") )</f>
        <v>#REF!</v>
      </c>
      <c r="N63" s="27" t="e">
        <f>CONCATENATE( IF(ISNUMBER($G63),FIXED($G63-#REF!,6),"…")," / ", IF(ISNUMBER($H63),FIXED($H63-#REF!,6),"…")," / ", IF(ISNUMBER($I63),FIXED($I63-#REF!,6),"…") )</f>
        <v>#REF!</v>
      </c>
      <c r="O63" s="28" t="s">
        <v>133</v>
      </c>
      <c r="P63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1.6708596593468015</v>
      </c>
      <c r="Q63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17.424481315976113</v>
      </c>
      <c r="R63" s="39">
        <f>IFERROR(ROUNDUP(Q63,0),"")</f>
        <v>18</v>
      </c>
      <c r="S63" s="20" t="s">
        <v>211</v>
      </c>
      <c r="T63" s="40">
        <v>1</v>
      </c>
      <c r="U63" s="28" t="s">
        <v>192</v>
      </c>
      <c r="V63" s="44" t="s">
        <v>202</v>
      </c>
      <c r="W63" s="44" t="s">
        <v>202</v>
      </c>
      <c r="X63" s="44" t="s">
        <v>202</v>
      </c>
    </row>
    <row r="64" spans="1:24" ht="16" x14ac:dyDescent="0.2">
      <c r="A64" s="75">
        <v>62</v>
      </c>
      <c r="B64" s="18" t="s">
        <v>4</v>
      </c>
      <c r="C64" s="18" t="s">
        <v>67</v>
      </c>
      <c r="D64" s="20" t="s">
        <v>105</v>
      </c>
      <c r="E64" s="28" t="s">
        <v>30</v>
      </c>
      <c r="F64" s="28" t="s">
        <v>15</v>
      </c>
      <c r="G64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0.46284572056091733</v>
      </c>
      <c r="H64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64" s="42">
        <v>756.197</v>
      </c>
      <c r="J64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64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64" s="27">
        <f>IF(Table1[[#This Row],[Z-LCLS '[m']
X (SE)]]="","",0)</f>
        <v>0</v>
      </c>
      <c r="M64" s="27" t="e">
        <f>CONCATENATE( IF(ISNUMBER($G64),FIXED($G64-#REF!,6),"…")," / ", IF(ISNUMBER($H64),FIXED($H64-#REF!,6),"…")," / ", IF(ISNUMBER($I64),FIXED($I64-#REF!,6),"…") )</f>
        <v>#REF!</v>
      </c>
      <c r="N64" s="27" t="e">
        <f>CONCATENATE( IF(ISNUMBER($G64),FIXED($G64-#REF!,6),"…")," / ", IF(ISNUMBER($H64),FIXED($H64-#REF!,6),"…")," / ", IF(ISNUMBER($I64),FIXED($I64-#REF!,6),"…") )</f>
        <v>#REF!</v>
      </c>
      <c r="O64" s="28" t="s">
        <v>133</v>
      </c>
      <c r="P64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1.6721835286468008</v>
      </c>
      <c r="Q64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17.436922311003155</v>
      </c>
      <c r="R64" s="39">
        <f t="shared" si="2"/>
        <v>18</v>
      </c>
      <c r="S64" s="20" t="s">
        <v>229</v>
      </c>
      <c r="T64" s="40">
        <v>1</v>
      </c>
      <c r="U64" s="28" t="s">
        <v>192</v>
      </c>
      <c r="V64" s="44" t="s">
        <v>202</v>
      </c>
      <c r="W64" s="44" t="s">
        <v>202</v>
      </c>
      <c r="X64" s="44" t="s">
        <v>202</v>
      </c>
    </row>
    <row r="65" spans="1:24" ht="16" x14ac:dyDescent="0.2">
      <c r="A65" s="26">
        <v>63</v>
      </c>
      <c r="B65" s="18" t="s">
        <v>35</v>
      </c>
      <c r="C65" s="18" t="s">
        <v>61</v>
      </c>
      <c r="D65" s="20" t="s">
        <v>106</v>
      </c>
      <c r="E65" s="28" t="s">
        <v>30</v>
      </c>
      <c r="F65" s="28" t="s">
        <v>16</v>
      </c>
      <c r="G65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65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65" s="42"/>
      <c r="J65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65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65" s="27" t="str">
        <f>IF(Table1[[#This Row],[Z-LCLS '[m']
X (SE)]]="","",0)</f>
        <v/>
      </c>
      <c r="M65" s="27" t="str">
        <f>CONCATENATE( IF(ISNUMBER($G65),FIXED($G65-#REF!,6),"…")," / ", IF(ISNUMBER($H65),FIXED($H65-#REF!,6),"…")," / ", IF(ISNUMBER($I65),FIXED($I65-#REF!,6),"…") )</f>
        <v>… / … / …</v>
      </c>
      <c r="N65" s="27" t="str">
        <f>CONCATENATE( IF(ISNUMBER($G65),FIXED($G65-#REF!,6),"…")," / ", IF(ISNUMBER($H65),FIXED($H65-#REF!,6),"…")," / ", IF(ISNUMBER($I65),FIXED($I65-#REF!,6),"…") )</f>
        <v>… / … / …</v>
      </c>
      <c r="O65" s="28" t="s">
        <v>134</v>
      </c>
      <c r="P65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65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65" s="39" t="str">
        <f t="shared" si="2"/>
        <v/>
      </c>
      <c r="S65" s="20"/>
      <c r="T65" s="55" t="s">
        <v>220</v>
      </c>
      <c r="U65" s="28"/>
      <c r="V65" s="44"/>
      <c r="W65" s="44"/>
      <c r="X65" s="44"/>
    </row>
    <row r="66" spans="1:24" ht="32" x14ac:dyDescent="0.2">
      <c r="A66" s="75">
        <v>64</v>
      </c>
      <c r="B66" s="18" t="s">
        <v>7</v>
      </c>
      <c r="C66" s="18" t="s">
        <v>69</v>
      </c>
      <c r="D66" s="21" t="s">
        <v>107</v>
      </c>
      <c r="E66" s="28" t="s">
        <v>30</v>
      </c>
      <c r="F66" s="28" t="s">
        <v>16</v>
      </c>
      <c r="G66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66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66" s="42"/>
      <c r="J66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66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66" s="27" t="str">
        <f>IF(Table1[[#This Row],[Z-LCLS '[m']
X (SE)]]="","",0)</f>
        <v/>
      </c>
      <c r="M66" s="27" t="str">
        <f>CONCATENATE( IF(ISNUMBER($G66),FIXED($G66-#REF!,6),"…")," / ", IF(ISNUMBER($H66),FIXED($H66-#REF!,6),"…")," / ", IF(ISNUMBER($I66),FIXED($I66-#REF!,6),"…") )</f>
        <v>… / … / …</v>
      </c>
      <c r="N66" s="27" t="str">
        <f>CONCATENATE( IF(ISNUMBER($G66),FIXED($G66-#REF!,6),"…")," / ", IF(ISNUMBER($H66),FIXED($H66-#REF!,6),"…")," / ", IF(ISNUMBER($I66),FIXED($I66-#REF!,6),"…") )</f>
        <v>… / … / …</v>
      </c>
      <c r="O66" s="28" t="s">
        <v>133</v>
      </c>
      <c r="P66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66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66" s="39" t="str">
        <f t="shared" si="2"/>
        <v/>
      </c>
      <c r="S66" s="20"/>
      <c r="T66" s="55" t="s">
        <v>220</v>
      </c>
      <c r="U66" s="28"/>
      <c r="V66" s="44" t="s">
        <v>203</v>
      </c>
      <c r="W66" s="44" t="s">
        <v>203</v>
      </c>
      <c r="X66" s="44" t="s">
        <v>203</v>
      </c>
    </row>
    <row r="67" spans="1:24" ht="32" x14ac:dyDescent="0.2">
      <c r="A67" s="26">
        <v>65</v>
      </c>
      <c r="B67" s="18" t="s">
        <v>22</v>
      </c>
      <c r="C67" s="18" t="s">
        <v>70</v>
      </c>
      <c r="D67" s="21" t="s">
        <v>128</v>
      </c>
      <c r="E67" s="28" t="s">
        <v>30</v>
      </c>
      <c r="F67" s="28" t="s">
        <v>16</v>
      </c>
      <c r="G67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67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67" s="42"/>
      <c r="J67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67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67" s="27" t="str">
        <f>IF(Table1[[#This Row],[Z-LCLS '[m']
X (SE)]]="","",0)</f>
        <v/>
      </c>
      <c r="M67" s="27" t="str">
        <f>CONCATENATE( IF(ISNUMBER($G67),FIXED($G67-#REF!,6),"…")," / ", IF(ISNUMBER($H67),FIXED($H67-#REF!,6),"…")," / ", IF(ISNUMBER($I67),FIXED($I67-#REF!,6),"…") )</f>
        <v>… / … / …</v>
      </c>
      <c r="N67" s="27" t="str">
        <f>CONCATENATE( IF(ISNUMBER($G67),FIXED($G67-#REF!,6),"…")," / ", IF(ISNUMBER($H67),FIXED($H67-#REF!,6),"…")," / ", IF(ISNUMBER($I67),FIXED($I67-#REF!,6),"…") )</f>
        <v>… / … / …</v>
      </c>
      <c r="O67" s="28" t="s">
        <v>133</v>
      </c>
      <c r="P67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67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67" s="39" t="str">
        <f t="shared" si="2"/>
        <v/>
      </c>
      <c r="S67" s="20" t="s">
        <v>129</v>
      </c>
      <c r="T67" s="55" t="s">
        <v>220</v>
      </c>
      <c r="U67" s="28"/>
      <c r="V67" s="44" t="s">
        <v>203</v>
      </c>
      <c r="W67" s="44" t="s">
        <v>203</v>
      </c>
      <c r="X67" s="44" t="s">
        <v>203</v>
      </c>
    </row>
    <row r="68" spans="1:24" ht="32" x14ac:dyDescent="0.2">
      <c r="A68" s="75">
        <v>66</v>
      </c>
      <c r="B68" s="18" t="s">
        <v>37</v>
      </c>
      <c r="C68" s="18" t="s">
        <v>68</v>
      </c>
      <c r="D68" s="20" t="s">
        <v>111</v>
      </c>
      <c r="E68" s="28" t="s">
        <v>30</v>
      </c>
      <c r="F68" s="28" t="s">
        <v>16</v>
      </c>
      <c r="G68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68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68" s="42"/>
      <c r="J68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68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68" s="27" t="str">
        <f>IF(Table1[[#This Row],[Z-LCLS '[m']
X (SE)]]="","",0)</f>
        <v/>
      </c>
      <c r="M68" s="27" t="str">
        <f>CONCATENATE( IF(ISNUMBER($G68),FIXED($G68-#REF!,6),"…")," / ", IF(ISNUMBER($H68),FIXED($H68-#REF!,6),"…")," / ", IF(ISNUMBER($I68),FIXED($I68-#REF!,6),"…") )</f>
        <v>… / … / …</v>
      </c>
      <c r="N68" s="27" t="str">
        <f>CONCATENATE( IF(ISNUMBER($G68),FIXED($G68-#REF!,6),"…")," / ", IF(ISNUMBER($H68),FIXED($H68-#REF!,6),"…")," / ", IF(ISNUMBER($I68),FIXED($I68-#REF!,6),"…") )</f>
        <v>… / … / …</v>
      </c>
      <c r="O68" s="28" t="s">
        <v>134</v>
      </c>
      <c r="P68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68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68" s="39" t="str">
        <f t="shared" si="2"/>
        <v/>
      </c>
      <c r="S68" s="20"/>
      <c r="T68" s="55" t="s">
        <v>220</v>
      </c>
      <c r="U68" s="28"/>
      <c r="V68" s="44"/>
      <c r="W68" s="44"/>
      <c r="X68" s="44"/>
    </row>
    <row r="69" spans="1:24" ht="48" x14ac:dyDescent="0.2">
      <c r="A69" s="26">
        <v>67</v>
      </c>
      <c r="B69" s="18" t="s">
        <v>8</v>
      </c>
      <c r="C69" s="18" t="s">
        <v>72</v>
      </c>
      <c r="D69" s="21" t="s">
        <v>112</v>
      </c>
      <c r="E69" s="28" t="s">
        <v>30</v>
      </c>
      <c r="F69" s="28" t="s">
        <v>16</v>
      </c>
      <c r="G69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69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69" s="42"/>
      <c r="J69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69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69" s="27" t="str">
        <f>IF(Table1[[#This Row],[Z-LCLS '[m']
X (SE)]]="","",0)</f>
        <v/>
      </c>
      <c r="M69" s="27" t="str">
        <f>CONCATENATE( IF(ISNUMBER($G69),FIXED($G69-#REF!,6),"…")," / ", IF(ISNUMBER($H69),FIXED($H69-#REF!,6),"…")," / ", IF(ISNUMBER($I69),FIXED($I69-#REF!,6),"…") )</f>
        <v>… / … / …</v>
      </c>
      <c r="N69" s="27" t="str">
        <f>CONCATENATE( IF(ISNUMBER($G69),FIXED($G69-#REF!,6),"…")," / ", IF(ISNUMBER($H69),FIXED($H69-#REF!,6),"…")," / ", IF(ISNUMBER($I69),FIXED($I69-#REF!,6),"…") )</f>
        <v>… / … / …</v>
      </c>
      <c r="O69" s="28" t="s">
        <v>133</v>
      </c>
      <c r="P69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69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69" s="39" t="str">
        <f t="shared" si="2"/>
        <v/>
      </c>
      <c r="S69" s="20"/>
      <c r="T69" s="55" t="s">
        <v>220</v>
      </c>
      <c r="U69" s="28"/>
      <c r="V69" s="44" t="s">
        <v>202</v>
      </c>
      <c r="W69" s="44" t="s">
        <v>202</v>
      </c>
      <c r="X69" s="44" t="s">
        <v>202</v>
      </c>
    </row>
    <row r="70" spans="1:24" ht="80" x14ac:dyDescent="0.2">
      <c r="A70" s="75">
        <v>68</v>
      </c>
      <c r="B70" s="18" t="s">
        <v>9</v>
      </c>
      <c r="C70" s="18" t="s">
        <v>73</v>
      </c>
      <c r="D70" s="21" t="s">
        <v>113</v>
      </c>
      <c r="E70" s="28" t="s">
        <v>30</v>
      </c>
      <c r="F70" s="28" t="s">
        <v>16</v>
      </c>
      <c r="G70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70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70" s="42"/>
      <c r="J70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70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70" s="27" t="str">
        <f>IF(Table1[[#This Row],[Z-LCLS '[m']
X (SE)]]="","",0)</f>
        <v/>
      </c>
      <c r="M70" s="27" t="str">
        <f>CONCATENATE( IF(ISNUMBER($G70),FIXED($G70-#REF!,6),"…")," / ", IF(ISNUMBER($H70),FIXED($H70-#REF!,6),"…")," / ", IF(ISNUMBER($I70),FIXED($I70-#REF!,6),"…") )</f>
        <v>… / … / …</v>
      </c>
      <c r="N70" s="27" t="str">
        <f>CONCATENATE( IF(ISNUMBER($G70),FIXED($G70-#REF!,6),"…")," / ", IF(ISNUMBER($H70),FIXED($H70-#REF!,6),"…")," / ", IF(ISNUMBER($I70),FIXED($I70-#REF!,6),"…") )</f>
        <v>… / … / …</v>
      </c>
      <c r="O70" s="28" t="s">
        <v>137</v>
      </c>
      <c r="P70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70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70" s="39" t="str">
        <f t="shared" si="2"/>
        <v/>
      </c>
      <c r="S70" s="20" t="s">
        <v>214</v>
      </c>
      <c r="T70" s="55" t="s">
        <v>220</v>
      </c>
      <c r="U70" s="28"/>
      <c r="V70" s="44" t="s">
        <v>203</v>
      </c>
      <c r="W70" s="44" t="s">
        <v>203</v>
      </c>
      <c r="X70" s="44" t="s">
        <v>202</v>
      </c>
    </row>
    <row r="71" spans="1:24" ht="80" x14ac:dyDescent="0.2">
      <c r="A71" s="26">
        <v>69</v>
      </c>
      <c r="B71" s="18" t="s">
        <v>10</v>
      </c>
      <c r="C71" s="18" t="s">
        <v>74</v>
      </c>
      <c r="D71" s="21" t="s">
        <v>114</v>
      </c>
      <c r="E71" s="28" t="s">
        <v>30</v>
      </c>
      <c r="F71" s="28" t="s">
        <v>16</v>
      </c>
      <c r="G71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71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71" s="42"/>
      <c r="J71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71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71" s="27" t="str">
        <f>IF(Table1[[#This Row],[Z-LCLS '[m']
X (SE)]]="","",0)</f>
        <v/>
      </c>
      <c r="M71" s="27" t="str">
        <f>CONCATENATE( IF(ISNUMBER($G71),FIXED($G71-#REF!,6),"…")," / ", IF(ISNUMBER($H71),FIXED($H71-#REF!,6),"…")," / ", IF(ISNUMBER($I71),FIXED($I71-#REF!,6),"…") )</f>
        <v>… / … / …</v>
      </c>
      <c r="N71" s="27" t="str">
        <f>CONCATENATE( IF(ISNUMBER($G71),FIXED($G71-#REF!,6),"…")," / ", IF(ISNUMBER($H71),FIXED($H71-#REF!,6),"…")," / ", IF(ISNUMBER($I71),FIXED($I71-#REF!,6),"…") )</f>
        <v>… / … / …</v>
      </c>
      <c r="O71" s="28" t="s">
        <v>133</v>
      </c>
      <c r="P71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71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71" s="39" t="str">
        <f t="shared" si="2"/>
        <v/>
      </c>
      <c r="S71" s="20"/>
      <c r="T71" s="55" t="s">
        <v>220</v>
      </c>
      <c r="U71" s="28"/>
      <c r="V71" s="44" t="s">
        <v>204</v>
      </c>
      <c r="W71" s="44" t="s">
        <v>202</v>
      </c>
      <c r="X71" s="44" t="s">
        <v>204</v>
      </c>
    </row>
    <row r="72" spans="1:24" ht="80" x14ac:dyDescent="0.2">
      <c r="A72" s="75">
        <v>70</v>
      </c>
      <c r="B72" s="18" t="s">
        <v>10</v>
      </c>
      <c r="C72" s="18" t="s">
        <v>75</v>
      </c>
      <c r="D72" s="21" t="s">
        <v>114</v>
      </c>
      <c r="E72" s="28" t="s">
        <v>30</v>
      </c>
      <c r="F72" s="28" t="s">
        <v>16</v>
      </c>
      <c r="G72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72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72" s="42"/>
      <c r="J72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72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72" s="27" t="str">
        <f>IF(Table1[[#This Row],[Z-LCLS '[m']
X (SE)]]="","",0)</f>
        <v/>
      </c>
      <c r="M72" s="27" t="str">
        <f>CONCATENATE( IF(ISNUMBER($G72),FIXED($G72-#REF!,6),"…")," / ", IF(ISNUMBER($H72),FIXED($H72-#REF!,6),"…")," / ", IF(ISNUMBER($I72),FIXED($I72-#REF!,6),"…") )</f>
        <v>… / … / …</v>
      </c>
      <c r="N72" s="27" t="str">
        <f>CONCATENATE( IF(ISNUMBER($G72),FIXED($G72-#REF!,6),"…")," / ", IF(ISNUMBER($H72),FIXED($H72-#REF!,6),"…")," / ", IF(ISNUMBER($I72),FIXED($I72-#REF!,6),"…") )</f>
        <v>… / … / …</v>
      </c>
      <c r="O72" s="28" t="s">
        <v>133</v>
      </c>
      <c r="P72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72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72" s="39" t="str">
        <f t="shared" si="2"/>
        <v/>
      </c>
      <c r="S72" s="20"/>
      <c r="T72" s="55" t="s">
        <v>220</v>
      </c>
      <c r="U72" s="28"/>
      <c r="V72" s="44" t="s">
        <v>204</v>
      </c>
      <c r="W72" s="44" t="s">
        <v>202</v>
      </c>
      <c r="X72" s="44" t="s">
        <v>204</v>
      </c>
    </row>
    <row r="73" spans="1:24" ht="64" x14ac:dyDescent="0.2">
      <c r="A73" s="26">
        <v>71</v>
      </c>
      <c r="B73" s="18" t="s">
        <v>3</v>
      </c>
      <c r="C73" s="18" t="s">
        <v>215</v>
      </c>
      <c r="D73" s="20" t="s">
        <v>105</v>
      </c>
      <c r="E73" s="28" t="s">
        <v>30</v>
      </c>
      <c r="F73" s="28" t="s">
        <v>16</v>
      </c>
      <c r="G73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-2.1943434067452472E-2</v>
      </c>
      <c r="H73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73" s="42">
        <v>768.49892499999999</v>
      </c>
      <c r="J73" s="45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73" s="46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73" s="37">
        <f>IF(Table1[[#This Row],[Z-LCLS '[m']
X (SE)]]="","",0)</f>
        <v>0</v>
      </c>
      <c r="M73" s="27" t="e">
        <f>CONCATENATE( IF(ISNUMBER($G73),FIXED($G73-#REF!,6),"…")," / ", IF(ISNUMBER($H73),FIXED($H73-#REF!,6),"…")," / ", IF(ISNUMBER($I73),FIXED($I73-#REF!,6),"…") )</f>
        <v>#REF!</v>
      </c>
      <c r="N73" s="27" t="e">
        <f>CONCATENATE( IF(ISNUMBER($G73),FIXED($G73-#REF!,6),"…")," / ", IF(ISNUMBER($H73),FIXED($H73-#REF!,6),"…")," / ", IF(ISNUMBER($I73),FIXED($I73-#REF!,6),"…") )</f>
        <v>#REF!</v>
      </c>
      <c r="O73" s="28" t="s">
        <v>133</v>
      </c>
      <c r="P73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1.8303014008643006</v>
      </c>
      <c r="Q73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18.922827046421204</v>
      </c>
      <c r="R73" s="39">
        <f>IFERROR(ROUNDUP(Q73,0),"")</f>
        <v>19</v>
      </c>
      <c r="S73" s="20" t="s">
        <v>235</v>
      </c>
      <c r="T73" s="55" t="s">
        <v>220</v>
      </c>
      <c r="U73" s="28" t="s">
        <v>192</v>
      </c>
      <c r="V73" s="28"/>
      <c r="W73" s="28"/>
      <c r="X73" s="28"/>
    </row>
    <row r="74" spans="1:24" ht="48" x14ac:dyDescent="0.2">
      <c r="A74" s="75">
        <v>72</v>
      </c>
      <c r="B74" s="18" t="s">
        <v>5</v>
      </c>
      <c r="C74" s="18" t="s">
        <v>76</v>
      </c>
      <c r="D74" s="21" t="s">
        <v>136</v>
      </c>
      <c r="E74" s="28" t="s">
        <v>30</v>
      </c>
      <c r="F74" s="28" t="s">
        <v>17</v>
      </c>
      <c r="G74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74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74" s="42"/>
      <c r="J74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74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74" s="27" t="str">
        <f>IF(Table1[[#This Row],[Z-LCLS '[m']
X (SE)]]="","",0)</f>
        <v/>
      </c>
      <c r="M74" s="27" t="str">
        <f>CONCATENATE( IF(ISNUMBER($G74),FIXED($G74-#REF!,6),"…")," / ", IF(ISNUMBER($H74),FIXED($H74-#REF!,6),"…")," / ", IF(ISNUMBER($I74),FIXED($I74-#REF!,6),"…") )</f>
        <v>… / … / …</v>
      </c>
      <c r="N74" s="27" t="str">
        <f>CONCATENATE( IF(ISNUMBER($G74),FIXED($G74-#REF!,6),"…")," / ", IF(ISNUMBER($H74),FIXED($H74-#REF!,6),"…")," / ", IF(ISNUMBER($I74),FIXED($I74-#REF!,6),"…") )</f>
        <v>… / … / …</v>
      </c>
      <c r="O74" s="28" t="s">
        <v>137</v>
      </c>
      <c r="P74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74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74" s="39" t="str">
        <f t="shared" si="2"/>
        <v/>
      </c>
      <c r="S74" s="20"/>
      <c r="T74" s="55">
        <v>3</v>
      </c>
      <c r="U74" s="28"/>
      <c r="V74" s="44" t="s">
        <v>202</v>
      </c>
      <c r="W74" s="44" t="s">
        <v>202</v>
      </c>
      <c r="X74" s="44" t="s">
        <v>202</v>
      </c>
    </row>
    <row r="75" spans="1:24" ht="32" x14ac:dyDescent="0.2">
      <c r="A75" s="26">
        <v>73</v>
      </c>
      <c r="B75" s="18" t="s">
        <v>37</v>
      </c>
      <c r="C75" s="18" t="s">
        <v>71</v>
      </c>
      <c r="D75" s="20" t="s">
        <v>111</v>
      </c>
      <c r="E75" s="28" t="s">
        <v>30</v>
      </c>
      <c r="F75" s="28" t="s">
        <v>17</v>
      </c>
      <c r="G75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75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75" s="42"/>
      <c r="J75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75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75" s="27" t="str">
        <f>IF(Table1[[#This Row],[Z-LCLS '[m']
X (SE)]]="","",0)</f>
        <v/>
      </c>
      <c r="M75" s="27" t="str">
        <f>CONCATENATE( IF(ISNUMBER($G75),FIXED($G75-#REF!,6),"…")," / ", IF(ISNUMBER($H75),FIXED($H75-#REF!,6),"…")," / ", IF(ISNUMBER($I75),FIXED($I75-#REF!,6),"…") )</f>
        <v>… / … / …</v>
      </c>
      <c r="N75" s="27" t="str">
        <f>CONCATENATE( IF(ISNUMBER($G75),FIXED($G75-#REF!,6),"…")," / ", IF(ISNUMBER($H75),FIXED($H75-#REF!,6),"…")," / ", IF(ISNUMBER($I75),FIXED($I75-#REF!,6),"…") )</f>
        <v>… / … / …</v>
      </c>
      <c r="O75" s="28" t="s">
        <v>134</v>
      </c>
      <c r="P75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75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75" s="39" t="str">
        <f t="shared" si="2"/>
        <v/>
      </c>
      <c r="S75" s="20"/>
      <c r="T75" s="55">
        <v>3</v>
      </c>
      <c r="U75" s="28"/>
      <c r="V75" s="44"/>
      <c r="W75" s="44"/>
      <c r="X75" s="44"/>
    </row>
    <row r="76" spans="1:24" ht="16" x14ac:dyDescent="0.2">
      <c r="A76" s="75">
        <v>74</v>
      </c>
      <c r="B76" s="18" t="s">
        <v>11</v>
      </c>
      <c r="C76" s="18" t="s">
        <v>143</v>
      </c>
      <c r="D76" s="20" t="s">
        <v>141</v>
      </c>
      <c r="E76" s="28" t="s">
        <v>30</v>
      </c>
      <c r="F76" s="28" t="s">
        <v>17</v>
      </c>
      <c r="G76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-0.10730321866308756</v>
      </c>
      <c r="H76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-0.89530500000000046</v>
      </c>
      <c r="I76" s="42">
        <v>770.66499999999996</v>
      </c>
      <c r="J76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76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76" s="27">
        <f>IF(Table1[[#This Row],[Z-LCLS '[m']
X (SE)]]="","",0)</f>
        <v>0</v>
      </c>
      <c r="M76" s="27" t="e">
        <f>CONCATENATE( IF(ISNUMBER($G76),FIXED($G76-#REF!,6),"…")," / ", IF(ISNUMBER($H76),FIXED($H76-#REF!,6),"…")," / ", IF(ISNUMBER($I76),FIXED($I76-#REF!,6),"…") )</f>
        <v>#REF!</v>
      </c>
      <c r="N76" s="27" t="e">
        <f>CONCATENATE( IF(ISNUMBER($G76),FIXED($G76-#REF!,6),"…")," / ", IF(ISNUMBER($H76),FIXED($H76-#REF!,6),"…")," / ", IF(ISNUMBER($I76),FIXED($I76-#REF!,6),"…") )</f>
        <v>#REF!</v>
      </c>
      <c r="O76" s="28" t="s">
        <v>133</v>
      </c>
      <c r="P76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1.8581421794468003</v>
      </c>
      <c r="Q76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19.184459360044531</v>
      </c>
      <c r="R76" s="39">
        <f t="shared" si="2"/>
        <v>20</v>
      </c>
      <c r="S76" s="20" t="s">
        <v>239</v>
      </c>
      <c r="T76" s="55" t="s">
        <v>221</v>
      </c>
      <c r="U76" s="28" t="s">
        <v>192</v>
      </c>
      <c r="V76" s="44" t="s">
        <v>202</v>
      </c>
      <c r="W76" s="44" t="s">
        <v>202</v>
      </c>
      <c r="X76" s="44" t="s">
        <v>202</v>
      </c>
    </row>
    <row r="77" spans="1:24" ht="16" x14ac:dyDescent="0.2">
      <c r="A77" s="26">
        <v>75</v>
      </c>
      <c r="B77" s="18" t="s">
        <v>11</v>
      </c>
      <c r="C77" s="18" t="s">
        <v>142</v>
      </c>
      <c r="D77" s="20" t="s">
        <v>140</v>
      </c>
      <c r="E77" s="28" t="s">
        <v>30</v>
      </c>
      <c r="F77" s="28" t="s">
        <v>17</v>
      </c>
      <c r="G77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-0.14671080362465716</v>
      </c>
      <c r="H77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-0.8813040852616183</v>
      </c>
      <c r="I77" s="42">
        <v>771.66499999999996</v>
      </c>
      <c r="J77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77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77" s="27">
        <f>IF(Table1[[#This Row],[Z-LCLS '[m']
X (SE)]]="","",0)</f>
        <v>0</v>
      </c>
      <c r="M77" s="27" t="e">
        <f>CONCATENATE( IF(ISNUMBER($G77),FIXED($G77-#REF!,6),"…")," / ", IF(ISNUMBER($H77),FIXED($H77-#REF!,6),"…")," / ", IF(ISNUMBER($I77),FIXED($I77-#REF!,6),"…") )</f>
        <v>#REF!</v>
      </c>
      <c r="N77" s="27" t="e">
        <f>CONCATENATE( IF(ISNUMBER($G77),FIXED($G77-#REF!,6),"…")," / ", IF(ISNUMBER($H77),FIXED($H77-#REF!,6),"…")," / ", IF(ISNUMBER($I77),FIXED($I77-#REF!,6),"…") )</f>
        <v>#REF!</v>
      </c>
      <c r="O77" s="28" t="s">
        <v>133</v>
      </c>
      <c r="P77" s="43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1.8709952794468006</v>
      </c>
      <c r="Q77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7</v>
      </c>
      <c r="R77" s="39">
        <f t="shared" si="2"/>
        <v>7</v>
      </c>
      <c r="S77" s="20" t="s">
        <v>239</v>
      </c>
      <c r="T77" s="55" t="s">
        <v>221</v>
      </c>
      <c r="U77" s="28" t="s">
        <v>192</v>
      </c>
      <c r="V77" s="44" t="s">
        <v>202</v>
      </c>
      <c r="W77" s="44" t="s">
        <v>202</v>
      </c>
      <c r="X77" s="44" t="s">
        <v>202</v>
      </c>
    </row>
    <row r="78" spans="1:24" ht="32" x14ac:dyDescent="0.2">
      <c r="A78" s="75">
        <v>76</v>
      </c>
      <c r="B78" s="18" t="s">
        <v>37</v>
      </c>
      <c r="C78" s="18" t="s">
        <v>77</v>
      </c>
      <c r="D78" s="20" t="s">
        <v>111</v>
      </c>
      <c r="E78" s="28" t="s">
        <v>30</v>
      </c>
      <c r="F78" s="28" t="s">
        <v>17</v>
      </c>
      <c r="G78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78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78" s="42"/>
      <c r="J78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78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78" s="27" t="str">
        <f>IF(Table1[[#This Row],[Z-LCLS '[m']
X (SE)]]="","",0)</f>
        <v/>
      </c>
      <c r="M78" s="27" t="str">
        <f>CONCATENATE( IF(ISNUMBER($G78),FIXED($G78-#REF!,6),"…")," / ", IF(ISNUMBER($H78),FIXED($H78-#REF!,6),"…")," / ", IF(ISNUMBER($I78),FIXED($I78-#REF!,6),"…") )</f>
        <v>… / … / …</v>
      </c>
      <c r="N78" s="27" t="str">
        <f>CONCATENATE( IF(ISNUMBER($G78),FIXED($G78-#REF!,6),"…")," / ", IF(ISNUMBER($H78),FIXED($H78-#REF!,6),"…")," / ", IF(ISNUMBER($I78),FIXED($I78-#REF!,6),"…") )</f>
        <v>… / … / …</v>
      </c>
      <c r="O78" s="28" t="s">
        <v>134</v>
      </c>
      <c r="P78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78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78" s="39" t="str">
        <f t="shared" si="2"/>
        <v/>
      </c>
      <c r="S78" s="20"/>
      <c r="T78" s="55">
        <v>3</v>
      </c>
      <c r="U78" s="28"/>
      <c r="V78" s="44"/>
      <c r="W78" s="44"/>
      <c r="X78" s="44"/>
    </row>
    <row r="79" spans="1:24" ht="32" x14ac:dyDescent="0.2">
      <c r="A79" s="26">
        <v>77</v>
      </c>
      <c r="B79" s="18" t="s">
        <v>12</v>
      </c>
      <c r="C79" s="18" t="s">
        <v>79</v>
      </c>
      <c r="D79" s="21" t="s">
        <v>115</v>
      </c>
      <c r="E79" s="28" t="s">
        <v>30</v>
      </c>
      <c r="F79" s="28" t="s">
        <v>17</v>
      </c>
      <c r="G79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79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79" s="42"/>
      <c r="J79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79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79" s="27" t="str">
        <f>IF(Table1[[#This Row],[Z-LCLS '[m']
X (SE)]]="","",0)</f>
        <v/>
      </c>
      <c r="M79" s="27" t="str">
        <f>CONCATENATE( IF(ISNUMBER($G79),FIXED($G79-#REF!,6),"…")," / ", IF(ISNUMBER($H79),FIXED($H79-#REF!,6),"…")," / ", IF(ISNUMBER($I79),FIXED($I79-#REF!,6),"…") )</f>
        <v>… / … / …</v>
      </c>
      <c r="N79" s="27" t="str">
        <f>CONCATENATE( IF(ISNUMBER($G79),FIXED($G79-#REF!,6),"…")," / ", IF(ISNUMBER($H79),FIXED($H79-#REF!,6),"…")," / ", IF(ISNUMBER($I79),FIXED($I79-#REF!,6),"…") )</f>
        <v>… / … / …</v>
      </c>
      <c r="O79" s="28" t="s">
        <v>134</v>
      </c>
      <c r="P79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79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79" s="39" t="str">
        <f t="shared" si="2"/>
        <v/>
      </c>
      <c r="S79" s="20"/>
      <c r="T79" s="55">
        <v>3</v>
      </c>
      <c r="U79" s="28"/>
      <c r="V79" s="44" t="s">
        <v>202</v>
      </c>
      <c r="W79" s="44" t="s">
        <v>202</v>
      </c>
      <c r="X79" s="44" t="s">
        <v>202</v>
      </c>
    </row>
    <row r="80" spans="1:24" ht="32" x14ac:dyDescent="0.2">
      <c r="A80" s="75">
        <v>78</v>
      </c>
      <c r="B80" s="18" t="s">
        <v>37</v>
      </c>
      <c r="C80" s="18" t="s">
        <v>78</v>
      </c>
      <c r="D80" s="20" t="s">
        <v>111</v>
      </c>
      <c r="E80" s="28" t="s">
        <v>30</v>
      </c>
      <c r="F80" s="28" t="s">
        <v>17</v>
      </c>
      <c r="G80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80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80" s="42"/>
      <c r="J80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80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80" s="27" t="str">
        <f>IF(Table1[[#This Row],[Z-LCLS '[m']
X (SE)]]="","",0)</f>
        <v/>
      </c>
      <c r="M80" s="27" t="str">
        <f>CONCATENATE( IF(ISNUMBER($G80),FIXED($G80-#REF!,6),"…")," / ", IF(ISNUMBER($H80),FIXED($H80-#REF!,6),"…")," / ", IF(ISNUMBER($I80),FIXED($I80-#REF!,6),"…") )</f>
        <v>… / … / …</v>
      </c>
      <c r="N80" s="27" t="str">
        <f>CONCATENATE( IF(ISNUMBER($G80),FIXED($G80-#REF!,6),"…")," / ", IF(ISNUMBER($H80),FIXED($H80-#REF!,6),"…")," / ", IF(ISNUMBER($I80),FIXED($I80-#REF!,6),"…") )</f>
        <v>… / … / …</v>
      </c>
      <c r="O80" s="28" t="s">
        <v>134</v>
      </c>
      <c r="P80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80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80" s="39" t="str">
        <f t="shared" ref="R80:R112" si="3">IFERROR(ROUNDUP(Q80,0),"")</f>
        <v/>
      </c>
      <c r="S80" s="20"/>
      <c r="T80" s="55">
        <v>3</v>
      </c>
      <c r="U80" s="28"/>
      <c r="V80" s="44"/>
      <c r="W80" s="44"/>
      <c r="X80" s="44"/>
    </row>
    <row r="81" spans="1:24" x14ac:dyDescent="0.2">
      <c r="A81" s="26">
        <v>79</v>
      </c>
      <c r="B81" s="18" t="s">
        <v>19</v>
      </c>
      <c r="C81" s="18"/>
      <c r="D81" s="20"/>
      <c r="E81" s="28" t="s">
        <v>30</v>
      </c>
      <c r="F81" s="28" t="s">
        <v>17</v>
      </c>
      <c r="G81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81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81" s="42"/>
      <c r="J81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81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81" s="27" t="str">
        <f>IF(Table1[[#This Row],[Z-LCLS '[m']
X (SE)]]="","",0)</f>
        <v/>
      </c>
      <c r="M81" s="27" t="str">
        <f>CONCATENATE( IF(ISNUMBER($G81),FIXED($G81-#REF!,6),"…")," / ", IF(ISNUMBER($H81),FIXED($H81-#REF!,6),"…")," / ", IF(ISNUMBER($I81),FIXED($I81-#REF!,6),"…") )</f>
        <v>… / … / …</v>
      </c>
      <c r="N81" s="27" t="str">
        <f>CONCATENATE( IF(ISNUMBER($G81),FIXED($G81-#REF!,6),"…")," / ", IF(ISNUMBER($H81),FIXED($H81-#REF!,6),"…")," / ", IF(ISNUMBER($I81),FIXED($I81-#REF!,6),"…") )</f>
        <v>… / … / …</v>
      </c>
      <c r="O81" s="28" t="s">
        <v>134</v>
      </c>
      <c r="P81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81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81" s="39" t="str">
        <f t="shared" si="3"/>
        <v/>
      </c>
      <c r="S81" s="20"/>
      <c r="T81" s="55">
        <v>3</v>
      </c>
      <c r="U81" s="28"/>
      <c r="V81" s="44" t="s">
        <v>202</v>
      </c>
      <c r="W81" s="44" t="s">
        <v>202</v>
      </c>
      <c r="X81" s="44" t="s">
        <v>204</v>
      </c>
    </row>
    <row r="82" spans="1:24" x14ac:dyDescent="0.2">
      <c r="A82" s="75">
        <v>80</v>
      </c>
      <c r="B82" s="18" t="s">
        <v>20</v>
      </c>
      <c r="C82" s="18"/>
      <c r="D82" s="20"/>
      <c r="E82" s="28" t="s">
        <v>30</v>
      </c>
      <c r="F82" s="28" t="s">
        <v>17</v>
      </c>
      <c r="G82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82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82" s="42"/>
      <c r="J82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82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82" s="27" t="str">
        <f>IF(Table1[[#This Row],[Z-LCLS '[m']
X (SE)]]="","",0)</f>
        <v/>
      </c>
      <c r="M82" s="27" t="str">
        <f>CONCATENATE( IF(ISNUMBER($G82),FIXED($G82-#REF!,6),"…")," / ", IF(ISNUMBER($H82),FIXED($H82-#REF!,6),"…")," / ", IF(ISNUMBER($I82),FIXED($I82-#REF!,6),"…") )</f>
        <v>… / … / …</v>
      </c>
      <c r="N82" s="27" t="str">
        <f>CONCATENATE( IF(ISNUMBER($G82),FIXED($G82-#REF!,6),"…")," / ", IF(ISNUMBER($H82),FIXED($H82-#REF!,6),"…")," / ", IF(ISNUMBER($I82),FIXED($I82-#REF!,6),"…") )</f>
        <v>… / … / …</v>
      </c>
      <c r="O82" s="28" t="s">
        <v>133</v>
      </c>
      <c r="P82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82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82" s="39" t="str">
        <f t="shared" si="3"/>
        <v/>
      </c>
      <c r="S82" s="20"/>
      <c r="T82" s="55">
        <v>3</v>
      </c>
      <c r="U82" s="28"/>
      <c r="V82" s="44" t="s">
        <v>202</v>
      </c>
      <c r="W82" s="44" t="s">
        <v>202</v>
      </c>
      <c r="X82" s="44" t="s">
        <v>204</v>
      </c>
    </row>
    <row r="83" spans="1:24" ht="32" x14ac:dyDescent="0.2">
      <c r="A83" s="26">
        <v>81</v>
      </c>
      <c r="B83" s="18" t="s">
        <v>37</v>
      </c>
      <c r="C83" s="18"/>
      <c r="D83" s="20" t="s">
        <v>111</v>
      </c>
      <c r="E83" s="28" t="s">
        <v>30</v>
      </c>
      <c r="F83" s="28" t="s">
        <v>17</v>
      </c>
      <c r="G83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83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83" s="42"/>
      <c r="J83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83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83" s="27" t="str">
        <f>IF(Table1[[#This Row],[Z-LCLS '[m']
X (SE)]]="","",0)</f>
        <v/>
      </c>
      <c r="M83" s="27" t="str">
        <f>CONCATENATE( IF(ISNUMBER($G83),FIXED($G83-#REF!,6),"…")," / ", IF(ISNUMBER($H83),FIXED($H83-#REF!,6),"…")," / ", IF(ISNUMBER($I83),FIXED($I83-#REF!,6),"…") )</f>
        <v>… / … / …</v>
      </c>
      <c r="N83" s="27" t="str">
        <f>CONCATENATE( IF(ISNUMBER($G83),FIXED($G83-#REF!,6),"…")," / ", IF(ISNUMBER($H83),FIXED($H83-#REF!,6),"…")," / ", IF(ISNUMBER($I83),FIXED($I83-#REF!,6),"…") )</f>
        <v>… / … / …</v>
      </c>
      <c r="O83" s="28" t="s">
        <v>134</v>
      </c>
      <c r="P83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83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83" s="39" t="str">
        <f t="shared" si="3"/>
        <v/>
      </c>
      <c r="S83" s="20"/>
      <c r="T83" s="55">
        <v>3</v>
      </c>
      <c r="U83" s="28"/>
      <c r="V83" s="44"/>
      <c r="W83" s="44"/>
      <c r="X83" s="44"/>
    </row>
    <row r="84" spans="1:24" ht="32" x14ac:dyDescent="0.2">
      <c r="A84" s="75">
        <v>82</v>
      </c>
      <c r="B84" s="18" t="s">
        <v>21</v>
      </c>
      <c r="C84" s="18"/>
      <c r="D84" s="20" t="s">
        <v>126</v>
      </c>
      <c r="E84" s="28" t="s">
        <v>30</v>
      </c>
      <c r="F84" s="28" t="s">
        <v>17</v>
      </c>
      <c r="G84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84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84" s="42"/>
      <c r="J84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84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84" s="27" t="str">
        <f>IF(Table1[[#This Row],[Z-LCLS '[m']
X (SE)]]="","",0)</f>
        <v/>
      </c>
      <c r="M84" s="27" t="str">
        <f>CONCATENATE( IF(ISNUMBER($G84),FIXED($G84-#REF!,6),"…")," / ", IF(ISNUMBER($H84),FIXED($H84-#REF!,6),"…")," / ", IF(ISNUMBER($I84),FIXED($I84-#REF!,6),"…") )</f>
        <v>… / … / …</v>
      </c>
      <c r="N84" s="27" t="str">
        <f>CONCATENATE( IF(ISNUMBER($G84),FIXED($G84-#REF!,6),"…")," / ", IF(ISNUMBER($H84),FIXED($H84-#REF!,6),"…")," / ", IF(ISNUMBER($I84),FIXED($I84-#REF!,6),"…") )</f>
        <v>… / … / …</v>
      </c>
      <c r="O84" s="28" t="s">
        <v>134</v>
      </c>
      <c r="P84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84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84" s="39" t="str">
        <f t="shared" si="3"/>
        <v/>
      </c>
      <c r="S84" s="20"/>
      <c r="T84" s="55">
        <v>3</v>
      </c>
      <c r="U84" s="28"/>
      <c r="V84" s="44"/>
      <c r="W84" s="44"/>
      <c r="X84" s="44"/>
    </row>
    <row r="85" spans="1:24" ht="80" x14ac:dyDescent="0.2">
      <c r="A85" s="26">
        <v>83</v>
      </c>
      <c r="B85" s="18" t="s">
        <v>9</v>
      </c>
      <c r="C85" s="18"/>
      <c r="D85" s="21" t="s">
        <v>113</v>
      </c>
      <c r="E85" s="28" t="s">
        <v>30</v>
      </c>
      <c r="F85" s="28" t="s">
        <v>17</v>
      </c>
      <c r="G85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85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85" s="42"/>
      <c r="J85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85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85" s="27" t="str">
        <f>IF(Table1[[#This Row],[Z-LCLS '[m']
X (SE)]]="","",0)</f>
        <v/>
      </c>
      <c r="M85" s="27" t="str">
        <f>CONCATENATE( IF(ISNUMBER($G85),FIXED($G85-#REF!,6),"…")," / ", IF(ISNUMBER($H85),FIXED($H85-#REF!,6),"…")," / ", IF(ISNUMBER($I85),FIXED($I85-#REF!,6),"…") )</f>
        <v>… / … / …</v>
      </c>
      <c r="N85" s="27" t="str">
        <f>CONCATENATE( IF(ISNUMBER($G85),FIXED($G85-#REF!,6),"…")," / ", IF(ISNUMBER($H85),FIXED($H85-#REF!,6),"…")," / ", IF(ISNUMBER($I85),FIXED($I85-#REF!,6),"…") )</f>
        <v>… / … / …</v>
      </c>
      <c r="O85" s="28" t="s">
        <v>137</v>
      </c>
      <c r="P85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85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85" s="39" t="str">
        <f t="shared" si="3"/>
        <v/>
      </c>
      <c r="S85" s="20" t="s">
        <v>214</v>
      </c>
      <c r="T85" s="55">
        <v>3</v>
      </c>
      <c r="U85" s="28"/>
      <c r="V85" s="44" t="s">
        <v>203</v>
      </c>
      <c r="W85" s="44" t="s">
        <v>203</v>
      </c>
      <c r="X85" s="44" t="s">
        <v>202</v>
      </c>
    </row>
    <row r="86" spans="1:24" ht="64" x14ac:dyDescent="0.2">
      <c r="A86" s="75">
        <v>84</v>
      </c>
      <c r="B86" s="18" t="s">
        <v>22</v>
      </c>
      <c r="C86" s="18"/>
      <c r="D86" s="21" t="s">
        <v>123</v>
      </c>
      <c r="E86" s="28" t="s">
        <v>30</v>
      </c>
      <c r="F86" s="28" t="s">
        <v>17</v>
      </c>
      <c r="G86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86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86" s="42"/>
      <c r="J86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86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86" s="27" t="str">
        <f>IF(Table1[[#This Row],[Z-LCLS '[m']
X (SE)]]="","",0)</f>
        <v/>
      </c>
      <c r="M86" s="27" t="str">
        <f>CONCATENATE( IF(ISNUMBER($G86),FIXED($G86-#REF!,6),"…")," / ", IF(ISNUMBER($H86),FIXED($H86-#REF!,6),"…")," / ", IF(ISNUMBER($I86),FIXED($I86-#REF!,6),"…") )</f>
        <v>… / … / …</v>
      </c>
      <c r="N86" s="27" t="str">
        <f>CONCATENATE( IF(ISNUMBER($G86),FIXED($G86-#REF!,6),"…")," / ", IF(ISNUMBER($H86),FIXED($H86-#REF!,6),"…")," / ", IF(ISNUMBER($I86),FIXED($I86-#REF!,6),"…") )</f>
        <v>… / … / …</v>
      </c>
      <c r="O86" s="28" t="s">
        <v>134</v>
      </c>
      <c r="P86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86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86" s="39" t="str">
        <f t="shared" si="3"/>
        <v/>
      </c>
      <c r="S86" s="20"/>
      <c r="T86" s="55">
        <v>3</v>
      </c>
      <c r="U86" s="28"/>
      <c r="V86" s="44" t="s">
        <v>203</v>
      </c>
      <c r="W86" s="44" t="s">
        <v>203</v>
      </c>
      <c r="X86" s="44" t="s">
        <v>204</v>
      </c>
    </row>
    <row r="87" spans="1:24" ht="64" x14ac:dyDescent="0.2">
      <c r="A87" s="87">
        <v>85</v>
      </c>
      <c r="B87" s="88" t="s">
        <v>23</v>
      </c>
      <c r="C87" s="88"/>
      <c r="D87" s="89" t="s">
        <v>122</v>
      </c>
      <c r="E87" s="87" t="s">
        <v>14</v>
      </c>
      <c r="F87" s="87" t="s">
        <v>17</v>
      </c>
      <c r="G87" s="90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-0.13328411701139231</v>
      </c>
      <c r="H87" s="90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-0.79725659408710925</v>
      </c>
      <c r="I87" s="90">
        <v>777.66800000000001</v>
      </c>
      <c r="J87" s="87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87" s="8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4.2000000000000003E-2</v>
      </c>
      <c r="L87" s="87">
        <f>IF(Table1[[#This Row],[Z-LCLS '[m']
X (SE)]]="","",0)</f>
        <v>0</v>
      </c>
      <c r="M87" s="87" t="e">
        <f>CONCATENATE( IF(ISNUMBER($G87),FIXED($G87-#REF!,6),"…")," / ", IF(ISNUMBER($H87),FIXED($H87-#REF!,6),"…")," / ", IF(ISNUMBER($I87),FIXED($I87-#REF!,6),"…") )</f>
        <v>#REF!</v>
      </c>
      <c r="N87" s="87" t="e">
        <f>CONCATENATE( IF(ISNUMBER($G87),FIXED($G87-#REF!,6),"…")," / ", IF(ISNUMBER($H87),FIXED($H87-#REF!,6),"…")," / ", IF(ISNUMBER($I87),FIXED($I87-#REF!,6),"…") )</f>
        <v>#REF!</v>
      </c>
      <c r="O87" s="87" t="s">
        <v>133</v>
      </c>
      <c r="P87" s="91"/>
      <c r="Q87" s="91"/>
      <c r="R87" s="92"/>
      <c r="S87" s="89"/>
      <c r="T87" s="93">
        <v>3</v>
      </c>
      <c r="U87" s="87"/>
      <c r="V87" s="87" t="s">
        <v>203</v>
      </c>
      <c r="W87" s="87" t="s">
        <v>203</v>
      </c>
      <c r="X87" s="87" t="s">
        <v>204</v>
      </c>
    </row>
    <row r="88" spans="1:24" ht="48" x14ac:dyDescent="0.2">
      <c r="A88" s="87">
        <v>86</v>
      </c>
      <c r="B88" s="88" t="s">
        <v>5</v>
      </c>
      <c r="C88" s="88"/>
      <c r="D88" s="89" t="s">
        <v>136</v>
      </c>
      <c r="E88" s="87" t="s">
        <v>14</v>
      </c>
      <c r="F88" s="87" t="s">
        <v>17</v>
      </c>
      <c r="G88" s="90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-0.10302632333606709</v>
      </c>
      <c r="H88" s="90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-0.78717593547547438</v>
      </c>
      <c r="I88" s="90">
        <v>778.38800000000003</v>
      </c>
      <c r="J88" s="87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88" s="8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4.2000000000000003E-2</v>
      </c>
      <c r="L88" s="87">
        <f>IF(Table1[[#This Row],[Z-LCLS '[m']
X (SE)]]="","",0)</f>
        <v>0</v>
      </c>
      <c r="M88" s="87" t="e">
        <f>CONCATENATE( IF(ISNUMBER($G88),FIXED($G88-#REF!,6),"…")," / ", IF(ISNUMBER($H88),FIXED($H88-#REF!,6),"…")," / ", IF(ISNUMBER($I88),FIXED($I88-#REF!,6),"…") )</f>
        <v>#REF!</v>
      </c>
      <c r="N88" s="87" t="e">
        <f>CONCATENATE( IF(ISNUMBER($G88),FIXED($G88-#REF!,6),"…")," / ", IF(ISNUMBER($H88),FIXED($H88-#REF!,6),"…")," / ", IF(ISNUMBER($I88),FIXED($I88-#REF!,6),"…") )</f>
        <v>#REF!</v>
      </c>
      <c r="O88" s="87" t="s">
        <v>133</v>
      </c>
      <c r="P88" s="91"/>
      <c r="Q88" s="91"/>
      <c r="R88" s="92"/>
      <c r="S88" s="89"/>
      <c r="T88" s="93">
        <v>3</v>
      </c>
      <c r="U88" s="87"/>
      <c r="V88" s="87" t="s">
        <v>203</v>
      </c>
      <c r="W88" s="87" t="s">
        <v>203</v>
      </c>
      <c r="X88" s="87" t="s">
        <v>204</v>
      </c>
    </row>
    <row r="89" spans="1:24" ht="48" x14ac:dyDescent="0.2">
      <c r="A89" s="87">
        <v>87</v>
      </c>
      <c r="B89" s="88" t="s">
        <v>25</v>
      </c>
      <c r="C89" s="88"/>
      <c r="D89" s="89" t="s">
        <v>124</v>
      </c>
      <c r="E89" s="87" t="s">
        <v>14</v>
      </c>
      <c r="F89" s="87" t="s">
        <v>17</v>
      </c>
      <c r="G89" s="90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-7.8694014255496825E-2</v>
      </c>
      <c r="H89" s="90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-0.77906940584195183</v>
      </c>
      <c r="I89" s="90">
        <v>778.96699999999998</v>
      </c>
      <c r="J89" s="87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89" s="8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4.2000000000000003E-2</v>
      </c>
      <c r="L89" s="87">
        <f>IF(Table1[[#This Row],[Z-LCLS '[m']
X (SE)]]="","",0)</f>
        <v>0</v>
      </c>
      <c r="M89" s="87" t="e">
        <f>CONCATENATE( IF(ISNUMBER($G89),FIXED($G89-#REF!,6),"…")," / ", IF(ISNUMBER($H89),FIXED($H89-#REF!,6),"…")," / ", IF(ISNUMBER($I89),FIXED($I89-#REF!,6),"…") )</f>
        <v>#REF!</v>
      </c>
      <c r="N89" s="87" t="e">
        <f>CONCATENATE( IF(ISNUMBER($G89),FIXED($G89-#REF!,6),"…")," / ", IF(ISNUMBER($H89),FIXED($H89-#REF!,6),"…")," / ", IF(ISNUMBER($I89),FIXED($I89-#REF!,6),"…") )</f>
        <v>#REF!</v>
      </c>
      <c r="O89" s="87" t="s">
        <v>133</v>
      </c>
      <c r="P89" s="91"/>
      <c r="Q89" s="91"/>
      <c r="R89" s="92"/>
      <c r="S89" s="89"/>
      <c r="T89" s="93">
        <v>3</v>
      </c>
      <c r="U89" s="87" t="s">
        <v>192</v>
      </c>
      <c r="V89" s="87" t="s">
        <v>202</v>
      </c>
      <c r="W89" s="87" t="s">
        <v>202</v>
      </c>
      <c r="X89" s="87" t="s">
        <v>202</v>
      </c>
    </row>
    <row r="90" spans="1:24" ht="64" x14ac:dyDescent="0.2">
      <c r="A90" s="87">
        <v>85</v>
      </c>
      <c r="B90" s="88" t="s">
        <v>23</v>
      </c>
      <c r="C90" s="88"/>
      <c r="D90" s="89" t="s">
        <v>122</v>
      </c>
      <c r="E90" s="87" t="s">
        <v>30</v>
      </c>
      <c r="F90" s="87" t="s">
        <v>17</v>
      </c>
      <c r="G90" s="90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-0.44981104712920228</v>
      </c>
      <c r="H90" s="90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-0.80189089686551362</v>
      </c>
      <c r="I90" s="90">
        <v>777.33699999999999</v>
      </c>
      <c r="J90" s="87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90" s="8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-5.3387204510000001E-2</v>
      </c>
      <c r="L90" s="87">
        <f>IF(Table1[[#This Row],[Z-LCLS '[m']
X (SE)]]="","",0)</f>
        <v>0</v>
      </c>
      <c r="M90" s="87" t="e">
        <f>CONCATENATE( IF(ISNUMBER($G90),FIXED($G90-#REF!,6),"…")," / ", IF(ISNUMBER($H90),FIXED($H90-#REF!,6),"…")," / ", IF(ISNUMBER($I90),FIXED($I90-#REF!,6),"…") )</f>
        <v>#REF!</v>
      </c>
      <c r="N90" s="87" t="e">
        <f>CONCATENATE( IF(ISNUMBER($G90),FIXED($G90-#REF!,6),"…")," / ", IF(ISNUMBER($H90),FIXED($H90-#REF!,6),"…")," / ", IF(ISNUMBER($I90),FIXED($I90-#REF!,6),"…") )</f>
        <v>#REF!</v>
      </c>
      <c r="O90" s="87" t="s">
        <v>133</v>
      </c>
      <c r="P90" s="91"/>
      <c r="Q90" s="91"/>
      <c r="R90" s="92"/>
      <c r="S90" s="89"/>
      <c r="T90" s="93">
        <v>3</v>
      </c>
      <c r="U90" s="87"/>
      <c r="V90" s="87" t="s">
        <v>203</v>
      </c>
      <c r="W90" s="87" t="s">
        <v>203</v>
      </c>
      <c r="X90" s="87" t="s">
        <v>204</v>
      </c>
    </row>
    <row r="91" spans="1:24" ht="48" x14ac:dyDescent="0.2">
      <c r="A91" s="87">
        <v>86</v>
      </c>
      <c r="B91" s="88" t="s">
        <v>5</v>
      </c>
      <c r="C91" s="88"/>
      <c r="D91" s="89" t="s">
        <v>136</v>
      </c>
      <c r="E91" s="87" t="s">
        <v>30</v>
      </c>
      <c r="F91" s="87" t="s">
        <v>17</v>
      </c>
      <c r="G91" s="90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-0.48887421320851132</v>
      </c>
      <c r="H91" s="90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-0.79165622819175674</v>
      </c>
      <c r="I91" s="90">
        <v>778.06799999999998</v>
      </c>
      <c r="J91" s="87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91" s="8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-5.3387204510000001E-2</v>
      </c>
      <c r="L91" s="87">
        <f>IF(Table1[[#This Row],[Z-LCLS '[m']
X (SE)]]="","",0)</f>
        <v>0</v>
      </c>
      <c r="M91" s="87" t="e">
        <f>CONCATENATE( IF(ISNUMBER($G91),FIXED($G91-#REF!,6),"…")," / ", IF(ISNUMBER($H91),FIXED($H91-#REF!,6),"…")," / ", IF(ISNUMBER($I91),FIXED($I91-#REF!,6),"…") )</f>
        <v>#REF!</v>
      </c>
      <c r="N91" s="87" t="e">
        <f>CONCATENATE( IF(ISNUMBER($G91),FIXED($G91-#REF!,6),"…")," / ", IF(ISNUMBER($H91),FIXED($H91-#REF!,6),"…")," / ", IF(ISNUMBER($I91),FIXED($I91-#REF!,6),"…") )</f>
        <v>#REF!</v>
      </c>
      <c r="O91" s="87" t="s">
        <v>133</v>
      </c>
      <c r="P91" s="91"/>
      <c r="Q91" s="91"/>
      <c r="R91" s="92"/>
      <c r="S91" s="89"/>
      <c r="T91" s="93">
        <v>3</v>
      </c>
      <c r="U91" s="87"/>
      <c r="V91" s="87" t="s">
        <v>203</v>
      </c>
      <c r="W91" s="87" t="s">
        <v>203</v>
      </c>
      <c r="X91" s="87" t="s">
        <v>204</v>
      </c>
    </row>
    <row r="92" spans="1:24" ht="48" x14ac:dyDescent="0.2">
      <c r="A92" s="87">
        <v>87</v>
      </c>
      <c r="B92" s="88" t="s">
        <v>25</v>
      </c>
      <c r="C92" s="88"/>
      <c r="D92" s="89" t="s">
        <v>124</v>
      </c>
      <c r="E92" s="87" t="s">
        <v>30</v>
      </c>
      <c r="F92" s="87" t="s">
        <v>17</v>
      </c>
      <c r="G92" s="90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-0.52088356544039272</v>
      </c>
      <c r="H92" s="90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-0.78326968026346577</v>
      </c>
      <c r="I92" s="90">
        <v>778.66700000000003</v>
      </c>
      <c r="J92" s="87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92" s="8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-5.3387204510000001E-2</v>
      </c>
      <c r="L92" s="87">
        <f>IF(Table1[[#This Row],[Z-LCLS '[m']
X (SE)]]="","",0)</f>
        <v>0</v>
      </c>
      <c r="M92" s="87" t="e">
        <f>CONCATENATE( IF(ISNUMBER($G92),FIXED($G92-#REF!,6),"…")," / ", IF(ISNUMBER($H92),FIXED($H92-#REF!,6),"…")," / ", IF(ISNUMBER($I92),FIXED($I92-#REF!,6),"…") )</f>
        <v>#REF!</v>
      </c>
      <c r="N92" s="87" t="e">
        <f>CONCATENATE( IF(ISNUMBER($G92),FIXED($G92-#REF!,6),"…")," / ", IF(ISNUMBER($H92),FIXED($H92-#REF!,6),"…")," / ", IF(ISNUMBER($I92),FIXED($I92-#REF!,6),"…") )</f>
        <v>#REF!</v>
      </c>
      <c r="O92" s="87" t="s">
        <v>133</v>
      </c>
      <c r="P92" s="91"/>
      <c r="Q92" s="91"/>
      <c r="R92" s="92"/>
      <c r="S92" s="89"/>
      <c r="T92" s="93">
        <v>3</v>
      </c>
      <c r="U92" s="87" t="s">
        <v>192</v>
      </c>
      <c r="V92" s="87" t="s">
        <v>202</v>
      </c>
      <c r="W92" s="87" t="s">
        <v>202</v>
      </c>
      <c r="X92" s="87" t="s">
        <v>202</v>
      </c>
    </row>
    <row r="93" spans="1:24" ht="16" x14ac:dyDescent="0.2">
      <c r="A93" s="75">
        <v>88</v>
      </c>
      <c r="B93" s="18" t="s">
        <v>26</v>
      </c>
      <c r="C93" s="18"/>
      <c r="D93" s="20"/>
      <c r="E93" s="28" t="s">
        <v>30</v>
      </c>
      <c r="F93" s="28" t="s">
        <v>17</v>
      </c>
      <c r="G93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93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93" s="42"/>
      <c r="J93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93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93" s="27" t="str">
        <f>IF(Table1[[#This Row],[Z-LCLS '[m']
X (SE)]]="","",0)</f>
        <v/>
      </c>
      <c r="M93" s="27" t="str">
        <f>CONCATENATE( IF(ISNUMBER($G93),FIXED($G93-#REF!,6),"…")," / ", IF(ISNUMBER($H93),FIXED($H93-#REF!,6),"…")," / ", IF(ISNUMBER($I93),FIXED($I93-#REF!,6),"…") )</f>
        <v>… / … / …</v>
      </c>
      <c r="N93" s="27" t="str">
        <f>CONCATENATE( IF(ISNUMBER($G93),FIXED($G93-#REF!,6),"…")," / ", IF(ISNUMBER($H93),FIXED($H93-#REF!,6),"…")," / ", IF(ISNUMBER($I93),FIXED($I93-#REF!,6),"…") )</f>
        <v>… / … / …</v>
      </c>
      <c r="O93" s="28" t="s">
        <v>134</v>
      </c>
      <c r="P93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93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93" s="39" t="str">
        <f t="shared" si="3"/>
        <v/>
      </c>
      <c r="S93" s="20"/>
      <c r="T93" s="55" t="s">
        <v>221</v>
      </c>
      <c r="U93" s="28" t="s">
        <v>192</v>
      </c>
      <c r="V93" s="44" t="s">
        <v>202</v>
      </c>
      <c r="W93" s="44" t="s">
        <v>202</v>
      </c>
      <c r="X93" s="44" t="s">
        <v>202</v>
      </c>
    </row>
    <row r="94" spans="1:24" ht="48" x14ac:dyDescent="0.2">
      <c r="A94" s="26">
        <v>89</v>
      </c>
      <c r="B94" s="18" t="s">
        <v>32</v>
      </c>
      <c r="C94" s="18"/>
      <c r="D94" s="20" t="s">
        <v>130</v>
      </c>
      <c r="E94" s="28" t="s">
        <v>33</v>
      </c>
      <c r="F94" s="28" t="s">
        <v>17</v>
      </c>
      <c r="G94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94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94" s="42"/>
      <c r="J94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94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94" s="27" t="str">
        <f>IF(Table1[[#This Row],[Z-LCLS '[m']
X (SE)]]="","",0)</f>
        <v/>
      </c>
      <c r="M94" s="27" t="str">
        <f>CONCATENATE( IF(ISNUMBER($G94),FIXED($G94-#REF!,6),"…")," / ", IF(ISNUMBER($H94),FIXED($H94-#REF!,6),"…")," / ", IF(ISNUMBER($I94),FIXED($I94-#REF!,6),"…") )</f>
        <v>… / … / …</v>
      </c>
      <c r="N94" s="27" t="str">
        <f>CONCATENATE( IF(ISNUMBER($G94),FIXED($G94-#REF!,6),"…")," / ", IF(ISNUMBER($H94),FIXED($H94-#REF!,6),"…")," / ", IF(ISNUMBER($I94),FIXED($I94-#REF!,6),"…") )</f>
        <v>… / … / …</v>
      </c>
      <c r="O94" s="28" t="s">
        <v>134</v>
      </c>
      <c r="P94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94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94" s="39" t="str">
        <f t="shared" si="3"/>
        <v/>
      </c>
      <c r="S94" s="20"/>
      <c r="T94" s="55">
        <v>3</v>
      </c>
      <c r="U94" s="28"/>
      <c r="V94" s="44" t="s">
        <v>202</v>
      </c>
      <c r="W94" s="44" t="s">
        <v>202</v>
      </c>
      <c r="X94" s="44" t="s">
        <v>202</v>
      </c>
    </row>
    <row r="95" spans="1:24" ht="48" x14ac:dyDescent="0.2">
      <c r="A95" s="75">
        <v>90</v>
      </c>
      <c r="B95" s="18" t="s">
        <v>31</v>
      </c>
      <c r="C95" s="18"/>
      <c r="D95" s="21" t="s">
        <v>125</v>
      </c>
      <c r="E95" s="28" t="s">
        <v>33</v>
      </c>
      <c r="F95" s="28" t="s">
        <v>17</v>
      </c>
      <c r="G95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95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95" s="42"/>
      <c r="J95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95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95" s="27" t="str">
        <f>IF(Table1[[#This Row],[Z-LCLS '[m']
X (SE)]]="","",0)</f>
        <v/>
      </c>
      <c r="M95" s="27" t="str">
        <f>CONCATENATE( IF(ISNUMBER($G95),FIXED($G95-#REF!,6),"…")," / ", IF(ISNUMBER($H95),FIXED($H95-#REF!,6),"…")," / ", IF(ISNUMBER($I95),FIXED($I95-#REF!,6),"…") )</f>
        <v>… / … / …</v>
      </c>
      <c r="N95" s="27" t="str">
        <f>CONCATENATE( IF(ISNUMBER($G95),FIXED($G95-#REF!,6),"…")," / ", IF(ISNUMBER($H95),FIXED($H95-#REF!,6),"…")," / ", IF(ISNUMBER($I95),FIXED($I95-#REF!,6),"…") )</f>
        <v>… / … / …</v>
      </c>
      <c r="O95" s="28" t="s">
        <v>137</v>
      </c>
      <c r="P95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95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95" s="39" t="str">
        <f t="shared" si="3"/>
        <v/>
      </c>
      <c r="S95" s="20"/>
      <c r="T95" s="55">
        <v>3</v>
      </c>
      <c r="U95" s="28"/>
      <c r="V95" s="44" t="s">
        <v>203</v>
      </c>
      <c r="W95" s="44" t="s">
        <v>203</v>
      </c>
      <c r="X95" s="44" t="s">
        <v>203</v>
      </c>
    </row>
    <row r="96" spans="1:24" ht="80" x14ac:dyDescent="0.2">
      <c r="A96" s="26">
        <v>91</v>
      </c>
      <c r="B96" s="18" t="s">
        <v>80</v>
      </c>
      <c r="C96" s="18"/>
      <c r="D96" s="21" t="s">
        <v>117</v>
      </c>
      <c r="E96" s="28" t="s">
        <v>33</v>
      </c>
      <c r="F96" s="28" t="s">
        <v>17</v>
      </c>
      <c r="G96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96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96" s="42"/>
      <c r="J96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96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96" s="27" t="str">
        <f>IF(Table1[[#This Row],[Z-LCLS '[m']
X (SE)]]="","",0)</f>
        <v/>
      </c>
      <c r="M96" s="27" t="str">
        <f>CONCATENATE( IF(ISNUMBER($G96),FIXED($G96-#REF!,6),"…")," / ", IF(ISNUMBER($H96),FIXED($H96-#REF!,6),"…")," / ", IF(ISNUMBER($I96),FIXED($I96-#REF!,6),"…") )</f>
        <v>… / … / …</v>
      </c>
      <c r="N96" s="27" t="str">
        <f>CONCATENATE( IF(ISNUMBER($G96),FIXED($G96-#REF!,6),"…")," / ", IF(ISNUMBER($H96),FIXED($H96-#REF!,6),"…")," / ", IF(ISNUMBER($I96),FIXED($I96-#REF!,6),"…") )</f>
        <v>… / … / …</v>
      </c>
      <c r="O96" s="28" t="s">
        <v>133</v>
      </c>
      <c r="P96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96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96" s="39" t="str">
        <f t="shared" si="3"/>
        <v/>
      </c>
      <c r="S96" s="20"/>
      <c r="T96" s="55">
        <v>3</v>
      </c>
      <c r="U96" s="28"/>
      <c r="V96" s="44" t="s">
        <v>202</v>
      </c>
      <c r="W96" s="44" t="s">
        <v>202</v>
      </c>
      <c r="X96" s="44" t="s">
        <v>202</v>
      </c>
    </row>
    <row r="97" spans="1:24" ht="48" x14ac:dyDescent="0.2">
      <c r="A97" s="75">
        <v>92</v>
      </c>
      <c r="B97" s="18" t="s">
        <v>81</v>
      </c>
      <c r="C97" s="18"/>
      <c r="D97" s="21" t="s">
        <v>118</v>
      </c>
      <c r="E97" s="28" t="s">
        <v>33</v>
      </c>
      <c r="F97" s="28" t="s">
        <v>17</v>
      </c>
      <c r="G97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97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97" s="42"/>
      <c r="J97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97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97" s="27" t="str">
        <f>IF(Table1[[#This Row],[Z-LCLS '[m']
X (SE)]]="","",0)</f>
        <v/>
      </c>
      <c r="M97" s="27" t="str">
        <f>CONCATENATE( IF(ISNUMBER($G97),FIXED($G97-#REF!,6),"…")," / ", IF(ISNUMBER($H97),FIXED($H97-#REF!,6),"…")," / ", IF(ISNUMBER($I97),FIXED($I97-#REF!,6),"…") )</f>
        <v>… / … / …</v>
      </c>
      <c r="N97" s="27" t="str">
        <f>CONCATENATE( IF(ISNUMBER($G97),FIXED($G97-#REF!,6),"…")," / ", IF(ISNUMBER($H97),FIXED($H97-#REF!,6),"…")," / ", IF(ISNUMBER($I97),FIXED($I97-#REF!,6),"…") )</f>
        <v>… / … / …</v>
      </c>
      <c r="O97" s="28" t="s">
        <v>134</v>
      </c>
      <c r="P97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97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97" s="39" t="str">
        <f t="shared" si="3"/>
        <v/>
      </c>
      <c r="S97" s="20"/>
      <c r="T97" s="55">
        <v>3</v>
      </c>
      <c r="U97" s="28"/>
      <c r="V97" s="44" t="s">
        <v>203</v>
      </c>
      <c r="W97" s="44" t="s">
        <v>204</v>
      </c>
      <c r="X97" s="44" t="s">
        <v>202</v>
      </c>
    </row>
    <row r="98" spans="1:24" ht="48" x14ac:dyDescent="0.2">
      <c r="A98" s="26">
        <v>93</v>
      </c>
      <c r="B98" s="18" t="s">
        <v>82</v>
      </c>
      <c r="C98" s="18"/>
      <c r="D98" s="21" t="s">
        <v>119</v>
      </c>
      <c r="E98" s="28" t="s">
        <v>33</v>
      </c>
      <c r="F98" s="28" t="s">
        <v>17</v>
      </c>
      <c r="G98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98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98" s="42"/>
      <c r="J98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98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98" s="27" t="str">
        <f>IF(Table1[[#This Row],[Z-LCLS '[m']
X (SE)]]="","",0)</f>
        <v/>
      </c>
      <c r="M98" s="27" t="str">
        <f>CONCATENATE( IF(ISNUMBER($G98),FIXED($G98-#REF!,6),"…")," / ", IF(ISNUMBER($H98),FIXED($H98-#REF!,6),"…")," / ", IF(ISNUMBER($I98),FIXED($I98-#REF!,6),"…") )</f>
        <v>… / … / …</v>
      </c>
      <c r="N98" s="27" t="str">
        <f>CONCATENATE( IF(ISNUMBER($G98),FIXED($G98-#REF!,6),"…")," / ", IF(ISNUMBER($H98),FIXED($H98-#REF!,6),"…")," / ", IF(ISNUMBER($I98),FIXED($I98-#REF!,6),"…") )</f>
        <v>… / … / …</v>
      </c>
      <c r="O98" s="28" t="s">
        <v>134</v>
      </c>
      <c r="P98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98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98" s="39" t="str">
        <f t="shared" si="3"/>
        <v/>
      </c>
      <c r="S98" s="20"/>
      <c r="T98" s="55">
        <v>3</v>
      </c>
      <c r="U98" s="28"/>
      <c r="V98" s="44" t="s">
        <v>203</v>
      </c>
      <c r="W98" s="44" t="s">
        <v>204</v>
      </c>
      <c r="X98" s="44" t="s">
        <v>202</v>
      </c>
    </row>
    <row r="99" spans="1:24" ht="16" x14ac:dyDescent="0.2">
      <c r="A99" s="75">
        <v>94</v>
      </c>
      <c r="B99" s="24" t="s">
        <v>148</v>
      </c>
      <c r="C99" s="24"/>
      <c r="D99" s="25" t="s">
        <v>147</v>
      </c>
      <c r="E99" s="28" t="s">
        <v>14</v>
      </c>
      <c r="F99" s="57" t="s">
        <v>17</v>
      </c>
      <c r="G99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-0.28041263875764599</v>
      </c>
      <c r="H99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-0.84627379658618551</v>
      </c>
      <c r="I99" s="58">
        <v>774.16700000000003</v>
      </c>
      <c r="J99" s="57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99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4.2000000000000003E-2</v>
      </c>
      <c r="L99" s="27">
        <f>IF(Table1[[#This Row],[Z-LCLS '[m']
X (SE)]]="","",0)</f>
        <v>0</v>
      </c>
      <c r="M99" s="27" t="e">
        <f>CONCATENATE( IF(ISNUMBER($G99),FIXED($G99-#REF!,6),"…")," / ", IF(ISNUMBER($H99),FIXED($H99-#REF!,6),"…")," / ", IF(ISNUMBER($I99),FIXED($I99-#REF!,6),"…") )</f>
        <v>#REF!</v>
      </c>
      <c r="N99" s="27" t="e">
        <f>CONCATENATE( IF(ISNUMBER($G99),FIXED($G99-#REF!,6),"…")," / ", IF(ISNUMBER($H99),FIXED($H99-#REF!,6),"…")," / ", IF(ISNUMBER($I99),FIXED($I99-#REF!,6),"…") )</f>
        <v>#REF!</v>
      </c>
      <c r="O99" s="57" t="s">
        <v>134</v>
      </c>
      <c r="P99" s="59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</v>
      </c>
      <c r="Q99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0</v>
      </c>
      <c r="R99" s="39">
        <f t="shared" si="3"/>
        <v>0</v>
      </c>
      <c r="S99" s="25"/>
      <c r="T99" s="55">
        <v>3</v>
      </c>
      <c r="U99" s="28"/>
      <c r="V99" s="44"/>
      <c r="W99" s="44"/>
      <c r="X99" s="44"/>
    </row>
    <row r="100" spans="1:24" ht="48" x14ac:dyDescent="0.2">
      <c r="A100" s="26">
        <v>95</v>
      </c>
      <c r="B100" s="18" t="s">
        <v>151</v>
      </c>
      <c r="C100" s="18"/>
      <c r="D100" s="20"/>
      <c r="E100" s="28" t="s">
        <v>33</v>
      </c>
      <c r="F100" s="28" t="s">
        <v>17</v>
      </c>
      <c r="G100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00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00" s="42"/>
      <c r="J100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00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00" s="27" t="str">
        <f>IF(Table1[[#This Row],[Z-LCLS '[m']
X (SE)]]="","",0)</f>
        <v/>
      </c>
      <c r="M100" s="27" t="str">
        <f>CONCATENATE( IF(ISNUMBER($G100),FIXED($G100-#REF!,6),"…")," / ", IF(ISNUMBER($H100),FIXED($H100-#REF!,6),"…")," / ", IF(ISNUMBER($I100),FIXED($I100-#REF!,6),"…") )</f>
        <v>… / … / …</v>
      </c>
      <c r="N100" s="27" t="str">
        <f>CONCATENATE( IF(ISNUMBER($G100),FIXED($G100-#REF!,6),"…")," / ", IF(ISNUMBER($H100),FIXED($H100-#REF!,6),"…")," / ", IF(ISNUMBER($I100),FIXED($I100-#REF!,6),"…") )</f>
        <v>… / … / …</v>
      </c>
      <c r="O100" s="28" t="s">
        <v>137</v>
      </c>
      <c r="P100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00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00" s="39" t="str">
        <f t="shared" si="3"/>
        <v/>
      </c>
      <c r="S100" s="20" t="s">
        <v>154</v>
      </c>
      <c r="T100" s="55">
        <v>3</v>
      </c>
      <c r="U100" s="28"/>
      <c r="V100" s="44" t="s">
        <v>202</v>
      </c>
      <c r="W100" s="44" t="s">
        <v>202</v>
      </c>
      <c r="X100" s="44" t="s">
        <v>202</v>
      </c>
    </row>
    <row r="101" spans="1:24" ht="48" x14ac:dyDescent="0.2">
      <c r="A101" s="75">
        <v>96</v>
      </c>
      <c r="B101" s="18" t="s">
        <v>152</v>
      </c>
      <c r="C101" s="18"/>
      <c r="D101" s="20"/>
      <c r="E101" s="28" t="s">
        <v>33</v>
      </c>
      <c r="F101" s="28" t="s">
        <v>17</v>
      </c>
      <c r="G101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01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01" s="42"/>
      <c r="J101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01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01" s="27" t="str">
        <f>IF(Table1[[#This Row],[Z-LCLS '[m']
X (SE)]]="","",0)</f>
        <v/>
      </c>
      <c r="M101" s="27" t="str">
        <f>CONCATENATE( IF(ISNUMBER($G101),FIXED($G101-#REF!,6),"…")," / ", IF(ISNUMBER($H101),FIXED($H101-#REF!,6),"…")," / ", IF(ISNUMBER($I101),FIXED($I101-#REF!,6),"…") )</f>
        <v>… / … / …</v>
      </c>
      <c r="N101" s="27" t="str">
        <f>CONCATENATE( IF(ISNUMBER($G101),FIXED($G101-#REF!,6),"…")," / ", IF(ISNUMBER($H101),FIXED($H101-#REF!,6),"…")," / ", IF(ISNUMBER($I101),FIXED($I101-#REF!,6),"…") )</f>
        <v>… / … / …</v>
      </c>
      <c r="O101" s="28" t="s">
        <v>137</v>
      </c>
      <c r="P101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01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01" s="39" t="str">
        <f t="shared" si="3"/>
        <v/>
      </c>
      <c r="S101" s="20" t="s">
        <v>154</v>
      </c>
      <c r="T101" s="55">
        <v>3</v>
      </c>
      <c r="U101" s="28"/>
      <c r="V101" s="44" t="s">
        <v>202</v>
      </c>
      <c r="W101" s="44" t="s">
        <v>202</v>
      </c>
      <c r="X101" s="44" t="s">
        <v>202</v>
      </c>
    </row>
    <row r="102" spans="1:24" ht="32" x14ac:dyDescent="0.2">
      <c r="A102" s="26">
        <v>97</v>
      </c>
      <c r="B102" s="20" t="s">
        <v>155</v>
      </c>
      <c r="C102" s="18"/>
      <c r="D102" s="20"/>
      <c r="E102" s="28" t="s">
        <v>33</v>
      </c>
      <c r="F102" s="28"/>
      <c r="G102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02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02" s="42"/>
      <c r="J102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02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02" s="27" t="str">
        <f>IF(Table1[[#This Row],[Z-LCLS '[m']
X (SE)]]="","",0)</f>
        <v/>
      </c>
      <c r="M102" s="27" t="str">
        <f>CONCATENATE( IF(ISNUMBER($G102),FIXED($G102-#REF!,6),"…")," / ", IF(ISNUMBER($H102),FIXED($H102-#REF!,6),"…")," / ", IF(ISNUMBER($I102),FIXED($I102-#REF!,6),"…") )</f>
        <v>… / … / …</v>
      </c>
      <c r="N102" s="27" t="str">
        <f>CONCATENATE( IF(ISNUMBER($G102),FIXED($G102-#REF!,6),"…")," / ", IF(ISNUMBER($H102),FIXED($H102-#REF!,6),"…")," / ", IF(ISNUMBER($I102),FIXED($I102-#REF!,6),"…") )</f>
        <v>… / … / …</v>
      </c>
      <c r="O102" s="28" t="s">
        <v>134</v>
      </c>
      <c r="P102" s="43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02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02" s="39" t="str">
        <f t="shared" si="3"/>
        <v/>
      </c>
      <c r="S102" s="20"/>
      <c r="T102" s="55" t="s">
        <v>222</v>
      </c>
      <c r="U102" s="28"/>
      <c r="V102" s="44" t="s">
        <v>202</v>
      </c>
      <c r="W102" s="44" t="s">
        <v>202</v>
      </c>
      <c r="X102" s="44" t="s">
        <v>202</v>
      </c>
    </row>
    <row r="103" spans="1:24" ht="16" x14ac:dyDescent="0.2">
      <c r="A103" s="75">
        <v>98</v>
      </c>
      <c r="B103" s="18" t="s">
        <v>233</v>
      </c>
      <c r="C103" s="18"/>
      <c r="D103" s="20"/>
      <c r="E103" s="28" t="s">
        <v>14</v>
      </c>
      <c r="F103" s="28" t="s">
        <v>15</v>
      </c>
      <c r="G103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-0.78575506195499756</v>
      </c>
      <c r="H103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03" s="42">
        <v>757.37599999999998</v>
      </c>
      <c r="J103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03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03" s="27">
        <f>IF(Table1[[#This Row],[Z-LCLS '[m']
X (SE)]]="","",0)</f>
        <v>0</v>
      </c>
      <c r="M103" s="27" t="e">
        <f>CONCATENATE( IF(ISNUMBER($G103),FIXED($G103-#REF!,6),"…")," / ", IF(ISNUMBER($H103),FIXED($H103-#REF!,6),"…")," / ", IF(ISNUMBER($I103),FIXED($I103-#REF!,6),"…") )</f>
        <v>#REF!</v>
      </c>
      <c r="N103" s="27" t="e">
        <f>CONCATENATE( IF(ISNUMBER($G103),FIXED($G103-#REF!,6),"…")," / ", IF(ISNUMBER($H103),FIXED($H103-#REF!,6),"…")," / ", IF(ISNUMBER($I103),FIXED($I103-#REF!,6),"…") )</f>
        <v>#REF!</v>
      </c>
      <c r="O103" s="28" t="s">
        <v>134</v>
      </c>
      <c r="P103" s="6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0.82729040431405498</v>
      </c>
      <c r="Q103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11.898869287529759</v>
      </c>
      <c r="R103" s="39">
        <f t="shared" si="3"/>
        <v>12</v>
      </c>
      <c r="S103" s="20" t="s">
        <v>232</v>
      </c>
      <c r="T103" s="55">
        <v>1</v>
      </c>
      <c r="U103" s="28" t="s">
        <v>192</v>
      </c>
      <c r="V103" s="44"/>
      <c r="W103" s="44"/>
      <c r="X103" s="44"/>
    </row>
    <row r="104" spans="1:24" ht="16" x14ac:dyDescent="0.2">
      <c r="A104" s="26">
        <v>99</v>
      </c>
      <c r="B104" s="18" t="s">
        <v>233</v>
      </c>
      <c r="C104" s="18"/>
      <c r="D104" s="20"/>
      <c r="E104" s="28" t="s">
        <v>30</v>
      </c>
      <c r="F104" s="28" t="s">
        <v>15</v>
      </c>
      <c r="G104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0.41638417789122428</v>
      </c>
      <c r="H104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04" s="42">
        <v>757.37599999999998</v>
      </c>
      <c r="J104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04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104" s="27">
        <f>IF(Table1[[#This Row],[Z-LCLS '[m']
X (SE)]]="","",0)</f>
        <v>0</v>
      </c>
      <c r="M104" s="27" t="e">
        <f>CONCATENATE( IF(ISNUMBER($G104),FIXED($G104-#REF!,6),"…")," / ", IF(ISNUMBER($H104),FIXED($H104-#REF!,6),"…")," / ", IF(ISNUMBER($I104),FIXED($I104-#REF!,6),"…") )</f>
        <v>#REF!</v>
      </c>
      <c r="N104" s="27" t="e">
        <f>CONCATENATE( IF(ISNUMBER($G104),FIXED($G104-#REF!,6),"…")," / ", IF(ISNUMBER($H104),FIXED($H104-#REF!,6),"…")," / ", IF(ISNUMBER($I104),FIXED($I104-#REF!,6),"…") )</f>
        <v>#REF!</v>
      </c>
      <c r="O104" s="28" t="s">
        <v>134</v>
      </c>
      <c r="P104" s="6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1.6873373335468005</v>
      </c>
      <c r="Q104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17.579329428836978</v>
      </c>
      <c r="R104" s="39">
        <f t="shared" si="3"/>
        <v>18</v>
      </c>
      <c r="S104" s="20" t="s">
        <v>232</v>
      </c>
      <c r="T104" s="55">
        <v>1</v>
      </c>
      <c r="U104" s="28"/>
      <c r="V104" s="44"/>
      <c r="W104" s="44"/>
      <c r="X104" s="44"/>
    </row>
    <row r="105" spans="1:24" ht="16" x14ac:dyDescent="0.2">
      <c r="A105" s="75">
        <v>100</v>
      </c>
      <c r="B105" s="18" t="s">
        <v>234</v>
      </c>
      <c r="C105" s="18"/>
      <c r="D105" s="20"/>
      <c r="E105" s="28" t="s">
        <v>14</v>
      </c>
      <c r="F105" s="28" t="s">
        <v>16</v>
      </c>
      <c r="G105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-0.76012836449466192</v>
      </c>
      <c r="H105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05" s="42">
        <v>758.29100000000005</v>
      </c>
      <c r="J105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05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05" s="27">
        <f>IF(Table1[[#This Row],[Z-LCLS '[m']
X (SE)]]="","",0)</f>
        <v>0</v>
      </c>
      <c r="M105" s="27" t="e">
        <f>CONCATENATE( IF(ISNUMBER($G105),FIXED($G105-#REF!,6),"…")," / ", IF(ISNUMBER($H105),FIXED($H105-#REF!,6),"…")," / ", IF(ISNUMBER($I105),FIXED($I105-#REF!,6),"…") )</f>
        <v>#REF!</v>
      </c>
      <c r="N105" s="27" t="e">
        <f>CONCATENATE( IF(ISNUMBER($G105),FIXED($G105-#REF!,6),"…")," / ", IF(ISNUMBER($H105),FIXED($H105-#REF!,6),"…")," / ", IF(ISNUMBER($I105),FIXED($I105-#REF!,6),"…") )</f>
        <v>#REF!</v>
      </c>
      <c r="O105" s="28" t="s">
        <v>134</v>
      </c>
      <c r="P105" s="6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0.83203596561338544</v>
      </c>
      <c r="Q105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11.958399919529766</v>
      </c>
      <c r="R105" s="39">
        <f t="shared" si="3"/>
        <v>12</v>
      </c>
      <c r="S105" s="20" t="s">
        <v>232</v>
      </c>
      <c r="T105" s="55">
        <v>1</v>
      </c>
      <c r="U105" s="28"/>
      <c r="V105" s="44"/>
      <c r="W105" s="44"/>
      <c r="X105" s="44"/>
    </row>
    <row r="106" spans="1:24" ht="16" x14ac:dyDescent="0.2">
      <c r="A106" s="26">
        <v>101</v>
      </c>
      <c r="B106" s="18" t="s">
        <v>234</v>
      </c>
      <c r="C106" s="18"/>
      <c r="D106" s="20"/>
      <c r="E106" s="28" t="s">
        <v>30</v>
      </c>
      <c r="F106" s="28" t="s">
        <v>16</v>
      </c>
      <c r="G106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0.38032623765138496</v>
      </c>
      <c r="H106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06" s="42">
        <v>758.29100000000005</v>
      </c>
      <c r="J106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06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106" s="27">
        <f>IF(Table1[[#This Row],[Z-LCLS '[m']
X (SE)]]="","",0)</f>
        <v>0</v>
      </c>
      <c r="M106" s="27" t="e">
        <f>CONCATENATE( IF(ISNUMBER($G106),FIXED($G106-#REF!,6),"…")," / ", IF(ISNUMBER($H106),FIXED($H106-#REF!,6),"…")," / ", IF(ISNUMBER($I106),FIXED($I106-#REF!,6),"…") )</f>
        <v>#REF!</v>
      </c>
      <c r="N106" s="27" t="e">
        <f>CONCATENATE( IF(ISNUMBER($G106),FIXED($G106-#REF!,6),"…")," / ", IF(ISNUMBER($H106),FIXED($H106-#REF!,6),"…")," / ", IF(ISNUMBER($I106),FIXED($I106-#REF!,6),"…") )</f>
        <v>#REF!</v>
      </c>
      <c r="O106" s="28" t="s">
        <v>134</v>
      </c>
      <c r="P106" s="6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1.6990979200468015</v>
      </c>
      <c r="Q106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17.689848947766542</v>
      </c>
      <c r="R106" s="39">
        <f t="shared" si="3"/>
        <v>18</v>
      </c>
      <c r="S106" s="20" t="s">
        <v>232</v>
      </c>
      <c r="T106" s="55">
        <v>1</v>
      </c>
      <c r="U106" s="28"/>
      <c r="V106" s="44"/>
      <c r="W106" s="44"/>
      <c r="X106" s="44"/>
    </row>
    <row r="107" spans="1:24" ht="16" x14ac:dyDescent="0.2">
      <c r="A107" s="75">
        <v>102</v>
      </c>
      <c r="B107" s="18" t="s">
        <v>230</v>
      </c>
      <c r="C107" s="18"/>
      <c r="D107" s="20"/>
      <c r="E107" s="28" t="s">
        <v>14</v>
      </c>
      <c r="F107" s="28" t="s">
        <v>16</v>
      </c>
      <c r="G107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-0.46557538395881082</v>
      </c>
      <c r="H107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07" s="42">
        <v>768.80799999999999</v>
      </c>
      <c r="J107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07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07" s="27">
        <f>IF(Table1[[#This Row],[Z-LCLS '[m']
X (SE)]]="","",0)</f>
        <v>0</v>
      </c>
      <c r="M107" s="27" t="e">
        <f>CONCATENATE( IF(ISNUMBER($G107),FIXED($G107-#REF!,6),"…")," / ", IF(ISNUMBER($H107),FIXED($H107-#REF!,6),"…")," / ", IF(ISNUMBER($I107),FIXED($I107-#REF!,6),"…") )</f>
        <v>#REF!</v>
      </c>
      <c r="N107" s="27" t="e">
        <f>CONCATENATE( IF(ISNUMBER($G107),FIXED($G107-#REF!,6),"…")," / ", IF(ISNUMBER($H107),FIXED($H107-#REF!,6),"…")," / ", IF(ISNUMBER($I107),FIXED($I107-#REF!,6),"…") )</f>
        <v>#REF!</v>
      </c>
      <c r="O107" s="28" t="s">
        <v>134</v>
      </c>
      <c r="P107" s="6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0.8865813953238274</v>
      </c>
      <c r="Q107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12.642644353129763</v>
      </c>
      <c r="R107" s="39">
        <f t="shared" si="3"/>
        <v>13</v>
      </c>
      <c r="S107" s="20" t="s">
        <v>232</v>
      </c>
      <c r="T107" s="55">
        <v>1</v>
      </c>
      <c r="U107" s="28"/>
      <c r="V107" s="44"/>
      <c r="W107" s="44"/>
      <c r="X107" s="44"/>
    </row>
    <row r="108" spans="1:24" ht="16" x14ac:dyDescent="0.2">
      <c r="A108" s="26">
        <v>103</v>
      </c>
      <c r="B108" s="18" t="s">
        <v>230</v>
      </c>
      <c r="C108" s="18"/>
      <c r="D108" s="20"/>
      <c r="E108" s="28" t="s">
        <v>30</v>
      </c>
      <c r="F108" s="28" t="s">
        <v>16</v>
      </c>
      <c r="G108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-3.4123333389452171E-2</v>
      </c>
      <c r="H108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08" s="42">
        <v>768.80799999999999</v>
      </c>
      <c r="J108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08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108" s="27">
        <f>IF(Table1[[#This Row],[Z-LCLS '[m']
X (SE)]]="","",0)</f>
        <v>0</v>
      </c>
      <c r="M108" s="27" t="e">
        <f>CONCATENATE( IF(ISNUMBER($G108),FIXED($G108-#REF!,6),"…")," / ", IF(ISNUMBER($H108),FIXED($H108-#REF!,6),"…")," / ", IF(ISNUMBER($I108),FIXED($I108-#REF!,6),"…") )</f>
        <v>#REF!</v>
      </c>
      <c r="N108" s="27" t="e">
        <f>CONCATENATE( IF(ISNUMBER($G108),FIXED($G108-#REF!,6),"…")," / ", IF(ISNUMBER($H108),FIXED($H108-#REF!,6),"…")," / ", IF(ISNUMBER($I108),FIXED($I108-#REF!,6),"…") )</f>
        <v>#REF!</v>
      </c>
      <c r="O108" s="28" t="s">
        <v>134</v>
      </c>
      <c r="P108" s="6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1.8342739727468007</v>
      </c>
      <c r="Q108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18.960159090479298</v>
      </c>
      <c r="R108" s="39">
        <f t="shared" si="3"/>
        <v>19</v>
      </c>
      <c r="S108" s="20" t="s">
        <v>232</v>
      </c>
      <c r="T108" s="55">
        <v>1</v>
      </c>
      <c r="U108" s="28"/>
      <c r="V108" s="44"/>
      <c r="W108" s="44"/>
      <c r="X108" s="44"/>
    </row>
    <row r="109" spans="1:24" ht="16" x14ac:dyDescent="0.2">
      <c r="A109" s="75">
        <v>104</v>
      </c>
      <c r="B109" s="18" t="s">
        <v>231</v>
      </c>
      <c r="C109" s="18"/>
      <c r="D109" s="20"/>
      <c r="E109" s="28" t="s">
        <v>14</v>
      </c>
      <c r="F109" s="28" t="s">
        <v>17</v>
      </c>
      <c r="G109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-0.44860294826377256</v>
      </c>
      <c r="H109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09" s="42">
        <v>769.41399999999999</v>
      </c>
      <c r="J109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09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09" s="27">
        <f>IF(Table1[[#This Row],[Z-LCLS '[m']
X (SE)]]="","",0)</f>
        <v>0</v>
      </c>
      <c r="M109" s="27" t="e">
        <f>CONCATENATE( IF(ISNUMBER($G109),FIXED($G109-#REF!,6),"…")," / ", IF(ISNUMBER($H109),FIXED($H109-#REF!,6),"…")," / ", IF(ISNUMBER($I109),FIXED($I109-#REF!,6),"…") )</f>
        <v>#REF!</v>
      </c>
      <c r="N109" s="27" t="e">
        <f>CONCATENATE( IF(ISNUMBER($G109),FIXED($G109-#REF!,6),"…")," / ", IF(ISNUMBER($H109),FIXED($H109-#REF!,6),"…")," / ", IF(ISNUMBER($I109),FIXED($I109-#REF!,6),"…") )</f>
        <v>#REF!</v>
      </c>
      <c r="O109" s="28" t="s">
        <v>134</v>
      </c>
      <c r="P109" s="6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0.8897243572335477</v>
      </c>
      <c r="Q109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12.682071197929762</v>
      </c>
      <c r="R109" s="39">
        <f t="shared" si="3"/>
        <v>13</v>
      </c>
      <c r="S109" s="20" t="s">
        <v>232</v>
      </c>
      <c r="T109" s="55">
        <v>1</v>
      </c>
      <c r="U109" s="28"/>
      <c r="V109" s="44"/>
      <c r="W109" s="44"/>
      <c r="X109" s="44"/>
    </row>
    <row r="110" spans="1:24" ht="16" x14ac:dyDescent="0.2">
      <c r="A110" s="26">
        <v>105</v>
      </c>
      <c r="B110" s="18" t="s">
        <v>231</v>
      </c>
      <c r="C110" s="18"/>
      <c r="D110" s="20"/>
      <c r="E110" s="28" t="s">
        <v>30</v>
      </c>
      <c r="F110" s="28" t="s">
        <v>17</v>
      </c>
      <c r="G110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-5.800432987616233E-2</v>
      </c>
      <c r="H110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10" s="42">
        <v>769.41399999999999</v>
      </c>
      <c r="J110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10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110" s="27">
        <f>IF(Table1[[#This Row],[Z-LCLS '[m']
X (SE)]]="","",0)</f>
        <v>0</v>
      </c>
      <c r="M110" s="27" t="e">
        <f>CONCATENATE( IF(ISNUMBER($G110),FIXED($G110-#REF!,6),"…")," / ", IF(ISNUMBER($H110),FIXED($H110-#REF!,6),"…")," / ", IF(ISNUMBER($I110),FIXED($I110-#REF!,6),"…") )</f>
        <v>#REF!</v>
      </c>
      <c r="N110" s="27" t="e">
        <f>CONCATENATE( IF(ISNUMBER($G110),FIXED($G110-#REF!,6),"…")," / ", IF(ISNUMBER($H110),FIXED($H110-#REF!,6),"…")," / ", IF(ISNUMBER($I110),FIXED($I110-#REF!,6),"…") )</f>
        <v>#REF!</v>
      </c>
      <c r="O110" s="28" t="s">
        <v>134</v>
      </c>
      <c r="P110" s="6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1.8420629513468005</v>
      </c>
      <c r="Q110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19.033355624327726</v>
      </c>
      <c r="R110" s="39">
        <f t="shared" si="3"/>
        <v>20</v>
      </c>
      <c r="S110" s="20" t="s">
        <v>232</v>
      </c>
      <c r="T110" s="55">
        <v>1</v>
      </c>
      <c r="U110" s="28"/>
      <c r="V110" s="44"/>
      <c r="W110" s="44"/>
      <c r="X110" s="44"/>
    </row>
    <row r="111" spans="1:24" x14ac:dyDescent="0.2">
      <c r="A111" s="75">
        <v>106</v>
      </c>
      <c r="B111" s="18" t="s">
        <v>236</v>
      </c>
      <c r="C111" s="18"/>
      <c r="D111" s="20"/>
      <c r="E111" s="28" t="s">
        <v>14</v>
      </c>
      <c r="F111" s="28" t="s">
        <v>15</v>
      </c>
      <c r="G111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-0.81426651333709188</v>
      </c>
      <c r="H111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11" s="42">
        <v>756.35799999999995</v>
      </c>
      <c r="J111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11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2.8000000000000001E-2</v>
      </c>
      <c r="L111" s="27">
        <f>IF(Table1[[#This Row],[Z-LCLS '[m']
X (SE)]]="","",0)</f>
        <v>0</v>
      </c>
      <c r="M111" s="27" t="e">
        <f>CONCATENATE( IF(ISNUMBER($G111),FIXED($G111-#REF!,6),"…")," / ", IF(ISNUMBER($H111),FIXED($H111-#REF!,6),"…")," / ", IF(ISNUMBER($I111),FIXED($I111-#REF!,6),"…") )</f>
        <v>#REF!</v>
      </c>
      <c r="N111" s="27" t="e">
        <f>CONCATENATE( IF(ISNUMBER($G111),FIXED($G111-#REF!,6),"…")," / ", IF(ISNUMBER($H111),FIXED($H111-#REF!,6),"…")," / ", IF(ISNUMBER($I111),FIXED($I111-#REF!,6),"…") )</f>
        <v>#REF!</v>
      </c>
      <c r="O111" s="28" t="s">
        <v>134</v>
      </c>
      <c r="P111" s="6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0.82201064321818806</v>
      </c>
      <c r="Q111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11.832637393129758</v>
      </c>
      <c r="R111" s="39">
        <f t="shared" si="3"/>
        <v>12</v>
      </c>
      <c r="S111" s="20"/>
      <c r="T111" s="55"/>
      <c r="U111" s="28" t="s">
        <v>192</v>
      </c>
      <c r="V111" s="44"/>
      <c r="W111" s="44"/>
      <c r="X111" s="44"/>
    </row>
    <row r="112" spans="1:24" s="102" customFormat="1" ht="14" customHeight="1" x14ac:dyDescent="0.2">
      <c r="A112" s="95">
        <v>107</v>
      </c>
      <c r="B112" s="98" t="s">
        <v>265</v>
      </c>
      <c r="C112" s="98"/>
      <c r="D112" s="99"/>
      <c r="E112" s="95" t="s">
        <v>14</v>
      </c>
      <c r="F112" s="95" t="s">
        <v>17</v>
      </c>
      <c r="G112" s="94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-0.34353375834145083</v>
      </c>
      <c r="H112" s="94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-0.86730317052323613</v>
      </c>
      <c r="I112" s="94">
        <v>772.66499999999996</v>
      </c>
      <c r="J112" s="95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112" s="95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4.2000000000000003E-2</v>
      </c>
      <c r="L112" s="95">
        <f>IF(Table1[[#This Row],[Z-LCLS '[m']
X (SE)]]="","",0)</f>
        <v>0</v>
      </c>
      <c r="M112" s="95" t="e">
        <f>CONCATENATE( IF(ISNUMBER($G112),FIXED($G112-#REF!,6),"…")," / ", IF(ISNUMBER($H112),FIXED($H112-#REF!,6),"…")," / ", IF(ISNUMBER($I112),FIXED($I112-#REF!,6),"…") )</f>
        <v>#REF!</v>
      </c>
      <c r="N112" s="95" t="e">
        <f>CONCATENATE( IF(ISNUMBER($G112),FIXED($G112-#REF!,6),"…")," / ", IF(ISNUMBER($H112),FIXED($H112-#REF!,6),"…")," / ", IF(ISNUMBER($I112),FIXED($I112-#REF!,6),"…") )</f>
        <v>#REF!</v>
      </c>
      <c r="O112" s="95" t="s">
        <v>137</v>
      </c>
      <c r="P112" s="10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0.54112759109475739</v>
      </c>
      <c r="Q112" s="96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4.2022382094325286</v>
      </c>
      <c r="R112" s="97">
        <f t="shared" si="3"/>
        <v>5</v>
      </c>
      <c r="S112" s="99"/>
      <c r="T112" s="101"/>
      <c r="U112" s="95"/>
      <c r="V112" s="95"/>
      <c r="W112" s="95"/>
      <c r="X112" s="95"/>
    </row>
    <row r="113" spans="1:24" s="102" customFormat="1" x14ac:dyDescent="0.2">
      <c r="A113" s="95">
        <v>108</v>
      </c>
      <c r="B113" s="98" t="s">
        <v>266</v>
      </c>
      <c r="C113" s="98"/>
      <c r="D113" s="99"/>
      <c r="E113" s="95" t="s">
        <v>14</v>
      </c>
      <c r="F113" s="95" t="s">
        <v>17</v>
      </c>
      <c r="G113" s="94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-0.33723005132575423</v>
      </c>
      <c r="H113" s="94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-0.86520303331247739</v>
      </c>
      <c r="I113" s="94">
        <v>772.81500000000005</v>
      </c>
      <c r="J113" s="95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113" s="95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4.2000000000000003E-2</v>
      </c>
      <c r="L113" s="95">
        <f>IF(Table1[[#This Row],[Z-LCLS '[m']
X (SE)]]="","",0)</f>
        <v>0</v>
      </c>
      <c r="M113" s="95" t="e">
        <f>CONCATENATE( IF(ISNUMBER($G113),FIXED($G113-#REF!,6),"…")," / ", IF(ISNUMBER($H113),FIXED($H113-#REF!,6),"…")," / ", IF(ISNUMBER($I113),FIXED($I113-#REF!,6),"…") )</f>
        <v>#REF!</v>
      </c>
      <c r="N113" s="95" t="e">
        <f>CONCATENATE( IF(ISNUMBER($G113),FIXED($G113-#REF!,6),"…")," / ", IF(ISNUMBER($H113),FIXED($H113-#REF!,6),"…")," / ", IF(ISNUMBER($I113),FIXED($I113-#REF!,6),"…") )</f>
        <v>#REF!</v>
      </c>
      <c r="O113" s="95" t="s">
        <v>137</v>
      </c>
      <c r="P113" s="10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0.48708688625836644</v>
      </c>
      <c r="Q113" s="96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3.7825739408471533</v>
      </c>
      <c r="R113" s="97">
        <f t="shared" ref="R113:R118" si="4">IFERROR(ROUNDUP(Q113,0),"")</f>
        <v>4</v>
      </c>
      <c r="S113" s="99"/>
      <c r="T113" s="101"/>
      <c r="U113" s="95"/>
      <c r="V113" s="95"/>
      <c r="W113" s="95"/>
      <c r="X113" s="95"/>
    </row>
    <row r="114" spans="1:24" s="102" customFormat="1" x14ac:dyDescent="0.2">
      <c r="A114" s="95">
        <v>109</v>
      </c>
      <c r="B114" s="98" t="s">
        <v>265</v>
      </c>
      <c r="C114" s="98"/>
      <c r="D114" s="99"/>
      <c r="E114" s="95" t="s">
        <v>30</v>
      </c>
      <c r="F114" s="95" t="s">
        <v>17</v>
      </c>
      <c r="G114" s="94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-0.20014878731727492</v>
      </c>
      <c r="H114" s="94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-0.86730317052323613</v>
      </c>
      <c r="I114" s="94">
        <v>772.66499999999996</v>
      </c>
      <c r="J114" s="95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114" s="95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-5.3387204510000001E-2</v>
      </c>
      <c r="L114" s="95">
        <f>IF(Table1[[#This Row],[Z-LCLS '[m']
X (SE)]]="","",0)</f>
        <v>0</v>
      </c>
      <c r="M114" s="95" t="e">
        <f>CONCATENATE( IF(ISNUMBER($G114),FIXED($G114-#REF!,6),"…")," / ", IF(ISNUMBER($H114),FIXED($H114-#REF!,6),"…")," / ", IF(ISNUMBER($I114),FIXED($I114-#REF!,6),"…") )</f>
        <v>#REF!</v>
      </c>
      <c r="N114" s="95" t="e">
        <f>CONCATENATE( IF(ISNUMBER($G114),FIXED($G114-#REF!,6),"…")," / ", IF(ISNUMBER($H114),FIXED($H114-#REF!,6),"…")," / ", IF(ISNUMBER($I114),FIXED($I114-#REF!,6),"…") )</f>
        <v>#REF!</v>
      </c>
      <c r="O114" s="95" t="s">
        <v>137</v>
      </c>
      <c r="P114" s="10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1.123195407565605</v>
      </c>
      <c r="Q114" s="96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4.2022382094325286</v>
      </c>
      <c r="R114" s="97">
        <f t="shared" si="4"/>
        <v>5</v>
      </c>
      <c r="S114" s="99"/>
      <c r="T114" s="101"/>
      <c r="U114" s="95"/>
      <c r="V114" s="95"/>
      <c r="W114" s="95"/>
      <c r="X114" s="95"/>
    </row>
    <row r="115" spans="1:24" s="102" customFormat="1" x14ac:dyDescent="0.2">
      <c r="A115" s="95">
        <v>110</v>
      </c>
      <c r="B115" s="98" t="s">
        <v>266</v>
      </c>
      <c r="C115" s="98"/>
      <c r="D115" s="99"/>
      <c r="E115" s="95" t="s">
        <v>30</v>
      </c>
      <c r="F115" s="95" t="s">
        <v>17</v>
      </c>
      <c r="G115" s="94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-0.20816448487117611</v>
      </c>
      <c r="H115" s="94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-0.86520303331247739</v>
      </c>
      <c r="I115" s="94">
        <v>772.81500000000005</v>
      </c>
      <c r="J115" s="95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-1.4E-2</v>
      </c>
      <c r="K115" s="95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-5.3387204510000001E-2</v>
      </c>
      <c r="L115" s="95">
        <f>IF(Table1[[#This Row],[Z-LCLS '[m']
X (SE)]]="","",0)</f>
        <v>0</v>
      </c>
      <c r="M115" s="95" t="e">
        <f>CONCATENATE( IF(ISNUMBER($G115),FIXED($G115-#REF!,6),"…")," / ", IF(ISNUMBER($H115),FIXED($H115-#REF!,6),"…")," / ", IF(ISNUMBER($I115),FIXED($I115-#REF!,6),"…") )</f>
        <v>#REF!</v>
      </c>
      <c r="N115" s="95" t="e">
        <f>CONCATENATE( IF(ISNUMBER($G115),FIXED($G115-#REF!,6),"…")," / ", IF(ISNUMBER($H115),FIXED($H115-#REF!,6),"…")," / ", IF(ISNUMBER($I115),FIXED($I115-#REF!,6),"…") )</f>
        <v>#REF!</v>
      </c>
      <c r="O115" s="95" t="s">
        <v>137</v>
      </c>
      <c r="P115" s="10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1.0110254267833578</v>
      </c>
      <c r="Q115" s="96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3.7825739408471533</v>
      </c>
      <c r="R115" s="97">
        <f t="shared" si="4"/>
        <v>4</v>
      </c>
      <c r="S115" s="99"/>
      <c r="T115" s="101"/>
      <c r="U115" s="95"/>
      <c r="V115" s="95"/>
      <c r="W115" s="95"/>
      <c r="X115" s="95"/>
    </row>
    <row r="116" spans="1:24" x14ac:dyDescent="0.2">
      <c r="A116" s="26">
        <v>111</v>
      </c>
      <c r="B116" s="18"/>
      <c r="C116" s="18"/>
      <c r="D116" s="20"/>
      <c r="E116" s="28" t="s">
        <v>30</v>
      </c>
      <c r="F116" s="28" t="s">
        <v>15</v>
      </c>
      <c r="G116" s="37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>0.29887075953582354</v>
      </c>
      <c r="H116" s="37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>-0.89530500000000002</v>
      </c>
      <c r="I116" s="42">
        <v>760.35799999999995</v>
      </c>
      <c r="J116" s="28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>0</v>
      </c>
      <c r="K116" s="27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>-3.9387204510000003E-2</v>
      </c>
      <c r="L116" s="27">
        <f>IF(Table1[[#This Row],[Z-LCLS '[m']
X (SE)]]="","",0)</f>
        <v>0</v>
      </c>
      <c r="M116" s="27" t="e">
        <f>CONCATENATE( IF(ISNUMBER($G116),FIXED($G116-#REF!,6),"…")," / ", IF(ISNUMBER($H116),FIXED($H116-#REF!,6),"…")," / ", IF(ISNUMBER($I116),FIXED($I116-#REF!,6),"…") )</f>
        <v>#REF!</v>
      </c>
      <c r="N116" s="27" t="e">
        <f>CONCATENATE( IF(ISNUMBER($G116),FIXED($G116-#REF!,6),"…")," / ", IF(ISNUMBER($H116),FIXED($H116-#REF!,6),"…")," / ", IF(ISNUMBER($I116),FIXED($I116-#REF!,6),"…") )</f>
        <v>#REF!</v>
      </c>
      <c r="O116" s="28" t="s">
        <v>133</v>
      </c>
      <c r="P116" s="60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>1.7256652777468</v>
      </c>
      <c r="Q116" s="38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>17.939514352823796</v>
      </c>
      <c r="R116" s="39">
        <f t="shared" si="4"/>
        <v>18</v>
      </c>
      <c r="S116" s="20"/>
      <c r="T116" s="55"/>
      <c r="U116" s="28"/>
      <c r="V116" s="44"/>
      <c r="W116" s="44"/>
      <c r="X116" s="44"/>
    </row>
    <row r="117" spans="1:24" x14ac:dyDescent="0.2">
      <c r="A117" s="75">
        <v>112</v>
      </c>
      <c r="B117" s="18"/>
      <c r="C117" s="18"/>
      <c r="D117" s="20"/>
      <c r="E117" s="28"/>
      <c r="F117" s="28"/>
      <c r="G117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17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17" s="42"/>
      <c r="J117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17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17" s="27" t="str">
        <f>IF(Table1[[#This Row],[Z-LCLS '[m']
X (SE)]]="","",0)</f>
        <v/>
      </c>
      <c r="M117" s="27" t="str">
        <f>CONCATENATE( IF(ISNUMBER($G117),FIXED($G117-#REF!,6),"…")," / ", IF(ISNUMBER($H117),FIXED($H117-#REF!,6),"…")," / ", IF(ISNUMBER($I117),FIXED($I117-#REF!,6),"…") )</f>
        <v>… / … / …</v>
      </c>
      <c r="N117" s="27" t="str">
        <f>CONCATENATE( IF(ISNUMBER($G117),FIXED($G117-#REF!,6),"…")," / ", IF(ISNUMBER($H117),FIXED($H117-#REF!,6),"…")," / ", IF(ISNUMBER($I117),FIXED($I117-#REF!,6),"…") )</f>
        <v>… / … / …</v>
      </c>
      <c r="O117" s="28"/>
      <c r="P11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17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17" s="39" t="str">
        <f t="shared" si="4"/>
        <v/>
      </c>
      <c r="S117" s="20"/>
      <c r="T117" s="55"/>
      <c r="U117" s="28"/>
      <c r="V117" s="44"/>
      <c r="W117" s="44"/>
      <c r="X117" s="44"/>
    </row>
    <row r="118" spans="1:24" x14ac:dyDescent="0.2">
      <c r="A118" s="26">
        <v>113</v>
      </c>
      <c r="B118" s="18"/>
      <c r="C118" s="18"/>
      <c r="D118" s="20"/>
      <c r="E118" s="28"/>
      <c r="F118" s="28"/>
      <c r="G118" s="37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18" s="37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18" s="42"/>
      <c r="J118" s="28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18" s="27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18" s="27" t="str">
        <f>IF(Table1[[#This Row],[Z-LCLS '[m']
X (SE)]]="","",0)</f>
        <v/>
      </c>
      <c r="M118" s="27" t="str">
        <f>CONCATENATE( IF(ISNUMBER($G118),FIXED($G118-#REF!,6),"…")," / ", IF(ISNUMBER($H118),FIXED($H118-#REF!,6),"…")," / ", IF(ISNUMBER($I118),FIXED($I118-#REF!,6),"…") )</f>
        <v>… / … / …</v>
      </c>
      <c r="N118" s="27" t="str">
        <f>CONCATENATE( IF(ISNUMBER($G118),FIXED($G118-#REF!,6),"…")," / ", IF(ISNUMBER($H118),FIXED($H118-#REF!,6),"…")," / ", IF(ISNUMBER($I118),FIXED($I118-#REF!,6),"…") )</f>
        <v>… / … / …</v>
      </c>
      <c r="O118" s="28"/>
      <c r="P11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18" s="38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18" s="39" t="str">
        <f t="shared" si="4"/>
        <v/>
      </c>
      <c r="S118" s="20"/>
      <c r="T118" s="55"/>
      <c r="U118" s="28"/>
      <c r="V118" s="44"/>
      <c r="W118" s="44"/>
      <c r="X118" s="44"/>
    </row>
    <row r="119" spans="1:24" ht="16" x14ac:dyDescent="0.2">
      <c r="A119" s="75">
        <v>114</v>
      </c>
      <c r="B119" s="18"/>
      <c r="C119" s="18"/>
      <c r="D119" s="20"/>
      <c r="E119" s="28"/>
      <c r="F119" s="28"/>
      <c r="G11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1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19" s="42"/>
      <c r="J11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1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19" s="37" t="str">
        <f>IF(Table1[[#This Row],[Z-LCLS '[m']
X (SE)]]="","",0)</f>
        <v/>
      </c>
      <c r="M119" s="27" t="str">
        <f>CONCATENATE( IF(ISNUMBER($G119),FIXED($G119-#REF!,6),"…")," / ", IF(ISNUMBER($H119),FIXED($H119-#REF!,6),"…")," / ", IF(ISNUMBER($I119),FIXED($I119-#REF!,6),"…") )</f>
        <v>… / … / …</v>
      </c>
      <c r="N119" s="27" t="str">
        <f>CONCATENATE( IF(ISNUMBER($G119),FIXED($G119-#REF!,6),"…")," / ", IF(ISNUMBER($H119),FIXED($H119-#REF!,6),"…")," / ", IF(ISNUMBER($I119),FIXED($I119-#REF!,6),"…") )</f>
        <v>… / … / …</v>
      </c>
      <c r="O119" s="28"/>
      <c r="P11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1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19" s="39" t="str">
        <f t="shared" ref="R119:R150" si="5">IFERROR(ROUNDUP(Q119,0),"")</f>
        <v/>
      </c>
      <c r="S119" s="20"/>
      <c r="T119" s="55"/>
      <c r="U119" s="28"/>
      <c r="V119" s="28"/>
      <c r="W119" s="28"/>
      <c r="X119" s="28"/>
    </row>
    <row r="120" spans="1:24" ht="16" x14ac:dyDescent="0.2">
      <c r="A120" s="26">
        <v>115</v>
      </c>
      <c r="B120" s="18"/>
      <c r="C120" s="18"/>
      <c r="D120" s="20"/>
      <c r="E120" s="28"/>
      <c r="F120" s="28"/>
      <c r="G12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2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20" s="42"/>
      <c r="J12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2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20" s="37" t="str">
        <f>IF(Table1[[#This Row],[Z-LCLS '[m']
X (SE)]]="","",0)</f>
        <v/>
      </c>
      <c r="M120" s="27" t="str">
        <f>CONCATENATE( IF(ISNUMBER($G120),FIXED($G120-#REF!,6),"…")," / ", IF(ISNUMBER($H120),FIXED($H120-#REF!,6),"…")," / ", IF(ISNUMBER($I120),FIXED($I120-#REF!,6),"…") )</f>
        <v>… / … / …</v>
      </c>
      <c r="N120" s="27" t="str">
        <f>CONCATENATE( IF(ISNUMBER($G120),FIXED($G120-#REF!,6),"…")," / ", IF(ISNUMBER($H120),FIXED($H120-#REF!,6),"…")," / ", IF(ISNUMBER($I120),FIXED($I120-#REF!,6),"…") )</f>
        <v>… / … / …</v>
      </c>
      <c r="O120" s="28"/>
      <c r="P12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2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20" s="39" t="str">
        <f t="shared" si="5"/>
        <v/>
      </c>
      <c r="S120" s="20"/>
      <c r="T120" s="55"/>
      <c r="U120" s="28"/>
      <c r="V120" s="28"/>
      <c r="W120" s="28"/>
      <c r="X120" s="28"/>
    </row>
    <row r="121" spans="1:24" ht="16" x14ac:dyDescent="0.2">
      <c r="A121" s="75">
        <v>116</v>
      </c>
      <c r="B121" s="18"/>
      <c r="C121" s="18"/>
      <c r="D121" s="20"/>
      <c r="E121" s="28"/>
      <c r="F121" s="28"/>
      <c r="G12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2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21" s="42"/>
      <c r="J12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2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21" s="37" t="str">
        <f>IF(Table1[[#This Row],[Z-LCLS '[m']
X (SE)]]="","",0)</f>
        <v/>
      </c>
      <c r="M121" s="27" t="str">
        <f>CONCATENATE( IF(ISNUMBER($G121),FIXED($G121-#REF!,6),"…")," / ", IF(ISNUMBER($H121),FIXED($H121-#REF!,6),"…")," / ", IF(ISNUMBER($I121),FIXED($I121-#REF!,6),"…") )</f>
        <v>… / … / …</v>
      </c>
      <c r="N121" s="27" t="str">
        <f>CONCATENATE( IF(ISNUMBER($G121),FIXED($G121-#REF!,6),"…")," / ", IF(ISNUMBER($H121),FIXED($H121-#REF!,6),"…")," / ", IF(ISNUMBER($I121),FIXED($I121-#REF!,6),"…") )</f>
        <v>… / … / …</v>
      </c>
      <c r="O121" s="28"/>
      <c r="P12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2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21" s="39" t="str">
        <f t="shared" si="5"/>
        <v/>
      </c>
      <c r="S121" s="20"/>
      <c r="T121" s="55"/>
      <c r="U121" s="28"/>
      <c r="V121" s="28"/>
      <c r="W121" s="28"/>
      <c r="X121" s="28"/>
    </row>
    <row r="122" spans="1:24" ht="16" x14ac:dyDescent="0.2">
      <c r="A122" s="26">
        <v>117</v>
      </c>
      <c r="B122" s="18"/>
      <c r="C122" s="18"/>
      <c r="D122" s="20"/>
      <c r="E122" s="28"/>
      <c r="F122" s="28"/>
      <c r="G12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2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22" s="42"/>
      <c r="J12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2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22" s="37" t="str">
        <f>IF(Table1[[#This Row],[Z-LCLS '[m']
X (SE)]]="","",0)</f>
        <v/>
      </c>
      <c r="M122" s="27" t="str">
        <f>CONCATENATE( IF(ISNUMBER($G122),FIXED($G122-#REF!,6),"…")," / ", IF(ISNUMBER($H122),FIXED($H122-#REF!,6),"…")," / ", IF(ISNUMBER($I122),FIXED($I122-#REF!,6),"…") )</f>
        <v>… / … / …</v>
      </c>
      <c r="N122" s="27" t="str">
        <f>CONCATENATE( IF(ISNUMBER($G122),FIXED($G122-#REF!,6),"…")," / ", IF(ISNUMBER($H122),FIXED($H122-#REF!,6),"…")," / ", IF(ISNUMBER($I122),FIXED($I122-#REF!,6),"…") )</f>
        <v>… / … / …</v>
      </c>
      <c r="O122" s="28"/>
      <c r="P12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2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22" s="39" t="str">
        <f t="shared" si="5"/>
        <v/>
      </c>
      <c r="S122" s="20"/>
      <c r="T122" s="55"/>
      <c r="U122" s="28"/>
      <c r="V122" s="28"/>
      <c r="W122" s="28"/>
      <c r="X122" s="28"/>
    </row>
    <row r="123" spans="1:24" ht="16" x14ac:dyDescent="0.2">
      <c r="A123" s="75">
        <v>118</v>
      </c>
      <c r="B123" s="18"/>
      <c r="C123" s="18"/>
      <c r="D123" s="20"/>
      <c r="E123" s="28"/>
      <c r="F123" s="28"/>
      <c r="G12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2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23" s="42"/>
      <c r="J12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2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23" s="37" t="str">
        <f>IF(Table1[[#This Row],[Z-LCLS '[m']
X (SE)]]="","",0)</f>
        <v/>
      </c>
      <c r="M123" s="27" t="str">
        <f>CONCATENATE( IF(ISNUMBER($G123),FIXED($G123-#REF!,6),"…")," / ", IF(ISNUMBER($H123),FIXED($H123-#REF!,6),"…")," / ", IF(ISNUMBER($I123),FIXED($I123-#REF!,6),"…") )</f>
        <v>… / … / …</v>
      </c>
      <c r="N123" s="27" t="str">
        <f>CONCATENATE( IF(ISNUMBER($G123),FIXED($G123-#REF!,6),"…")," / ", IF(ISNUMBER($H123),FIXED($H123-#REF!,6),"…")," / ", IF(ISNUMBER($I123),FIXED($I123-#REF!,6),"…") )</f>
        <v>… / … / …</v>
      </c>
      <c r="O123" s="28"/>
      <c r="P12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2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23" s="39" t="str">
        <f t="shared" si="5"/>
        <v/>
      </c>
      <c r="S123" s="20"/>
      <c r="T123" s="55"/>
      <c r="U123" s="28"/>
      <c r="V123" s="28"/>
      <c r="W123" s="28"/>
      <c r="X123" s="28"/>
    </row>
    <row r="124" spans="1:24" ht="16" x14ac:dyDescent="0.2">
      <c r="A124" s="26">
        <v>119</v>
      </c>
      <c r="B124" s="18"/>
      <c r="C124" s="18"/>
      <c r="D124" s="20"/>
      <c r="E124" s="28"/>
      <c r="F124" s="28"/>
      <c r="G12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2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24" s="42"/>
      <c r="J12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2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24" s="37" t="str">
        <f>IF(Table1[[#This Row],[Z-LCLS '[m']
X (SE)]]="","",0)</f>
        <v/>
      </c>
      <c r="M124" s="27" t="str">
        <f>CONCATENATE( IF(ISNUMBER($G124),FIXED($G124-#REF!,6),"…")," / ", IF(ISNUMBER($H124),FIXED($H124-#REF!,6),"…")," / ", IF(ISNUMBER($I124),FIXED($I124-#REF!,6),"…") )</f>
        <v>… / … / …</v>
      </c>
      <c r="N124" s="27" t="str">
        <f>CONCATENATE( IF(ISNUMBER($G124),FIXED($G124-#REF!,6),"…")," / ", IF(ISNUMBER($H124),FIXED($H124-#REF!,6),"…")," / ", IF(ISNUMBER($I124),FIXED($I124-#REF!,6),"…") )</f>
        <v>… / … / …</v>
      </c>
      <c r="O124" s="28"/>
      <c r="P12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2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24" s="39" t="str">
        <f t="shared" si="5"/>
        <v/>
      </c>
      <c r="S124" s="20"/>
      <c r="T124" s="55"/>
      <c r="U124" s="28"/>
      <c r="V124" s="28"/>
      <c r="W124" s="28"/>
      <c r="X124" s="28"/>
    </row>
    <row r="125" spans="1:24" ht="16" x14ac:dyDescent="0.2">
      <c r="A125" s="75">
        <v>120</v>
      </c>
      <c r="B125" s="18"/>
      <c r="C125" s="18"/>
      <c r="D125" s="20"/>
      <c r="E125" s="28"/>
      <c r="F125" s="28"/>
      <c r="G12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2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25" s="42"/>
      <c r="J12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2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25" s="37" t="str">
        <f>IF(Table1[[#This Row],[Z-LCLS '[m']
X (SE)]]="","",0)</f>
        <v/>
      </c>
      <c r="M125" s="27" t="str">
        <f>CONCATENATE( IF(ISNUMBER($G125),FIXED($G125-#REF!,6),"…")," / ", IF(ISNUMBER($H125),FIXED($H125-#REF!,6),"…")," / ", IF(ISNUMBER($I125),FIXED($I125-#REF!,6),"…") )</f>
        <v>… / … / …</v>
      </c>
      <c r="N125" s="27" t="str">
        <f>CONCATENATE( IF(ISNUMBER($G125),FIXED($G125-#REF!,6),"…")," / ", IF(ISNUMBER($H125),FIXED($H125-#REF!,6),"…")," / ", IF(ISNUMBER($I125),FIXED($I125-#REF!,6),"…") )</f>
        <v>… / … / …</v>
      </c>
      <c r="O125" s="28"/>
      <c r="P12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2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25" s="39" t="str">
        <f t="shared" si="5"/>
        <v/>
      </c>
      <c r="S125" s="20"/>
      <c r="T125" s="55"/>
      <c r="U125" s="28"/>
      <c r="V125" s="28"/>
      <c r="W125" s="28"/>
      <c r="X125" s="28"/>
    </row>
    <row r="126" spans="1:24" ht="16" x14ac:dyDescent="0.2">
      <c r="A126" s="26">
        <v>121</v>
      </c>
      <c r="B126" s="18"/>
      <c r="C126" s="18"/>
      <c r="D126" s="20"/>
      <c r="E126" s="28"/>
      <c r="F126" s="28"/>
      <c r="G12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2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26" s="42"/>
      <c r="J12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2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26" s="37" t="str">
        <f>IF(Table1[[#This Row],[Z-LCLS '[m']
X (SE)]]="","",0)</f>
        <v/>
      </c>
      <c r="M126" s="27" t="str">
        <f>CONCATENATE( IF(ISNUMBER($G126),FIXED($G126-#REF!,6),"…")," / ", IF(ISNUMBER($H126),FIXED($H126-#REF!,6),"…")," / ", IF(ISNUMBER($I126),FIXED($I126-#REF!,6),"…") )</f>
        <v>… / … / …</v>
      </c>
      <c r="N126" s="27" t="str">
        <f>CONCATENATE( IF(ISNUMBER($G126),FIXED($G126-#REF!,6),"…")," / ", IF(ISNUMBER($H126),FIXED($H126-#REF!,6),"…")," / ", IF(ISNUMBER($I126),FIXED($I126-#REF!,6),"…") )</f>
        <v>… / … / …</v>
      </c>
      <c r="O126" s="28"/>
      <c r="P12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2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26" s="39" t="str">
        <f t="shared" si="5"/>
        <v/>
      </c>
      <c r="S126" s="20"/>
      <c r="T126" s="55"/>
      <c r="U126" s="28"/>
      <c r="V126" s="28"/>
      <c r="W126" s="28"/>
      <c r="X126" s="28"/>
    </row>
    <row r="127" spans="1:24" ht="16" x14ac:dyDescent="0.2">
      <c r="A127" s="75">
        <v>122</v>
      </c>
      <c r="B127" s="18"/>
      <c r="C127" s="18"/>
      <c r="D127" s="20"/>
      <c r="E127" s="28"/>
      <c r="F127" s="28"/>
      <c r="G12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2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27" s="42"/>
      <c r="J12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2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27" s="37" t="str">
        <f>IF(Table1[[#This Row],[Z-LCLS '[m']
X (SE)]]="","",0)</f>
        <v/>
      </c>
      <c r="M127" s="27" t="str">
        <f>CONCATENATE( IF(ISNUMBER($G127),FIXED($G127-#REF!,6),"…")," / ", IF(ISNUMBER($H127),FIXED($H127-#REF!,6),"…")," / ", IF(ISNUMBER($I127),FIXED($I127-#REF!,6),"…") )</f>
        <v>… / … / …</v>
      </c>
      <c r="N127" s="27" t="str">
        <f>CONCATENATE( IF(ISNUMBER($G127),FIXED($G127-#REF!,6),"…")," / ", IF(ISNUMBER($H127),FIXED($H127-#REF!,6),"…")," / ", IF(ISNUMBER($I127),FIXED($I127-#REF!,6),"…") )</f>
        <v>… / … / …</v>
      </c>
      <c r="O127" s="28"/>
      <c r="P12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2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27" s="39" t="str">
        <f t="shared" si="5"/>
        <v/>
      </c>
      <c r="S127" s="20"/>
      <c r="T127" s="55"/>
      <c r="U127" s="28"/>
      <c r="V127" s="28"/>
      <c r="W127" s="28"/>
      <c r="X127" s="28"/>
    </row>
    <row r="128" spans="1:24" ht="16" x14ac:dyDescent="0.2">
      <c r="A128" s="26">
        <v>123</v>
      </c>
      <c r="B128" s="18"/>
      <c r="C128" s="18"/>
      <c r="D128" s="20"/>
      <c r="E128" s="28"/>
      <c r="F128" s="28"/>
      <c r="G12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2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28" s="42"/>
      <c r="J12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2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28" s="37" t="str">
        <f>IF(Table1[[#This Row],[Z-LCLS '[m']
X (SE)]]="","",0)</f>
        <v/>
      </c>
      <c r="M128" s="27" t="str">
        <f>CONCATENATE( IF(ISNUMBER($G128),FIXED($G128-#REF!,6),"…")," / ", IF(ISNUMBER($H128),FIXED($H128-#REF!,6),"…")," / ", IF(ISNUMBER($I128),FIXED($I128-#REF!,6),"…") )</f>
        <v>… / … / …</v>
      </c>
      <c r="N128" s="27" t="str">
        <f>CONCATENATE( IF(ISNUMBER($G128),FIXED($G128-#REF!,6),"…")," / ", IF(ISNUMBER($H128),FIXED($H128-#REF!,6),"…")," / ", IF(ISNUMBER($I128),FIXED($I128-#REF!,6),"…") )</f>
        <v>… / … / …</v>
      </c>
      <c r="O128" s="28"/>
      <c r="P12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2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28" s="39" t="str">
        <f t="shared" si="5"/>
        <v/>
      </c>
      <c r="S128" s="20"/>
      <c r="T128" s="55"/>
      <c r="U128" s="28"/>
      <c r="V128" s="28"/>
      <c r="W128" s="28"/>
      <c r="X128" s="28"/>
    </row>
    <row r="129" spans="1:24" ht="16" x14ac:dyDescent="0.2">
      <c r="A129" s="75">
        <v>124</v>
      </c>
      <c r="B129" s="18"/>
      <c r="C129" s="18"/>
      <c r="D129" s="20"/>
      <c r="E129" s="28"/>
      <c r="F129" s="28"/>
      <c r="G12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2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29" s="42"/>
      <c r="J12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2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29" s="37" t="str">
        <f>IF(Table1[[#This Row],[Z-LCLS '[m']
X (SE)]]="","",0)</f>
        <v/>
      </c>
      <c r="M129" s="27" t="str">
        <f>CONCATENATE( IF(ISNUMBER($G129),FIXED($G129-#REF!,6),"…")," / ", IF(ISNUMBER($H129),FIXED($H129-#REF!,6),"…")," / ", IF(ISNUMBER($I129),FIXED($I129-#REF!,6),"…") )</f>
        <v>… / … / …</v>
      </c>
      <c r="N129" s="27" t="str">
        <f>CONCATENATE( IF(ISNUMBER($G129),FIXED($G129-#REF!,6),"…")," / ", IF(ISNUMBER($H129),FIXED($H129-#REF!,6),"…")," / ", IF(ISNUMBER($I129),FIXED($I129-#REF!,6),"…") )</f>
        <v>… / … / …</v>
      </c>
      <c r="O129" s="28"/>
      <c r="P12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2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29" s="39" t="str">
        <f t="shared" si="5"/>
        <v/>
      </c>
      <c r="S129" s="20"/>
      <c r="T129" s="55"/>
      <c r="U129" s="28"/>
      <c r="V129" s="28"/>
      <c r="W129" s="28"/>
      <c r="X129" s="28"/>
    </row>
    <row r="130" spans="1:24" ht="16" x14ac:dyDescent="0.2">
      <c r="A130" s="26">
        <v>125</v>
      </c>
      <c r="B130" s="18"/>
      <c r="C130" s="18"/>
      <c r="D130" s="20"/>
      <c r="E130" s="28"/>
      <c r="F130" s="28"/>
      <c r="G13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3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30" s="42"/>
      <c r="J13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3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30" s="37" t="str">
        <f>IF(Table1[[#This Row],[Z-LCLS '[m']
X (SE)]]="","",0)</f>
        <v/>
      </c>
      <c r="M130" s="27" t="str">
        <f>CONCATENATE( IF(ISNUMBER($G130),FIXED($G130-#REF!,6),"…")," / ", IF(ISNUMBER($H130),FIXED($H130-#REF!,6),"…")," / ", IF(ISNUMBER($I130),FIXED($I130-#REF!,6),"…") )</f>
        <v>… / … / …</v>
      </c>
      <c r="N130" s="27" t="str">
        <f>CONCATENATE( IF(ISNUMBER($G130),FIXED($G130-#REF!,6),"…")," / ", IF(ISNUMBER($H130),FIXED($H130-#REF!,6),"…")," / ", IF(ISNUMBER($I130),FIXED($I130-#REF!,6),"…") )</f>
        <v>… / … / …</v>
      </c>
      <c r="O130" s="28"/>
      <c r="P13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3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30" s="39" t="str">
        <f t="shared" si="5"/>
        <v/>
      </c>
      <c r="S130" s="20"/>
      <c r="T130" s="55"/>
      <c r="U130" s="28"/>
      <c r="V130" s="28"/>
      <c r="W130" s="28"/>
      <c r="X130" s="28"/>
    </row>
    <row r="131" spans="1:24" ht="16" x14ac:dyDescent="0.2">
      <c r="A131" s="75">
        <v>126</v>
      </c>
      <c r="B131" s="18"/>
      <c r="C131" s="18"/>
      <c r="D131" s="20"/>
      <c r="E131" s="28"/>
      <c r="F131" s="28"/>
      <c r="G13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3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31" s="42"/>
      <c r="J13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3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31" s="37" t="str">
        <f>IF(Table1[[#This Row],[Z-LCLS '[m']
X (SE)]]="","",0)</f>
        <v/>
      </c>
      <c r="M131" s="27" t="str">
        <f>CONCATENATE( IF(ISNUMBER($G131),FIXED($G131-#REF!,6),"…")," / ", IF(ISNUMBER($H131),FIXED($H131-#REF!,6),"…")," / ", IF(ISNUMBER($I131),FIXED($I131-#REF!,6),"…") )</f>
        <v>… / … / …</v>
      </c>
      <c r="N131" s="27" t="str">
        <f>CONCATENATE( IF(ISNUMBER($G131),FIXED($G131-#REF!,6),"…")," / ", IF(ISNUMBER($H131),FIXED($H131-#REF!,6),"…")," / ", IF(ISNUMBER($I131),FIXED($I131-#REF!,6),"…") )</f>
        <v>… / … / …</v>
      </c>
      <c r="O131" s="28"/>
      <c r="P13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3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31" s="39" t="str">
        <f t="shared" si="5"/>
        <v/>
      </c>
      <c r="S131" s="20"/>
      <c r="T131" s="55"/>
      <c r="U131" s="28"/>
      <c r="V131" s="28"/>
      <c r="W131" s="28"/>
      <c r="X131" s="28"/>
    </row>
    <row r="132" spans="1:24" ht="16" x14ac:dyDescent="0.2">
      <c r="A132" s="26">
        <v>127</v>
      </c>
      <c r="B132" s="18"/>
      <c r="C132" s="18"/>
      <c r="D132" s="20"/>
      <c r="E132" s="28"/>
      <c r="F132" s="28"/>
      <c r="G13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3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32" s="42"/>
      <c r="J13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3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32" s="37" t="str">
        <f>IF(Table1[[#This Row],[Z-LCLS '[m']
X (SE)]]="","",0)</f>
        <v/>
      </c>
      <c r="M132" s="27" t="str">
        <f>CONCATENATE( IF(ISNUMBER($G132),FIXED($G132-#REF!,6),"…")," / ", IF(ISNUMBER($H132),FIXED($H132-#REF!,6),"…")," / ", IF(ISNUMBER($I132),FIXED($I132-#REF!,6),"…") )</f>
        <v>… / … / …</v>
      </c>
      <c r="N132" s="27" t="str">
        <f>CONCATENATE( IF(ISNUMBER($G132),FIXED($G132-#REF!,6),"…")," / ", IF(ISNUMBER($H132),FIXED($H132-#REF!,6),"…")," / ", IF(ISNUMBER($I132),FIXED($I132-#REF!,6),"…") )</f>
        <v>… / … / …</v>
      </c>
      <c r="O132" s="28"/>
      <c r="P13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3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32" s="39" t="str">
        <f t="shared" si="5"/>
        <v/>
      </c>
      <c r="S132" s="20"/>
      <c r="T132" s="55"/>
      <c r="U132" s="28"/>
      <c r="V132" s="28"/>
      <c r="W132" s="28"/>
      <c r="X132" s="28"/>
    </row>
    <row r="133" spans="1:24" ht="16" x14ac:dyDescent="0.2">
      <c r="A133" s="75">
        <v>128</v>
      </c>
      <c r="B133" s="18"/>
      <c r="C133" s="18"/>
      <c r="D133" s="20"/>
      <c r="E133" s="28"/>
      <c r="F133" s="28"/>
      <c r="G13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3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33" s="42"/>
      <c r="J13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3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33" s="37" t="str">
        <f>IF(Table1[[#This Row],[Z-LCLS '[m']
X (SE)]]="","",0)</f>
        <v/>
      </c>
      <c r="M133" s="27" t="str">
        <f>CONCATENATE( IF(ISNUMBER($G133),FIXED($G133-#REF!,6),"…")," / ", IF(ISNUMBER($H133),FIXED($H133-#REF!,6),"…")," / ", IF(ISNUMBER($I133),FIXED($I133-#REF!,6),"…") )</f>
        <v>… / … / …</v>
      </c>
      <c r="N133" s="27" t="str">
        <f>CONCATENATE( IF(ISNUMBER($G133),FIXED($G133-#REF!,6),"…")," / ", IF(ISNUMBER($H133),FIXED($H133-#REF!,6),"…")," / ", IF(ISNUMBER($I133),FIXED($I133-#REF!,6),"…") )</f>
        <v>… / … / …</v>
      </c>
      <c r="O133" s="28"/>
      <c r="P13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3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33" s="39" t="str">
        <f t="shared" si="5"/>
        <v/>
      </c>
      <c r="S133" s="20"/>
      <c r="T133" s="55"/>
      <c r="U133" s="28"/>
      <c r="V133" s="28"/>
      <c r="W133" s="28"/>
      <c r="X133" s="28"/>
    </row>
    <row r="134" spans="1:24" ht="16" x14ac:dyDescent="0.2">
      <c r="A134" s="26">
        <v>129</v>
      </c>
      <c r="B134" s="18"/>
      <c r="C134" s="18"/>
      <c r="D134" s="20"/>
      <c r="E134" s="28"/>
      <c r="F134" s="28"/>
      <c r="G13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3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34" s="42"/>
      <c r="J13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3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34" s="37" t="str">
        <f>IF(Table1[[#This Row],[Z-LCLS '[m']
X (SE)]]="","",0)</f>
        <v/>
      </c>
      <c r="M134" s="27" t="str">
        <f>CONCATENATE( IF(ISNUMBER($G134),FIXED($G134-#REF!,6),"…")," / ", IF(ISNUMBER($H134),FIXED($H134-#REF!,6),"…")," / ", IF(ISNUMBER($I134),FIXED($I134-#REF!,6),"…") )</f>
        <v>… / … / …</v>
      </c>
      <c r="N134" s="27" t="str">
        <f>CONCATENATE( IF(ISNUMBER($G134),FIXED($G134-#REF!,6),"…")," / ", IF(ISNUMBER($H134),FIXED($H134-#REF!,6),"…")," / ", IF(ISNUMBER($I134),FIXED($I134-#REF!,6),"…") )</f>
        <v>… / … / …</v>
      </c>
      <c r="O134" s="28"/>
      <c r="P13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3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34" s="39" t="str">
        <f t="shared" si="5"/>
        <v/>
      </c>
      <c r="S134" s="20"/>
      <c r="T134" s="55"/>
      <c r="U134" s="28"/>
      <c r="V134" s="28"/>
      <c r="W134" s="28"/>
      <c r="X134" s="28"/>
    </row>
    <row r="135" spans="1:24" ht="16" x14ac:dyDescent="0.2">
      <c r="A135" s="75">
        <v>130</v>
      </c>
      <c r="B135" s="18"/>
      <c r="C135" s="18"/>
      <c r="D135" s="20"/>
      <c r="E135" s="28"/>
      <c r="F135" s="28"/>
      <c r="G13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3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35" s="42"/>
      <c r="J13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3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35" s="37" t="str">
        <f>IF(Table1[[#This Row],[Z-LCLS '[m']
X (SE)]]="","",0)</f>
        <v/>
      </c>
      <c r="M135" s="27" t="str">
        <f>CONCATENATE( IF(ISNUMBER($G135),FIXED($G135-#REF!,6),"…")," / ", IF(ISNUMBER($H135),FIXED($H135-#REF!,6),"…")," / ", IF(ISNUMBER($I135),FIXED($I135-#REF!,6),"…") )</f>
        <v>… / … / …</v>
      </c>
      <c r="N135" s="27" t="str">
        <f>CONCATENATE( IF(ISNUMBER($G135),FIXED($G135-#REF!,6),"…")," / ", IF(ISNUMBER($H135),FIXED($H135-#REF!,6),"…")," / ", IF(ISNUMBER($I135),FIXED($I135-#REF!,6),"…") )</f>
        <v>… / … / …</v>
      </c>
      <c r="O135" s="28"/>
      <c r="P13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3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35" s="39" t="str">
        <f t="shared" si="5"/>
        <v/>
      </c>
      <c r="S135" s="20"/>
      <c r="T135" s="55"/>
      <c r="U135" s="28"/>
      <c r="V135" s="28"/>
      <c r="W135" s="28"/>
      <c r="X135" s="28"/>
    </row>
    <row r="136" spans="1:24" ht="16" x14ac:dyDescent="0.2">
      <c r="A136" s="26">
        <v>131</v>
      </c>
      <c r="B136" s="18"/>
      <c r="C136" s="18"/>
      <c r="D136" s="20"/>
      <c r="E136" s="28"/>
      <c r="F136" s="28"/>
      <c r="G13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3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36" s="42"/>
      <c r="J13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3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36" s="37" t="str">
        <f>IF(Table1[[#This Row],[Z-LCLS '[m']
X (SE)]]="","",0)</f>
        <v/>
      </c>
      <c r="M136" s="27" t="str">
        <f>CONCATENATE( IF(ISNUMBER($G136),FIXED($G136-#REF!,6),"…")," / ", IF(ISNUMBER($H136),FIXED($H136-#REF!,6),"…")," / ", IF(ISNUMBER($I136),FIXED($I136-#REF!,6),"…") )</f>
        <v>… / … / …</v>
      </c>
      <c r="N136" s="27" t="str">
        <f>CONCATENATE( IF(ISNUMBER($G136),FIXED($G136-#REF!,6),"…")," / ", IF(ISNUMBER($H136),FIXED($H136-#REF!,6),"…")," / ", IF(ISNUMBER($I136),FIXED($I136-#REF!,6),"…") )</f>
        <v>… / … / …</v>
      </c>
      <c r="O136" s="28"/>
      <c r="P13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3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36" s="39" t="str">
        <f t="shared" si="5"/>
        <v/>
      </c>
      <c r="S136" s="20"/>
      <c r="T136" s="55"/>
      <c r="U136" s="28"/>
      <c r="V136" s="28"/>
      <c r="W136" s="28"/>
      <c r="X136" s="28"/>
    </row>
    <row r="137" spans="1:24" ht="16" x14ac:dyDescent="0.2">
      <c r="A137" s="75">
        <v>132</v>
      </c>
      <c r="B137" s="18"/>
      <c r="C137" s="18"/>
      <c r="D137" s="20"/>
      <c r="E137" s="28"/>
      <c r="F137" s="28"/>
      <c r="G13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3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37" s="42"/>
      <c r="J13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3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37" s="37" t="str">
        <f>IF(Table1[[#This Row],[Z-LCLS '[m']
X (SE)]]="","",0)</f>
        <v/>
      </c>
      <c r="M137" s="27" t="str">
        <f>CONCATENATE( IF(ISNUMBER($G137),FIXED($G137-#REF!,6),"…")," / ", IF(ISNUMBER($H137),FIXED($H137-#REF!,6),"…")," / ", IF(ISNUMBER($I137),FIXED($I137-#REF!,6),"…") )</f>
        <v>… / … / …</v>
      </c>
      <c r="N137" s="27" t="str">
        <f>CONCATENATE( IF(ISNUMBER($G137),FIXED($G137-#REF!,6),"…")," / ", IF(ISNUMBER($H137),FIXED($H137-#REF!,6),"…")," / ", IF(ISNUMBER($I137),FIXED($I137-#REF!,6),"…") )</f>
        <v>… / … / …</v>
      </c>
      <c r="O137" s="28"/>
      <c r="P13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3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37" s="39" t="str">
        <f t="shared" si="5"/>
        <v/>
      </c>
      <c r="S137" s="20"/>
      <c r="T137" s="55"/>
      <c r="U137" s="28"/>
      <c r="V137" s="28"/>
      <c r="W137" s="28"/>
      <c r="X137" s="28"/>
    </row>
    <row r="138" spans="1:24" ht="16" x14ac:dyDescent="0.2">
      <c r="A138" s="26">
        <v>133</v>
      </c>
      <c r="B138" s="18"/>
      <c r="C138" s="18"/>
      <c r="D138" s="20"/>
      <c r="E138" s="28"/>
      <c r="F138" s="28"/>
      <c r="G13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3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38" s="42"/>
      <c r="J13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3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38" s="37" t="str">
        <f>IF(Table1[[#This Row],[Z-LCLS '[m']
X (SE)]]="","",0)</f>
        <v/>
      </c>
      <c r="M138" s="27" t="str">
        <f>CONCATENATE( IF(ISNUMBER($G138),FIXED($G138-#REF!,6),"…")," / ", IF(ISNUMBER($H138),FIXED($H138-#REF!,6),"…")," / ", IF(ISNUMBER($I138),FIXED($I138-#REF!,6),"…") )</f>
        <v>… / … / …</v>
      </c>
      <c r="N138" s="27" t="str">
        <f>CONCATENATE( IF(ISNUMBER($G138),FIXED($G138-#REF!,6),"…")," / ", IF(ISNUMBER($H138),FIXED($H138-#REF!,6),"…")," / ", IF(ISNUMBER($I138),FIXED($I138-#REF!,6),"…") )</f>
        <v>… / … / …</v>
      </c>
      <c r="O138" s="28"/>
      <c r="P13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3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38" s="39" t="str">
        <f t="shared" si="5"/>
        <v/>
      </c>
      <c r="S138" s="20"/>
      <c r="T138" s="55"/>
      <c r="U138" s="28"/>
      <c r="V138" s="28"/>
      <c r="W138" s="28"/>
      <c r="X138" s="28"/>
    </row>
    <row r="139" spans="1:24" ht="16" x14ac:dyDescent="0.2">
      <c r="A139" s="75">
        <v>134</v>
      </c>
      <c r="B139" s="18"/>
      <c r="C139" s="18"/>
      <c r="D139" s="20"/>
      <c r="E139" s="28"/>
      <c r="F139" s="28"/>
      <c r="G13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3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39" s="42"/>
      <c r="J13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3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39" s="37" t="str">
        <f>IF(Table1[[#This Row],[Z-LCLS '[m']
X (SE)]]="","",0)</f>
        <v/>
      </c>
      <c r="M139" s="27" t="str">
        <f>CONCATENATE( IF(ISNUMBER($G139),FIXED($G139-#REF!,6),"…")," / ", IF(ISNUMBER($H139),FIXED($H139-#REF!,6),"…")," / ", IF(ISNUMBER($I139),FIXED($I139-#REF!,6),"…") )</f>
        <v>… / … / …</v>
      </c>
      <c r="N139" s="27" t="str">
        <f>CONCATENATE( IF(ISNUMBER($G139),FIXED($G139-#REF!,6),"…")," / ", IF(ISNUMBER($H139),FIXED($H139-#REF!,6),"…")," / ", IF(ISNUMBER($I139),FIXED($I139-#REF!,6),"…") )</f>
        <v>… / … / …</v>
      </c>
      <c r="O139" s="28"/>
      <c r="P13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3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39" s="39" t="str">
        <f t="shared" si="5"/>
        <v/>
      </c>
      <c r="S139" s="20"/>
      <c r="T139" s="55"/>
      <c r="U139" s="28"/>
      <c r="V139" s="28"/>
      <c r="W139" s="28"/>
      <c r="X139" s="28"/>
    </row>
    <row r="140" spans="1:24" ht="16" x14ac:dyDescent="0.2">
      <c r="A140" s="26">
        <v>135</v>
      </c>
      <c r="B140" s="18"/>
      <c r="C140" s="18"/>
      <c r="D140" s="20"/>
      <c r="E140" s="28"/>
      <c r="F140" s="28"/>
      <c r="G14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4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40" s="42"/>
      <c r="J14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4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40" s="37" t="str">
        <f>IF(Table1[[#This Row],[Z-LCLS '[m']
X (SE)]]="","",0)</f>
        <v/>
      </c>
      <c r="M140" s="27" t="str">
        <f>CONCATENATE( IF(ISNUMBER($G140),FIXED($G140-#REF!,6),"…")," / ", IF(ISNUMBER($H140),FIXED($H140-#REF!,6),"…")," / ", IF(ISNUMBER($I140),FIXED($I140-#REF!,6),"…") )</f>
        <v>… / … / …</v>
      </c>
      <c r="N140" s="27" t="str">
        <f>CONCATENATE( IF(ISNUMBER($G140),FIXED($G140-#REF!,6),"…")," / ", IF(ISNUMBER($H140),FIXED($H140-#REF!,6),"…")," / ", IF(ISNUMBER($I140),FIXED($I140-#REF!,6),"…") )</f>
        <v>… / … / …</v>
      </c>
      <c r="O140" s="28"/>
      <c r="P14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4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40" s="39" t="str">
        <f t="shared" si="5"/>
        <v/>
      </c>
      <c r="S140" s="20"/>
      <c r="T140" s="55"/>
      <c r="U140" s="28"/>
      <c r="V140" s="28"/>
      <c r="W140" s="28"/>
      <c r="X140" s="28"/>
    </row>
    <row r="141" spans="1:24" ht="16" x14ac:dyDescent="0.2">
      <c r="A141" s="75">
        <v>136</v>
      </c>
      <c r="B141" s="18"/>
      <c r="C141" s="18"/>
      <c r="D141" s="20"/>
      <c r="E141" s="28"/>
      <c r="F141" s="28"/>
      <c r="G14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4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41" s="42"/>
      <c r="J14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4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41" s="37" t="str">
        <f>IF(Table1[[#This Row],[Z-LCLS '[m']
X (SE)]]="","",0)</f>
        <v/>
      </c>
      <c r="M141" s="27" t="str">
        <f>CONCATENATE( IF(ISNUMBER($G141),FIXED($G141-#REF!,6),"…")," / ", IF(ISNUMBER($H141),FIXED($H141-#REF!,6),"…")," / ", IF(ISNUMBER($I141),FIXED($I141-#REF!,6),"…") )</f>
        <v>… / … / …</v>
      </c>
      <c r="N141" s="27" t="str">
        <f>CONCATENATE( IF(ISNUMBER($G141),FIXED($G141-#REF!,6),"…")," / ", IF(ISNUMBER($H141),FIXED($H141-#REF!,6),"…")," / ", IF(ISNUMBER($I141),FIXED($I141-#REF!,6),"…") )</f>
        <v>… / … / …</v>
      </c>
      <c r="O141" s="28"/>
      <c r="P14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4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41" s="39" t="str">
        <f t="shared" si="5"/>
        <v/>
      </c>
      <c r="S141" s="20"/>
      <c r="T141" s="55"/>
      <c r="U141" s="28"/>
      <c r="V141" s="28"/>
      <c r="W141" s="28"/>
      <c r="X141" s="28"/>
    </row>
    <row r="142" spans="1:24" ht="16" x14ac:dyDescent="0.2">
      <c r="A142" s="26">
        <v>137</v>
      </c>
      <c r="B142" s="18"/>
      <c r="C142" s="18"/>
      <c r="D142" s="20"/>
      <c r="E142" s="28"/>
      <c r="F142" s="28"/>
      <c r="G14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4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42" s="42"/>
      <c r="J14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4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42" s="37" t="str">
        <f>IF(Table1[[#This Row],[Z-LCLS '[m']
X (SE)]]="","",0)</f>
        <v/>
      </c>
      <c r="M142" s="27" t="str">
        <f>CONCATENATE( IF(ISNUMBER($G142),FIXED($G142-#REF!,6),"…")," / ", IF(ISNUMBER($H142),FIXED($H142-#REF!,6),"…")," / ", IF(ISNUMBER($I142),FIXED($I142-#REF!,6),"…") )</f>
        <v>… / … / …</v>
      </c>
      <c r="N142" s="27" t="str">
        <f>CONCATENATE( IF(ISNUMBER($G142),FIXED($G142-#REF!,6),"…")," / ", IF(ISNUMBER($H142),FIXED($H142-#REF!,6),"…")," / ", IF(ISNUMBER($I142),FIXED($I142-#REF!,6),"…") )</f>
        <v>… / … / …</v>
      </c>
      <c r="O142" s="28"/>
      <c r="P14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4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42" s="39" t="str">
        <f t="shared" si="5"/>
        <v/>
      </c>
      <c r="S142" s="20"/>
      <c r="T142" s="55"/>
      <c r="U142" s="28"/>
      <c r="V142" s="28"/>
      <c r="W142" s="28"/>
      <c r="X142" s="28"/>
    </row>
    <row r="143" spans="1:24" ht="16" x14ac:dyDescent="0.2">
      <c r="A143" s="75">
        <v>138</v>
      </c>
      <c r="B143" s="18"/>
      <c r="C143" s="18"/>
      <c r="D143" s="20"/>
      <c r="E143" s="28"/>
      <c r="F143" s="28"/>
      <c r="G14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4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43" s="42"/>
      <c r="J14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4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43" s="37" t="str">
        <f>IF(Table1[[#This Row],[Z-LCLS '[m']
X (SE)]]="","",0)</f>
        <v/>
      </c>
      <c r="M143" s="27" t="str">
        <f>CONCATENATE( IF(ISNUMBER($G143),FIXED($G143-#REF!,6),"…")," / ", IF(ISNUMBER($H143),FIXED($H143-#REF!,6),"…")," / ", IF(ISNUMBER($I143),FIXED($I143-#REF!,6),"…") )</f>
        <v>… / … / …</v>
      </c>
      <c r="N143" s="27" t="str">
        <f>CONCATENATE( IF(ISNUMBER($G143),FIXED($G143-#REF!,6),"…")," / ", IF(ISNUMBER($H143),FIXED($H143-#REF!,6),"…")," / ", IF(ISNUMBER($I143),FIXED($I143-#REF!,6),"…") )</f>
        <v>… / … / …</v>
      </c>
      <c r="O143" s="28"/>
      <c r="P14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4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43" s="39" t="str">
        <f t="shared" si="5"/>
        <v/>
      </c>
      <c r="S143" s="20"/>
      <c r="T143" s="55"/>
      <c r="U143" s="28"/>
      <c r="V143" s="28"/>
      <c r="W143" s="28"/>
      <c r="X143" s="28"/>
    </row>
    <row r="144" spans="1:24" ht="16" x14ac:dyDescent="0.2">
      <c r="A144" s="26">
        <v>139</v>
      </c>
      <c r="B144" s="18"/>
      <c r="C144" s="18"/>
      <c r="D144" s="20"/>
      <c r="E144" s="28"/>
      <c r="F144" s="28"/>
      <c r="G14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4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44" s="42"/>
      <c r="J14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4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44" s="37" t="str">
        <f>IF(Table1[[#This Row],[Z-LCLS '[m']
X (SE)]]="","",0)</f>
        <v/>
      </c>
      <c r="M144" s="27" t="str">
        <f>CONCATENATE( IF(ISNUMBER($G144),FIXED($G144-#REF!,6),"…")," / ", IF(ISNUMBER($H144),FIXED($H144-#REF!,6),"…")," / ", IF(ISNUMBER($I144),FIXED($I144-#REF!,6),"…") )</f>
        <v>… / … / …</v>
      </c>
      <c r="N144" s="27" t="str">
        <f>CONCATENATE( IF(ISNUMBER($G144),FIXED($G144-#REF!,6),"…")," / ", IF(ISNUMBER($H144),FIXED($H144-#REF!,6),"…")," / ", IF(ISNUMBER($I144),FIXED($I144-#REF!,6),"…") )</f>
        <v>… / … / …</v>
      </c>
      <c r="O144" s="28"/>
      <c r="P14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4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44" s="39" t="str">
        <f t="shared" si="5"/>
        <v/>
      </c>
      <c r="S144" s="20"/>
      <c r="T144" s="55"/>
      <c r="U144" s="28"/>
      <c r="V144" s="28"/>
      <c r="W144" s="28"/>
      <c r="X144" s="28"/>
    </row>
    <row r="145" spans="1:24" ht="16" x14ac:dyDescent="0.2">
      <c r="A145" s="75">
        <v>140</v>
      </c>
      <c r="B145" s="18"/>
      <c r="C145" s="18"/>
      <c r="D145" s="20"/>
      <c r="E145" s="28"/>
      <c r="F145" s="28"/>
      <c r="G14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4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45" s="42"/>
      <c r="J14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4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45" s="37" t="str">
        <f>IF(Table1[[#This Row],[Z-LCLS '[m']
X (SE)]]="","",0)</f>
        <v/>
      </c>
      <c r="M145" s="27" t="str">
        <f>CONCATENATE( IF(ISNUMBER($G145),FIXED($G145-#REF!,6),"…")," / ", IF(ISNUMBER($H145),FIXED($H145-#REF!,6),"…")," / ", IF(ISNUMBER($I145),FIXED($I145-#REF!,6),"…") )</f>
        <v>… / … / …</v>
      </c>
      <c r="N145" s="27" t="str">
        <f>CONCATENATE( IF(ISNUMBER($G145),FIXED($G145-#REF!,6),"…")," / ", IF(ISNUMBER($H145),FIXED($H145-#REF!,6),"…")," / ", IF(ISNUMBER($I145),FIXED($I145-#REF!,6),"…") )</f>
        <v>… / … / …</v>
      </c>
      <c r="O145" s="28"/>
      <c r="P14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4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45" s="39" t="str">
        <f t="shared" si="5"/>
        <v/>
      </c>
      <c r="S145" s="20"/>
      <c r="T145" s="55"/>
      <c r="U145" s="28"/>
      <c r="V145" s="28"/>
      <c r="W145" s="28"/>
      <c r="X145" s="28"/>
    </row>
    <row r="146" spans="1:24" ht="16" x14ac:dyDescent="0.2">
      <c r="A146" s="26">
        <v>141</v>
      </c>
      <c r="B146" s="18"/>
      <c r="C146" s="18"/>
      <c r="D146" s="20"/>
      <c r="E146" s="28"/>
      <c r="F146" s="28"/>
      <c r="G14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4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46" s="42"/>
      <c r="J14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4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46" s="37" t="str">
        <f>IF(Table1[[#This Row],[Z-LCLS '[m']
X (SE)]]="","",0)</f>
        <v/>
      </c>
      <c r="M146" s="27" t="str">
        <f>CONCATENATE( IF(ISNUMBER($G146),FIXED($G146-#REF!,6),"…")," / ", IF(ISNUMBER($H146),FIXED($H146-#REF!,6),"…")," / ", IF(ISNUMBER($I146),FIXED($I146-#REF!,6),"…") )</f>
        <v>… / … / …</v>
      </c>
      <c r="N146" s="27" t="str">
        <f>CONCATENATE( IF(ISNUMBER($G146),FIXED($G146-#REF!,6),"…")," / ", IF(ISNUMBER($H146),FIXED($H146-#REF!,6),"…")," / ", IF(ISNUMBER($I146),FIXED($I146-#REF!,6),"…") )</f>
        <v>… / … / …</v>
      </c>
      <c r="O146" s="28"/>
      <c r="P14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4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46" s="39" t="str">
        <f t="shared" si="5"/>
        <v/>
      </c>
      <c r="S146" s="20"/>
      <c r="T146" s="55"/>
      <c r="U146" s="28"/>
      <c r="V146" s="28"/>
      <c r="W146" s="28"/>
      <c r="X146" s="28"/>
    </row>
    <row r="147" spans="1:24" ht="16" x14ac:dyDescent="0.2">
      <c r="A147" s="75">
        <v>142</v>
      </c>
      <c r="B147" s="18"/>
      <c r="C147" s="18"/>
      <c r="D147" s="20"/>
      <c r="E147" s="28"/>
      <c r="F147" s="28"/>
      <c r="G14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4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47" s="42"/>
      <c r="J14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4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47" s="37" t="str">
        <f>IF(Table1[[#This Row],[Z-LCLS '[m']
X (SE)]]="","",0)</f>
        <v/>
      </c>
      <c r="M147" s="27" t="str">
        <f>CONCATENATE( IF(ISNUMBER($G147),FIXED($G147-#REF!,6),"…")," / ", IF(ISNUMBER($H147),FIXED($H147-#REF!,6),"…")," / ", IF(ISNUMBER($I147),FIXED($I147-#REF!,6),"…") )</f>
        <v>… / … / …</v>
      </c>
      <c r="N147" s="27" t="str">
        <f>CONCATENATE( IF(ISNUMBER($G147),FIXED($G147-#REF!,6),"…")," / ", IF(ISNUMBER($H147),FIXED($H147-#REF!,6),"…")," / ", IF(ISNUMBER($I147),FIXED($I147-#REF!,6),"…") )</f>
        <v>… / … / …</v>
      </c>
      <c r="O147" s="28"/>
      <c r="P14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4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47" s="39" t="str">
        <f t="shared" si="5"/>
        <v/>
      </c>
      <c r="S147" s="20"/>
      <c r="T147" s="55"/>
      <c r="U147" s="28"/>
      <c r="V147" s="28"/>
      <c r="W147" s="28"/>
      <c r="X147" s="28"/>
    </row>
    <row r="148" spans="1:24" ht="16" x14ac:dyDescent="0.2">
      <c r="A148" s="26">
        <v>143</v>
      </c>
      <c r="B148" s="18"/>
      <c r="C148" s="18"/>
      <c r="D148" s="20"/>
      <c r="E148" s="28"/>
      <c r="F148" s="28"/>
      <c r="G14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4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48" s="42"/>
      <c r="J14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4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48" s="37" t="str">
        <f>IF(Table1[[#This Row],[Z-LCLS '[m']
X (SE)]]="","",0)</f>
        <v/>
      </c>
      <c r="M148" s="27" t="str">
        <f>CONCATENATE( IF(ISNUMBER($G148),FIXED($G148-#REF!,6),"…")," / ", IF(ISNUMBER($H148),FIXED($H148-#REF!,6),"…")," / ", IF(ISNUMBER($I148),FIXED($I148-#REF!,6),"…") )</f>
        <v>… / … / …</v>
      </c>
      <c r="N148" s="27" t="str">
        <f>CONCATENATE( IF(ISNUMBER($G148),FIXED($G148-#REF!,6),"…")," / ", IF(ISNUMBER($H148),FIXED($H148-#REF!,6),"…")," / ", IF(ISNUMBER($I148),FIXED($I148-#REF!,6),"…") )</f>
        <v>… / … / …</v>
      </c>
      <c r="O148" s="28"/>
      <c r="P14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4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48" s="39" t="str">
        <f t="shared" si="5"/>
        <v/>
      </c>
      <c r="S148" s="20"/>
      <c r="T148" s="55"/>
      <c r="U148" s="28"/>
      <c r="V148" s="28"/>
      <c r="W148" s="28"/>
      <c r="X148" s="28"/>
    </row>
    <row r="149" spans="1:24" ht="16" x14ac:dyDescent="0.2">
      <c r="A149" s="75">
        <v>144</v>
      </c>
      <c r="B149" s="18"/>
      <c r="C149" s="18"/>
      <c r="D149" s="20"/>
      <c r="E149" s="28"/>
      <c r="F149" s="28"/>
      <c r="G14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4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49" s="42"/>
      <c r="J14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4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49" s="37" t="str">
        <f>IF(Table1[[#This Row],[Z-LCLS '[m']
X (SE)]]="","",0)</f>
        <v/>
      </c>
      <c r="M149" s="27" t="str">
        <f>CONCATENATE( IF(ISNUMBER($G149),FIXED($G149-#REF!,6),"…")," / ", IF(ISNUMBER($H149),FIXED($H149-#REF!,6),"…")," / ", IF(ISNUMBER($I149),FIXED($I149-#REF!,6),"…") )</f>
        <v>… / … / …</v>
      </c>
      <c r="N149" s="27" t="str">
        <f>CONCATENATE( IF(ISNUMBER($G149),FIXED($G149-#REF!,6),"…")," / ", IF(ISNUMBER($H149),FIXED($H149-#REF!,6),"…")," / ", IF(ISNUMBER($I149),FIXED($I149-#REF!,6),"…") )</f>
        <v>… / … / …</v>
      </c>
      <c r="O149" s="28"/>
      <c r="P14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4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49" s="39" t="str">
        <f t="shared" si="5"/>
        <v/>
      </c>
      <c r="S149" s="20"/>
      <c r="T149" s="55"/>
      <c r="U149" s="28"/>
      <c r="V149" s="28"/>
      <c r="W149" s="28"/>
      <c r="X149" s="28"/>
    </row>
    <row r="150" spans="1:24" ht="16" x14ac:dyDescent="0.2">
      <c r="A150" s="26">
        <v>145</v>
      </c>
      <c r="B150" s="18"/>
      <c r="C150" s="18"/>
      <c r="D150" s="20"/>
      <c r="E150" s="28"/>
      <c r="F150" s="28"/>
      <c r="G15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5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50" s="42"/>
      <c r="J15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5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50" s="37" t="str">
        <f>IF(Table1[[#This Row],[Z-LCLS '[m']
X (SE)]]="","",0)</f>
        <v/>
      </c>
      <c r="M150" s="27" t="str">
        <f>CONCATENATE( IF(ISNUMBER($G150),FIXED($G150-#REF!,6),"…")," / ", IF(ISNUMBER($H150),FIXED($H150-#REF!,6),"…")," / ", IF(ISNUMBER($I150),FIXED($I150-#REF!,6),"…") )</f>
        <v>… / … / …</v>
      </c>
      <c r="N150" s="27" t="str">
        <f>CONCATENATE( IF(ISNUMBER($G150),FIXED($G150-#REF!,6),"…")," / ", IF(ISNUMBER($H150),FIXED($H150-#REF!,6),"…")," / ", IF(ISNUMBER($I150),FIXED($I150-#REF!,6),"…") )</f>
        <v>… / … / …</v>
      </c>
      <c r="O150" s="28"/>
      <c r="P15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5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50" s="39" t="str">
        <f t="shared" si="5"/>
        <v/>
      </c>
      <c r="S150" s="20"/>
      <c r="T150" s="55"/>
      <c r="U150" s="28"/>
      <c r="V150" s="28"/>
      <c r="W150" s="28"/>
      <c r="X150" s="28"/>
    </row>
    <row r="151" spans="1:24" ht="16" x14ac:dyDescent="0.2">
      <c r="A151" s="75">
        <v>146</v>
      </c>
      <c r="B151" s="18"/>
      <c r="C151" s="18"/>
      <c r="D151" s="20"/>
      <c r="E151" s="28"/>
      <c r="F151" s="28"/>
      <c r="G15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5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51" s="42"/>
      <c r="J15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5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51" s="37" t="str">
        <f>IF(Table1[[#This Row],[Z-LCLS '[m']
X (SE)]]="","",0)</f>
        <v/>
      </c>
      <c r="M151" s="27" t="str">
        <f>CONCATENATE( IF(ISNUMBER($G151),FIXED($G151-#REF!,6),"…")," / ", IF(ISNUMBER($H151),FIXED($H151-#REF!,6),"…")," / ", IF(ISNUMBER($I151),FIXED($I151-#REF!,6),"…") )</f>
        <v>… / … / …</v>
      </c>
      <c r="N151" s="27" t="str">
        <f>CONCATENATE( IF(ISNUMBER($G151),FIXED($G151-#REF!,6),"…")," / ", IF(ISNUMBER($H151),FIXED($H151-#REF!,6),"…")," / ", IF(ISNUMBER($I151),FIXED($I151-#REF!,6),"…") )</f>
        <v>… / … / …</v>
      </c>
      <c r="O151" s="28"/>
      <c r="P15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5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51" s="39" t="str">
        <f t="shared" ref="R151:R182" si="6">IFERROR(ROUNDUP(Q151,0),"")</f>
        <v/>
      </c>
      <c r="S151" s="20"/>
      <c r="T151" s="55"/>
      <c r="U151" s="28"/>
      <c r="V151" s="28"/>
      <c r="W151" s="28"/>
      <c r="X151" s="28"/>
    </row>
    <row r="152" spans="1:24" ht="16" x14ac:dyDescent="0.2">
      <c r="A152" s="26">
        <v>147</v>
      </c>
      <c r="B152" s="18"/>
      <c r="C152" s="18"/>
      <c r="D152" s="20"/>
      <c r="E152" s="28"/>
      <c r="F152" s="28"/>
      <c r="G15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5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52" s="42"/>
      <c r="J15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5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52" s="37" t="str">
        <f>IF(Table1[[#This Row],[Z-LCLS '[m']
X (SE)]]="","",0)</f>
        <v/>
      </c>
      <c r="M152" s="27" t="str">
        <f>CONCATENATE( IF(ISNUMBER($G152),FIXED($G152-#REF!,6),"…")," / ", IF(ISNUMBER($H152),FIXED($H152-#REF!,6),"…")," / ", IF(ISNUMBER($I152),FIXED($I152-#REF!,6),"…") )</f>
        <v>… / … / …</v>
      </c>
      <c r="N152" s="27" t="str">
        <f>CONCATENATE( IF(ISNUMBER($G152),FIXED($G152-#REF!,6),"…")," / ", IF(ISNUMBER($H152),FIXED($H152-#REF!,6),"…")," / ", IF(ISNUMBER($I152),FIXED($I152-#REF!,6),"…") )</f>
        <v>… / … / …</v>
      </c>
      <c r="O152" s="28"/>
      <c r="P15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5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52" s="39" t="str">
        <f t="shared" si="6"/>
        <v/>
      </c>
      <c r="S152" s="20"/>
      <c r="T152" s="55"/>
      <c r="U152" s="28"/>
      <c r="V152" s="28"/>
      <c r="W152" s="28"/>
      <c r="X152" s="28"/>
    </row>
    <row r="153" spans="1:24" ht="16" x14ac:dyDescent="0.2">
      <c r="A153" s="75">
        <v>148</v>
      </c>
      <c r="B153" s="18"/>
      <c r="C153" s="18"/>
      <c r="D153" s="20"/>
      <c r="E153" s="28"/>
      <c r="F153" s="28"/>
      <c r="G15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5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53" s="42"/>
      <c r="J15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5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53" s="37" t="str">
        <f>IF(Table1[[#This Row],[Z-LCLS '[m']
X (SE)]]="","",0)</f>
        <v/>
      </c>
      <c r="M153" s="27" t="str">
        <f>CONCATENATE( IF(ISNUMBER($G153),FIXED($G153-#REF!,6),"…")," / ", IF(ISNUMBER($H153),FIXED($H153-#REF!,6),"…")," / ", IF(ISNUMBER($I153),FIXED($I153-#REF!,6),"…") )</f>
        <v>… / … / …</v>
      </c>
      <c r="N153" s="27" t="str">
        <f>CONCATENATE( IF(ISNUMBER($G153),FIXED($G153-#REF!,6),"…")," / ", IF(ISNUMBER($H153),FIXED($H153-#REF!,6),"…")," / ", IF(ISNUMBER($I153),FIXED($I153-#REF!,6),"…") )</f>
        <v>… / … / …</v>
      </c>
      <c r="O153" s="28"/>
      <c r="P15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5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53" s="39" t="str">
        <f t="shared" si="6"/>
        <v/>
      </c>
      <c r="S153" s="20"/>
      <c r="T153" s="55"/>
      <c r="U153" s="28"/>
      <c r="V153" s="28"/>
      <c r="W153" s="28"/>
      <c r="X153" s="28"/>
    </row>
    <row r="154" spans="1:24" ht="16" x14ac:dyDescent="0.2">
      <c r="A154" s="26">
        <v>149</v>
      </c>
      <c r="B154" s="18"/>
      <c r="C154" s="18"/>
      <c r="D154" s="20"/>
      <c r="E154" s="28"/>
      <c r="F154" s="28"/>
      <c r="G15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5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54" s="42"/>
      <c r="J15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5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54" s="37" t="str">
        <f>IF(Table1[[#This Row],[Z-LCLS '[m']
X (SE)]]="","",0)</f>
        <v/>
      </c>
      <c r="M154" s="27" t="str">
        <f>CONCATENATE( IF(ISNUMBER($G154),FIXED($G154-#REF!,6),"…")," / ", IF(ISNUMBER($H154),FIXED($H154-#REF!,6),"…")," / ", IF(ISNUMBER($I154),FIXED($I154-#REF!,6),"…") )</f>
        <v>… / … / …</v>
      </c>
      <c r="N154" s="27" t="str">
        <f>CONCATENATE( IF(ISNUMBER($G154),FIXED($G154-#REF!,6),"…")," / ", IF(ISNUMBER($H154),FIXED($H154-#REF!,6),"…")," / ", IF(ISNUMBER($I154),FIXED($I154-#REF!,6),"…") )</f>
        <v>… / … / …</v>
      </c>
      <c r="O154" s="28"/>
      <c r="P15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5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54" s="39" t="str">
        <f t="shared" si="6"/>
        <v/>
      </c>
      <c r="S154" s="20"/>
      <c r="T154" s="55"/>
      <c r="U154" s="28"/>
      <c r="V154" s="28"/>
      <c r="W154" s="28"/>
      <c r="X154" s="28"/>
    </row>
    <row r="155" spans="1:24" ht="16" x14ac:dyDescent="0.2">
      <c r="A155" s="75">
        <v>150</v>
      </c>
      <c r="B155" s="18"/>
      <c r="C155" s="18"/>
      <c r="D155" s="20"/>
      <c r="E155" s="28"/>
      <c r="F155" s="28"/>
      <c r="G15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5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55" s="42"/>
      <c r="J15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5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55" s="37" t="str">
        <f>IF(Table1[[#This Row],[Z-LCLS '[m']
X (SE)]]="","",0)</f>
        <v/>
      </c>
      <c r="M155" s="27" t="str">
        <f>CONCATENATE( IF(ISNUMBER($G155),FIXED($G155-#REF!,6),"…")," / ", IF(ISNUMBER($H155),FIXED($H155-#REF!,6),"…")," / ", IF(ISNUMBER($I155),FIXED($I155-#REF!,6),"…") )</f>
        <v>… / … / …</v>
      </c>
      <c r="N155" s="27" t="str">
        <f>CONCATENATE( IF(ISNUMBER($G155),FIXED($G155-#REF!,6),"…")," / ", IF(ISNUMBER($H155),FIXED($H155-#REF!,6),"…")," / ", IF(ISNUMBER($I155),FIXED($I155-#REF!,6),"…") )</f>
        <v>… / … / …</v>
      </c>
      <c r="O155" s="28"/>
      <c r="P15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5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55" s="39" t="str">
        <f t="shared" si="6"/>
        <v/>
      </c>
      <c r="S155" s="20"/>
      <c r="T155" s="55"/>
      <c r="U155" s="28"/>
      <c r="V155" s="28"/>
      <c r="W155" s="28"/>
      <c r="X155" s="28"/>
    </row>
    <row r="156" spans="1:24" ht="16" x14ac:dyDescent="0.2">
      <c r="A156" s="26">
        <v>151</v>
      </c>
      <c r="B156" s="18"/>
      <c r="C156" s="18"/>
      <c r="D156" s="20"/>
      <c r="E156" s="28"/>
      <c r="F156" s="28"/>
      <c r="G15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5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56" s="42"/>
      <c r="J15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5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56" s="37" t="str">
        <f>IF(Table1[[#This Row],[Z-LCLS '[m']
X (SE)]]="","",0)</f>
        <v/>
      </c>
      <c r="M156" s="27" t="str">
        <f>CONCATENATE( IF(ISNUMBER($G156),FIXED($G156-#REF!,6),"…")," / ", IF(ISNUMBER($H156),FIXED($H156-#REF!,6),"…")," / ", IF(ISNUMBER($I156),FIXED($I156-#REF!,6),"…") )</f>
        <v>… / … / …</v>
      </c>
      <c r="N156" s="27" t="str">
        <f>CONCATENATE( IF(ISNUMBER($G156),FIXED($G156-#REF!,6),"…")," / ", IF(ISNUMBER($H156),FIXED($H156-#REF!,6),"…")," / ", IF(ISNUMBER($I156),FIXED($I156-#REF!,6),"…") )</f>
        <v>… / … / …</v>
      </c>
      <c r="O156" s="28"/>
      <c r="P15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5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56" s="39" t="str">
        <f t="shared" si="6"/>
        <v/>
      </c>
      <c r="S156" s="20"/>
      <c r="T156" s="55"/>
      <c r="U156" s="28"/>
      <c r="V156" s="28"/>
      <c r="W156" s="28"/>
      <c r="X156" s="28"/>
    </row>
    <row r="157" spans="1:24" ht="16" x14ac:dyDescent="0.2">
      <c r="A157" s="75">
        <v>152</v>
      </c>
      <c r="B157" s="18"/>
      <c r="C157" s="18"/>
      <c r="D157" s="20"/>
      <c r="E157" s="28"/>
      <c r="F157" s="28"/>
      <c r="G15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5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57" s="42"/>
      <c r="J15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5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57" s="37" t="str">
        <f>IF(Table1[[#This Row],[Z-LCLS '[m']
X (SE)]]="","",0)</f>
        <v/>
      </c>
      <c r="M157" s="27" t="str">
        <f>CONCATENATE( IF(ISNUMBER($G157),FIXED($G157-#REF!,6),"…")," / ", IF(ISNUMBER($H157),FIXED($H157-#REF!,6),"…")," / ", IF(ISNUMBER($I157),FIXED($I157-#REF!,6),"…") )</f>
        <v>… / … / …</v>
      </c>
      <c r="N157" s="27" t="str">
        <f>CONCATENATE( IF(ISNUMBER($G157),FIXED($G157-#REF!,6),"…")," / ", IF(ISNUMBER($H157),FIXED($H157-#REF!,6),"…")," / ", IF(ISNUMBER($I157),FIXED($I157-#REF!,6),"…") )</f>
        <v>… / … / …</v>
      </c>
      <c r="O157" s="28"/>
      <c r="P15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5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57" s="39" t="str">
        <f t="shared" si="6"/>
        <v/>
      </c>
      <c r="S157" s="20"/>
      <c r="T157" s="55"/>
      <c r="U157" s="28"/>
      <c r="V157" s="28"/>
      <c r="W157" s="28"/>
      <c r="X157" s="28"/>
    </row>
    <row r="158" spans="1:24" ht="16" x14ac:dyDescent="0.2">
      <c r="A158" s="26">
        <v>153</v>
      </c>
      <c r="B158" s="18"/>
      <c r="C158" s="18"/>
      <c r="D158" s="20"/>
      <c r="E158" s="28"/>
      <c r="F158" s="28"/>
      <c r="G15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5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58" s="42"/>
      <c r="J15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5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58" s="37" t="str">
        <f>IF(Table1[[#This Row],[Z-LCLS '[m']
X (SE)]]="","",0)</f>
        <v/>
      </c>
      <c r="M158" s="27" t="str">
        <f>CONCATENATE( IF(ISNUMBER($G158),FIXED($G158-#REF!,6),"…")," / ", IF(ISNUMBER($H158),FIXED($H158-#REF!,6),"…")," / ", IF(ISNUMBER($I158),FIXED($I158-#REF!,6),"…") )</f>
        <v>… / … / …</v>
      </c>
      <c r="N158" s="27" t="str">
        <f>CONCATENATE( IF(ISNUMBER($G158),FIXED($G158-#REF!,6),"…")," / ", IF(ISNUMBER($H158),FIXED($H158-#REF!,6),"…")," / ", IF(ISNUMBER($I158),FIXED($I158-#REF!,6),"…") )</f>
        <v>… / … / …</v>
      </c>
      <c r="O158" s="28"/>
      <c r="P15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5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58" s="39" t="str">
        <f t="shared" si="6"/>
        <v/>
      </c>
      <c r="S158" s="20"/>
      <c r="T158" s="55"/>
      <c r="U158" s="28"/>
      <c r="V158" s="28"/>
      <c r="W158" s="28"/>
      <c r="X158" s="28"/>
    </row>
    <row r="159" spans="1:24" ht="16" x14ac:dyDescent="0.2">
      <c r="A159" s="75">
        <v>154</v>
      </c>
      <c r="B159" s="18"/>
      <c r="C159" s="18"/>
      <c r="D159" s="20"/>
      <c r="E159" s="28"/>
      <c r="F159" s="28"/>
      <c r="G15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5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59" s="42"/>
      <c r="J15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5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59" s="37" t="str">
        <f>IF(Table1[[#This Row],[Z-LCLS '[m']
X (SE)]]="","",0)</f>
        <v/>
      </c>
      <c r="M159" s="27" t="str">
        <f>CONCATENATE( IF(ISNUMBER($G159),FIXED($G159-#REF!,6),"…")," / ", IF(ISNUMBER($H159),FIXED($H159-#REF!,6),"…")," / ", IF(ISNUMBER($I159),FIXED($I159-#REF!,6),"…") )</f>
        <v>… / … / …</v>
      </c>
      <c r="N159" s="27" t="str">
        <f>CONCATENATE( IF(ISNUMBER($G159),FIXED($G159-#REF!,6),"…")," / ", IF(ISNUMBER($H159),FIXED($H159-#REF!,6),"…")," / ", IF(ISNUMBER($I159),FIXED($I159-#REF!,6),"…") )</f>
        <v>… / … / …</v>
      </c>
      <c r="O159" s="28"/>
      <c r="P15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5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59" s="39" t="str">
        <f t="shared" si="6"/>
        <v/>
      </c>
      <c r="S159" s="20"/>
      <c r="T159" s="55"/>
      <c r="U159" s="28"/>
      <c r="V159" s="28"/>
      <c r="W159" s="28"/>
      <c r="X159" s="28"/>
    </row>
    <row r="160" spans="1:24" ht="16" x14ac:dyDescent="0.2">
      <c r="A160" s="26">
        <v>155</v>
      </c>
      <c r="B160" s="18"/>
      <c r="C160" s="18"/>
      <c r="D160" s="20"/>
      <c r="E160" s="28"/>
      <c r="F160" s="28"/>
      <c r="G16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6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60" s="42"/>
      <c r="J16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6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60" s="37" t="str">
        <f>IF(Table1[[#This Row],[Z-LCLS '[m']
X (SE)]]="","",0)</f>
        <v/>
      </c>
      <c r="M160" s="27" t="str">
        <f>CONCATENATE( IF(ISNUMBER($G160),FIXED($G160-#REF!,6),"…")," / ", IF(ISNUMBER($H160),FIXED($H160-#REF!,6),"…")," / ", IF(ISNUMBER($I160),FIXED($I160-#REF!,6),"…") )</f>
        <v>… / … / …</v>
      </c>
      <c r="N160" s="27" t="str">
        <f>CONCATENATE( IF(ISNUMBER($G160),FIXED($G160-#REF!,6),"…")," / ", IF(ISNUMBER($H160),FIXED($H160-#REF!,6),"…")," / ", IF(ISNUMBER($I160),FIXED($I160-#REF!,6),"…") )</f>
        <v>… / … / …</v>
      </c>
      <c r="O160" s="28"/>
      <c r="P16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6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60" s="39" t="str">
        <f t="shared" si="6"/>
        <v/>
      </c>
      <c r="S160" s="20"/>
      <c r="T160" s="55"/>
      <c r="U160" s="28"/>
      <c r="V160" s="28"/>
      <c r="W160" s="28"/>
      <c r="X160" s="28"/>
    </row>
    <row r="161" spans="1:24" ht="16" x14ac:dyDescent="0.2">
      <c r="A161" s="75">
        <v>156</v>
      </c>
      <c r="B161" s="18"/>
      <c r="C161" s="18"/>
      <c r="D161" s="20"/>
      <c r="E161" s="28"/>
      <c r="F161" s="28"/>
      <c r="G16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6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61" s="42"/>
      <c r="J16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6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61" s="37" t="str">
        <f>IF(Table1[[#This Row],[Z-LCLS '[m']
X (SE)]]="","",0)</f>
        <v/>
      </c>
      <c r="M161" s="27" t="str">
        <f>CONCATENATE( IF(ISNUMBER($G161),FIXED($G161-#REF!,6),"…")," / ", IF(ISNUMBER($H161),FIXED($H161-#REF!,6),"…")," / ", IF(ISNUMBER($I161),FIXED($I161-#REF!,6),"…") )</f>
        <v>… / … / …</v>
      </c>
      <c r="N161" s="27" t="str">
        <f>CONCATENATE( IF(ISNUMBER($G161),FIXED($G161-#REF!,6),"…")," / ", IF(ISNUMBER($H161),FIXED($H161-#REF!,6),"…")," / ", IF(ISNUMBER($I161),FIXED($I161-#REF!,6),"…") )</f>
        <v>… / … / …</v>
      </c>
      <c r="O161" s="28"/>
      <c r="P16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6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61" s="39" t="str">
        <f t="shared" si="6"/>
        <v/>
      </c>
      <c r="S161" s="20"/>
      <c r="T161" s="55"/>
      <c r="U161" s="28"/>
      <c r="V161" s="28"/>
      <c r="W161" s="28"/>
      <c r="X161" s="28"/>
    </row>
    <row r="162" spans="1:24" ht="16" x14ac:dyDescent="0.2">
      <c r="A162" s="26">
        <v>157</v>
      </c>
      <c r="B162" s="18"/>
      <c r="C162" s="18"/>
      <c r="D162" s="20"/>
      <c r="E162" s="28"/>
      <c r="F162" s="28"/>
      <c r="G16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6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62" s="42"/>
      <c r="J16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6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62" s="37" t="str">
        <f>IF(Table1[[#This Row],[Z-LCLS '[m']
X (SE)]]="","",0)</f>
        <v/>
      </c>
      <c r="M162" s="27" t="str">
        <f>CONCATENATE( IF(ISNUMBER($G162),FIXED($G162-#REF!,6),"…")," / ", IF(ISNUMBER($H162),FIXED($H162-#REF!,6),"…")," / ", IF(ISNUMBER($I162),FIXED($I162-#REF!,6),"…") )</f>
        <v>… / … / …</v>
      </c>
      <c r="N162" s="27" t="str">
        <f>CONCATENATE( IF(ISNUMBER($G162),FIXED($G162-#REF!,6),"…")," / ", IF(ISNUMBER($H162),FIXED($H162-#REF!,6),"…")," / ", IF(ISNUMBER($I162),FIXED($I162-#REF!,6),"…") )</f>
        <v>… / … / …</v>
      </c>
      <c r="O162" s="28"/>
      <c r="P16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6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62" s="39" t="str">
        <f t="shared" si="6"/>
        <v/>
      </c>
      <c r="S162" s="20"/>
      <c r="T162" s="55"/>
      <c r="U162" s="28"/>
      <c r="V162" s="28"/>
      <c r="W162" s="28"/>
      <c r="X162" s="28"/>
    </row>
    <row r="163" spans="1:24" ht="16" x14ac:dyDescent="0.2">
      <c r="A163" s="75">
        <v>158</v>
      </c>
      <c r="B163" s="18"/>
      <c r="C163" s="18"/>
      <c r="D163" s="20"/>
      <c r="E163" s="28"/>
      <c r="F163" s="28"/>
      <c r="G16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6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63" s="42"/>
      <c r="J16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6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63" s="37" t="str">
        <f>IF(Table1[[#This Row],[Z-LCLS '[m']
X (SE)]]="","",0)</f>
        <v/>
      </c>
      <c r="M163" s="27" t="str">
        <f>CONCATENATE( IF(ISNUMBER($G163),FIXED($G163-#REF!,6),"…")," / ", IF(ISNUMBER($H163),FIXED($H163-#REF!,6),"…")," / ", IF(ISNUMBER($I163),FIXED($I163-#REF!,6),"…") )</f>
        <v>… / … / …</v>
      </c>
      <c r="N163" s="27" t="str">
        <f>CONCATENATE( IF(ISNUMBER($G163),FIXED($G163-#REF!,6),"…")," / ", IF(ISNUMBER($H163),FIXED($H163-#REF!,6),"…")," / ", IF(ISNUMBER($I163),FIXED($I163-#REF!,6),"…") )</f>
        <v>… / … / …</v>
      </c>
      <c r="O163" s="28"/>
      <c r="P16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6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63" s="39" t="str">
        <f t="shared" si="6"/>
        <v/>
      </c>
      <c r="S163" s="20"/>
      <c r="T163" s="55"/>
      <c r="U163" s="28"/>
      <c r="V163" s="28"/>
      <c r="W163" s="28"/>
      <c r="X163" s="28"/>
    </row>
    <row r="164" spans="1:24" ht="16" x14ac:dyDescent="0.2">
      <c r="A164" s="26">
        <v>159</v>
      </c>
      <c r="B164" s="18"/>
      <c r="C164" s="18"/>
      <c r="D164" s="20"/>
      <c r="E164" s="28"/>
      <c r="F164" s="28"/>
      <c r="G16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6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64" s="42"/>
      <c r="J16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6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64" s="37" t="str">
        <f>IF(Table1[[#This Row],[Z-LCLS '[m']
X (SE)]]="","",0)</f>
        <v/>
      </c>
      <c r="M164" s="27" t="str">
        <f>CONCATENATE( IF(ISNUMBER($G164),FIXED($G164-#REF!,6),"…")," / ", IF(ISNUMBER($H164),FIXED($H164-#REF!,6),"…")," / ", IF(ISNUMBER($I164),FIXED($I164-#REF!,6),"…") )</f>
        <v>… / … / …</v>
      </c>
      <c r="N164" s="27" t="str">
        <f>CONCATENATE( IF(ISNUMBER($G164),FIXED($G164-#REF!,6),"…")," / ", IF(ISNUMBER($H164),FIXED($H164-#REF!,6),"…")," / ", IF(ISNUMBER($I164),FIXED($I164-#REF!,6),"…") )</f>
        <v>… / … / …</v>
      </c>
      <c r="O164" s="28"/>
      <c r="P16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6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64" s="39" t="str">
        <f t="shared" si="6"/>
        <v/>
      </c>
      <c r="S164" s="20"/>
      <c r="T164" s="55"/>
      <c r="U164" s="28"/>
      <c r="V164" s="28"/>
      <c r="W164" s="28"/>
      <c r="X164" s="28"/>
    </row>
    <row r="165" spans="1:24" ht="16" x14ac:dyDescent="0.2">
      <c r="A165" s="75">
        <v>160</v>
      </c>
      <c r="B165" s="18"/>
      <c r="C165" s="18"/>
      <c r="D165" s="20"/>
      <c r="E165" s="28"/>
      <c r="F165" s="28"/>
      <c r="G16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6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65" s="42"/>
      <c r="J16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6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65" s="37" t="str">
        <f>IF(Table1[[#This Row],[Z-LCLS '[m']
X (SE)]]="","",0)</f>
        <v/>
      </c>
      <c r="M165" s="27" t="str">
        <f>CONCATENATE( IF(ISNUMBER($G165),FIXED($G165-#REF!,6),"…")," / ", IF(ISNUMBER($H165),FIXED($H165-#REF!,6),"…")," / ", IF(ISNUMBER($I165),FIXED($I165-#REF!,6),"…") )</f>
        <v>… / … / …</v>
      </c>
      <c r="N165" s="27" t="str">
        <f>CONCATENATE( IF(ISNUMBER($G165),FIXED($G165-#REF!,6),"…")," / ", IF(ISNUMBER($H165),FIXED($H165-#REF!,6),"…")," / ", IF(ISNUMBER($I165),FIXED($I165-#REF!,6),"…") )</f>
        <v>… / … / …</v>
      </c>
      <c r="O165" s="28"/>
      <c r="P16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6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65" s="39" t="str">
        <f t="shared" si="6"/>
        <v/>
      </c>
      <c r="S165" s="20"/>
      <c r="T165" s="55"/>
      <c r="U165" s="28"/>
      <c r="V165" s="28"/>
      <c r="W165" s="28"/>
      <c r="X165" s="28"/>
    </row>
    <row r="166" spans="1:24" ht="16" x14ac:dyDescent="0.2">
      <c r="A166" s="26">
        <v>161</v>
      </c>
      <c r="B166" s="18"/>
      <c r="C166" s="18"/>
      <c r="D166" s="20"/>
      <c r="E166" s="28"/>
      <c r="F166" s="28"/>
      <c r="G16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6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66" s="42"/>
      <c r="J16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6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66" s="37" t="str">
        <f>IF(Table1[[#This Row],[Z-LCLS '[m']
X (SE)]]="","",0)</f>
        <v/>
      </c>
      <c r="M166" s="27" t="str">
        <f>CONCATENATE( IF(ISNUMBER($G166),FIXED($G166-#REF!,6),"…")," / ", IF(ISNUMBER($H166),FIXED($H166-#REF!,6),"…")," / ", IF(ISNUMBER($I166),FIXED($I166-#REF!,6),"…") )</f>
        <v>… / … / …</v>
      </c>
      <c r="N166" s="27" t="str">
        <f>CONCATENATE( IF(ISNUMBER($G166),FIXED($G166-#REF!,6),"…")," / ", IF(ISNUMBER($H166),FIXED($H166-#REF!,6),"…")," / ", IF(ISNUMBER($I166),FIXED($I166-#REF!,6),"…") )</f>
        <v>… / … / …</v>
      </c>
      <c r="O166" s="28"/>
      <c r="P16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6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66" s="39" t="str">
        <f t="shared" si="6"/>
        <v/>
      </c>
      <c r="S166" s="20"/>
      <c r="T166" s="55"/>
      <c r="U166" s="28"/>
      <c r="V166" s="28"/>
      <c r="W166" s="28"/>
      <c r="X166" s="28"/>
    </row>
    <row r="167" spans="1:24" ht="16" x14ac:dyDescent="0.2">
      <c r="A167" s="75">
        <v>162</v>
      </c>
      <c r="B167" s="18"/>
      <c r="C167" s="18"/>
      <c r="D167" s="20"/>
      <c r="E167" s="28"/>
      <c r="F167" s="28"/>
      <c r="G16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6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67" s="42"/>
      <c r="J16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6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67" s="37" t="str">
        <f>IF(Table1[[#This Row],[Z-LCLS '[m']
X (SE)]]="","",0)</f>
        <v/>
      </c>
      <c r="M167" s="27" t="str">
        <f>CONCATENATE( IF(ISNUMBER($G167),FIXED($G167-#REF!,6),"…")," / ", IF(ISNUMBER($H167),FIXED($H167-#REF!,6),"…")," / ", IF(ISNUMBER($I167),FIXED($I167-#REF!,6),"…") )</f>
        <v>… / … / …</v>
      </c>
      <c r="N167" s="27" t="str">
        <f>CONCATENATE( IF(ISNUMBER($G167),FIXED($G167-#REF!,6),"…")," / ", IF(ISNUMBER($H167),FIXED($H167-#REF!,6),"…")," / ", IF(ISNUMBER($I167),FIXED($I167-#REF!,6),"…") )</f>
        <v>… / … / …</v>
      </c>
      <c r="O167" s="28"/>
      <c r="P16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6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67" s="39" t="str">
        <f t="shared" si="6"/>
        <v/>
      </c>
      <c r="S167" s="20"/>
      <c r="T167" s="55"/>
      <c r="U167" s="28"/>
      <c r="V167" s="28"/>
      <c r="W167" s="28"/>
      <c r="X167" s="28"/>
    </row>
    <row r="168" spans="1:24" ht="16" x14ac:dyDescent="0.2">
      <c r="A168" s="26">
        <v>163</v>
      </c>
      <c r="B168" s="18"/>
      <c r="C168" s="18"/>
      <c r="D168" s="20"/>
      <c r="E168" s="28"/>
      <c r="F168" s="28"/>
      <c r="G16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6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68" s="42"/>
      <c r="J16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6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68" s="37" t="str">
        <f>IF(Table1[[#This Row],[Z-LCLS '[m']
X (SE)]]="","",0)</f>
        <v/>
      </c>
      <c r="M168" s="27" t="str">
        <f>CONCATENATE( IF(ISNUMBER($G168),FIXED($G168-#REF!,6),"…")," / ", IF(ISNUMBER($H168),FIXED($H168-#REF!,6),"…")," / ", IF(ISNUMBER($I168),FIXED($I168-#REF!,6),"…") )</f>
        <v>… / … / …</v>
      </c>
      <c r="N168" s="27" t="str">
        <f>CONCATENATE( IF(ISNUMBER($G168),FIXED($G168-#REF!,6),"…")," / ", IF(ISNUMBER($H168),FIXED($H168-#REF!,6),"…")," / ", IF(ISNUMBER($I168),FIXED($I168-#REF!,6),"…") )</f>
        <v>… / … / …</v>
      </c>
      <c r="O168" s="28"/>
      <c r="P16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6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68" s="39" t="str">
        <f t="shared" si="6"/>
        <v/>
      </c>
      <c r="S168" s="20"/>
      <c r="T168" s="55"/>
      <c r="U168" s="28"/>
      <c r="V168" s="28"/>
      <c r="W168" s="28"/>
      <c r="X168" s="28"/>
    </row>
    <row r="169" spans="1:24" ht="16" x14ac:dyDescent="0.2">
      <c r="A169" s="75">
        <v>164</v>
      </c>
      <c r="B169" s="18"/>
      <c r="C169" s="18"/>
      <c r="D169" s="20"/>
      <c r="E169" s="28"/>
      <c r="F169" s="28"/>
      <c r="G16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6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69" s="42"/>
      <c r="J16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6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69" s="37" t="str">
        <f>IF(Table1[[#This Row],[Z-LCLS '[m']
X (SE)]]="","",0)</f>
        <v/>
      </c>
      <c r="M169" s="27" t="str">
        <f>CONCATENATE( IF(ISNUMBER($G169),FIXED($G169-#REF!,6),"…")," / ", IF(ISNUMBER($H169),FIXED($H169-#REF!,6),"…")," / ", IF(ISNUMBER($I169),FIXED($I169-#REF!,6),"…") )</f>
        <v>… / … / …</v>
      </c>
      <c r="N169" s="27" t="str">
        <f>CONCATENATE( IF(ISNUMBER($G169),FIXED($G169-#REF!,6),"…")," / ", IF(ISNUMBER($H169),FIXED($H169-#REF!,6),"…")," / ", IF(ISNUMBER($I169),FIXED($I169-#REF!,6),"…") )</f>
        <v>… / … / …</v>
      </c>
      <c r="O169" s="28"/>
      <c r="P16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6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69" s="39" t="str">
        <f t="shared" si="6"/>
        <v/>
      </c>
      <c r="S169" s="20"/>
      <c r="T169" s="55"/>
      <c r="U169" s="28"/>
      <c r="V169" s="28"/>
      <c r="W169" s="28"/>
      <c r="X169" s="28"/>
    </row>
    <row r="170" spans="1:24" ht="16" x14ac:dyDescent="0.2">
      <c r="A170" s="26">
        <v>165</v>
      </c>
      <c r="B170" s="18"/>
      <c r="C170" s="18"/>
      <c r="D170" s="20"/>
      <c r="E170" s="28"/>
      <c r="F170" s="28"/>
      <c r="G17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7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70" s="42"/>
      <c r="J17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7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70" s="37" t="str">
        <f>IF(Table1[[#This Row],[Z-LCLS '[m']
X (SE)]]="","",0)</f>
        <v/>
      </c>
      <c r="M170" s="27" t="str">
        <f>CONCATENATE( IF(ISNUMBER($G170),FIXED($G170-#REF!,6),"…")," / ", IF(ISNUMBER($H170),FIXED($H170-#REF!,6),"…")," / ", IF(ISNUMBER($I170),FIXED($I170-#REF!,6),"…") )</f>
        <v>… / … / …</v>
      </c>
      <c r="N170" s="27" t="str">
        <f>CONCATENATE( IF(ISNUMBER($G170),FIXED($G170-#REF!,6),"…")," / ", IF(ISNUMBER($H170),FIXED($H170-#REF!,6),"…")," / ", IF(ISNUMBER($I170),FIXED($I170-#REF!,6),"…") )</f>
        <v>… / … / …</v>
      </c>
      <c r="O170" s="28"/>
      <c r="P17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7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70" s="39" t="str">
        <f t="shared" si="6"/>
        <v/>
      </c>
      <c r="S170" s="20"/>
      <c r="T170" s="55"/>
      <c r="U170" s="28"/>
      <c r="V170" s="28"/>
      <c r="W170" s="28"/>
      <c r="X170" s="28"/>
    </row>
    <row r="171" spans="1:24" ht="16" x14ac:dyDescent="0.2">
      <c r="A171" s="75">
        <v>166</v>
      </c>
      <c r="B171" s="18"/>
      <c r="C171" s="18"/>
      <c r="D171" s="20"/>
      <c r="E171" s="28"/>
      <c r="F171" s="28"/>
      <c r="G17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7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71" s="42"/>
      <c r="J17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7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71" s="37" t="str">
        <f>IF(Table1[[#This Row],[Z-LCLS '[m']
X (SE)]]="","",0)</f>
        <v/>
      </c>
      <c r="M171" s="27" t="str">
        <f>CONCATENATE( IF(ISNUMBER($G171),FIXED($G171-#REF!,6),"…")," / ", IF(ISNUMBER($H171),FIXED($H171-#REF!,6),"…")," / ", IF(ISNUMBER($I171),FIXED($I171-#REF!,6),"…") )</f>
        <v>… / … / …</v>
      </c>
      <c r="N171" s="27" t="str">
        <f>CONCATENATE( IF(ISNUMBER($G171),FIXED($G171-#REF!,6),"…")," / ", IF(ISNUMBER($H171),FIXED($H171-#REF!,6),"…")," / ", IF(ISNUMBER($I171),FIXED($I171-#REF!,6),"…") )</f>
        <v>… / … / …</v>
      </c>
      <c r="O171" s="28"/>
      <c r="P17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7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71" s="39" t="str">
        <f t="shared" si="6"/>
        <v/>
      </c>
      <c r="S171" s="20"/>
      <c r="T171" s="55"/>
      <c r="U171" s="28"/>
      <c r="V171" s="28"/>
      <c r="W171" s="28"/>
      <c r="X171" s="28"/>
    </row>
    <row r="172" spans="1:24" ht="16" x14ac:dyDescent="0.2">
      <c r="A172" s="26">
        <v>167</v>
      </c>
      <c r="B172" s="18"/>
      <c r="C172" s="18"/>
      <c r="D172" s="20"/>
      <c r="E172" s="28"/>
      <c r="F172" s="28"/>
      <c r="G17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7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72" s="42"/>
      <c r="J17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7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72" s="37" t="str">
        <f>IF(Table1[[#This Row],[Z-LCLS '[m']
X (SE)]]="","",0)</f>
        <v/>
      </c>
      <c r="M172" s="27" t="str">
        <f>CONCATENATE( IF(ISNUMBER($G172),FIXED($G172-#REF!,6),"…")," / ", IF(ISNUMBER($H172),FIXED($H172-#REF!,6),"…")," / ", IF(ISNUMBER($I172),FIXED($I172-#REF!,6),"…") )</f>
        <v>… / … / …</v>
      </c>
      <c r="N172" s="27" t="str">
        <f>CONCATENATE( IF(ISNUMBER($G172),FIXED($G172-#REF!,6),"…")," / ", IF(ISNUMBER($H172),FIXED($H172-#REF!,6),"…")," / ", IF(ISNUMBER($I172),FIXED($I172-#REF!,6),"…") )</f>
        <v>… / … / …</v>
      </c>
      <c r="O172" s="28"/>
      <c r="P17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7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72" s="39" t="str">
        <f t="shared" si="6"/>
        <v/>
      </c>
      <c r="S172" s="20"/>
      <c r="T172" s="55"/>
      <c r="U172" s="28"/>
      <c r="V172" s="28"/>
      <c r="W172" s="28"/>
      <c r="X172" s="28"/>
    </row>
    <row r="173" spans="1:24" ht="16" x14ac:dyDescent="0.2">
      <c r="A173" s="75">
        <v>168</v>
      </c>
      <c r="B173" s="18"/>
      <c r="C173" s="18"/>
      <c r="D173" s="20"/>
      <c r="E173" s="28"/>
      <c r="F173" s="28"/>
      <c r="G17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7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73" s="42"/>
      <c r="J17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7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73" s="37" t="str">
        <f>IF(Table1[[#This Row],[Z-LCLS '[m']
X (SE)]]="","",0)</f>
        <v/>
      </c>
      <c r="M173" s="27" t="str">
        <f>CONCATENATE( IF(ISNUMBER($G173),FIXED($G173-#REF!,6),"…")," / ", IF(ISNUMBER($H173),FIXED($H173-#REF!,6),"…")," / ", IF(ISNUMBER($I173),FIXED($I173-#REF!,6),"…") )</f>
        <v>… / … / …</v>
      </c>
      <c r="N173" s="27" t="str">
        <f>CONCATENATE( IF(ISNUMBER($G173),FIXED($G173-#REF!,6),"…")," / ", IF(ISNUMBER($H173),FIXED($H173-#REF!,6),"…")," / ", IF(ISNUMBER($I173),FIXED($I173-#REF!,6),"…") )</f>
        <v>… / … / …</v>
      </c>
      <c r="O173" s="28"/>
      <c r="P17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7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73" s="39" t="str">
        <f t="shared" si="6"/>
        <v/>
      </c>
      <c r="S173" s="20"/>
      <c r="T173" s="55"/>
      <c r="U173" s="28"/>
      <c r="V173" s="28"/>
      <c r="W173" s="28"/>
      <c r="X173" s="28"/>
    </row>
    <row r="174" spans="1:24" ht="16" x14ac:dyDescent="0.2">
      <c r="A174" s="26">
        <v>169</v>
      </c>
      <c r="B174" s="18"/>
      <c r="C174" s="18"/>
      <c r="D174" s="20"/>
      <c r="E174" s="28"/>
      <c r="F174" s="28"/>
      <c r="G17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7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74" s="42"/>
      <c r="J17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7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74" s="37" t="str">
        <f>IF(Table1[[#This Row],[Z-LCLS '[m']
X (SE)]]="","",0)</f>
        <v/>
      </c>
      <c r="M174" s="27" t="str">
        <f>CONCATENATE( IF(ISNUMBER($G174),FIXED($G174-#REF!,6),"…")," / ", IF(ISNUMBER($H174),FIXED($H174-#REF!,6),"…")," / ", IF(ISNUMBER($I174),FIXED($I174-#REF!,6),"…") )</f>
        <v>… / … / …</v>
      </c>
      <c r="N174" s="27" t="str">
        <f>CONCATENATE( IF(ISNUMBER($G174),FIXED($G174-#REF!,6),"…")," / ", IF(ISNUMBER($H174),FIXED($H174-#REF!,6),"…")," / ", IF(ISNUMBER($I174),FIXED($I174-#REF!,6),"…") )</f>
        <v>… / … / …</v>
      </c>
      <c r="O174" s="28"/>
      <c r="P17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7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74" s="39" t="str">
        <f t="shared" si="6"/>
        <v/>
      </c>
      <c r="S174" s="20"/>
      <c r="T174" s="55"/>
      <c r="U174" s="28"/>
      <c r="V174" s="28"/>
      <c r="W174" s="28"/>
      <c r="X174" s="28"/>
    </row>
    <row r="175" spans="1:24" ht="16" x14ac:dyDescent="0.2">
      <c r="A175" s="75">
        <v>170</v>
      </c>
      <c r="B175" s="18"/>
      <c r="C175" s="18"/>
      <c r="D175" s="20"/>
      <c r="E175" s="28"/>
      <c r="F175" s="28"/>
      <c r="G17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7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75" s="42"/>
      <c r="J17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7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75" s="37" t="str">
        <f>IF(Table1[[#This Row],[Z-LCLS '[m']
X (SE)]]="","",0)</f>
        <v/>
      </c>
      <c r="M175" s="27" t="str">
        <f>CONCATENATE( IF(ISNUMBER($G175),FIXED($G175-#REF!,6),"…")," / ", IF(ISNUMBER($H175),FIXED($H175-#REF!,6),"…")," / ", IF(ISNUMBER($I175),FIXED($I175-#REF!,6),"…") )</f>
        <v>… / … / …</v>
      </c>
      <c r="N175" s="27" t="str">
        <f>CONCATENATE( IF(ISNUMBER($G175),FIXED($G175-#REF!,6),"…")," / ", IF(ISNUMBER($H175),FIXED($H175-#REF!,6),"…")," / ", IF(ISNUMBER($I175),FIXED($I175-#REF!,6),"…") )</f>
        <v>… / … / …</v>
      </c>
      <c r="O175" s="28"/>
      <c r="P17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7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75" s="39" t="str">
        <f t="shared" si="6"/>
        <v/>
      </c>
      <c r="S175" s="20"/>
      <c r="T175" s="55"/>
      <c r="U175" s="28"/>
      <c r="V175" s="28"/>
      <c r="W175" s="28"/>
      <c r="X175" s="28"/>
    </row>
    <row r="176" spans="1:24" ht="16" x14ac:dyDescent="0.2">
      <c r="A176" s="26">
        <v>171</v>
      </c>
      <c r="B176" s="18"/>
      <c r="C176" s="18"/>
      <c r="D176" s="20"/>
      <c r="E176" s="28"/>
      <c r="F176" s="28"/>
      <c r="G17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7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76" s="42"/>
      <c r="J17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7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76" s="37" t="str">
        <f>IF(Table1[[#This Row],[Z-LCLS '[m']
X (SE)]]="","",0)</f>
        <v/>
      </c>
      <c r="M176" s="27" t="str">
        <f>CONCATENATE( IF(ISNUMBER($G176),FIXED($G176-#REF!,6),"…")," / ", IF(ISNUMBER($H176),FIXED($H176-#REF!,6),"…")," / ", IF(ISNUMBER($I176),FIXED($I176-#REF!,6),"…") )</f>
        <v>… / … / …</v>
      </c>
      <c r="N176" s="27" t="str">
        <f>CONCATENATE( IF(ISNUMBER($G176),FIXED($G176-#REF!,6),"…")," / ", IF(ISNUMBER($H176),FIXED($H176-#REF!,6),"…")," / ", IF(ISNUMBER($I176),FIXED($I176-#REF!,6),"…") )</f>
        <v>… / … / …</v>
      </c>
      <c r="O176" s="28"/>
      <c r="P17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7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76" s="39" t="str">
        <f t="shared" si="6"/>
        <v/>
      </c>
      <c r="S176" s="20"/>
      <c r="T176" s="55"/>
      <c r="U176" s="28"/>
      <c r="V176" s="28"/>
      <c r="W176" s="28"/>
      <c r="X176" s="28"/>
    </row>
    <row r="177" spans="1:24" ht="16" x14ac:dyDescent="0.2">
      <c r="A177" s="75">
        <v>172</v>
      </c>
      <c r="B177" s="18"/>
      <c r="C177" s="18"/>
      <c r="D177" s="20"/>
      <c r="E177" s="28"/>
      <c r="F177" s="28"/>
      <c r="G17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7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77" s="42"/>
      <c r="J17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7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77" s="37" t="str">
        <f>IF(Table1[[#This Row],[Z-LCLS '[m']
X (SE)]]="","",0)</f>
        <v/>
      </c>
      <c r="M177" s="27" t="str">
        <f>CONCATENATE( IF(ISNUMBER($G177),FIXED($G177-#REF!,6),"…")," / ", IF(ISNUMBER($H177),FIXED($H177-#REF!,6),"…")," / ", IF(ISNUMBER($I177),FIXED($I177-#REF!,6),"…") )</f>
        <v>… / … / …</v>
      </c>
      <c r="N177" s="27" t="str">
        <f>CONCATENATE( IF(ISNUMBER($G177),FIXED($G177-#REF!,6),"…")," / ", IF(ISNUMBER($H177),FIXED($H177-#REF!,6),"…")," / ", IF(ISNUMBER($I177),FIXED($I177-#REF!,6),"…") )</f>
        <v>… / … / …</v>
      </c>
      <c r="O177" s="28"/>
      <c r="P17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7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77" s="39" t="str">
        <f t="shared" si="6"/>
        <v/>
      </c>
      <c r="S177" s="20"/>
      <c r="T177" s="55"/>
      <c r="U177" s="28"/>
      <c r="V177" s="28"/>
      <c r="W177" s="28"/>
      <c r="X177" s="28"/>
    </row>
    <row r="178" spans="1:24" ht="16" x14ac:dyDescent="0.2">
      <c r="A178" s="26">
        <v>173</v>
      </c>
      <c r="B178" s="18"/>
      <c r="C178" s="18"/>
      <c r="D178" s="20"/>
      <c r="E178" s="28"/>
      <c r="F178" s="28"/>
      <c r="G17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7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78" s="42"/>
      <c r="J17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7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78" s="37" t="str">
        <f>IF(Table1[[#This Row],[Z-LCLS '[m']
X (SE)]]="","",0)</f>
        <v/>
      </c>
      <c r="M178" s="27" t="str">
        <f>CONCATENATE( IF(ISNUMBER($G178),FIXED($G178-#REF!,6),"…")," / ", IF(ISNUMBER($H178),FIXED($H178-#REF!,6),"…")," / ", IF(ISNUMBER($I178),FIXED($I178-#REF!,6),"…") )</f>
        <v>… / … / …</v>
      </c>
      <c r="N178" s="27" t="str">
        <f>CONCATENATE( IF(ISNUMBER($G178),FIXED($G178-#REF!,6),"…")," / ", IF(ISNUMBER($H178),FIXED($H178-#REF!,6),"…")," / ", IF(ISNUMBER($I178),FIXED($I178-#REF!,6),"…") )</f>
        <v>… / … / …</v>
      </c>
      <c r="O178" s="28"/>
      <c r="P17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7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78" s="39" t="str">
        <f t="shared" si="6"/>
        <v/>
      </c>
      <c r="S178" s="20"/>
      <c r="T178" s="55"/>
      <c r="U178" s="28"/>
      <c r="V178" s="28"/>
      <c r="W178" s="28"/>
      <c r="X178" s="28"/>
    </row>
    <row r="179" spans="1:24" ht="16" x14ac:dyDescent="0.2">
      <c r="A179" s="75">
        <v>174</v>
      </c>
      <c r="B179" s="18"/>
      <c r="C179" s="18"/>
      <c r="D179" s="20"/>
      <c r="E179" s="28"/>
      <c r="F179" s="28"/>
      <c r="G17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7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79" s="42"/>
      <c r="J17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7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79" s="37" t="str">
        <f>IF(Table1[[#This Row],[Z-LCLS '[m']
X (SE)]]="","",0)</f>
        <v/>
      </c>
      <c r="M179" s="27" t="str">
        <f>CONCATENATE( IF(ISNUMBER($G179),FIXED($G179-#REF!,6),"…")," / ", IF(ISNUMBER($H179),FIXED($H179-#REF!,6),"…")," / ", IF(ISNUMBER($I179),FIXED($I179-#REF!,6),"…") )</f>
        <v>… / … / …</v>
      </c>
      <c r="N179" s="27" t="str">
        <f>CONCATENATE( IF(ISNUMBER($G179),FIXED($G179-#REF!,6),"…")," / ", IF(ISNUMBER($H179),FIXED($H179-#REF!,6),"…")," / ", IF(ISNUMBER($I179),FIXED($I179-#REF!,6),"…") )</f>
        <v>… / … / …</v>
      </c>
      <c r="O179" s="28"/>
      <c r="P17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7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79" s="39" t="str">
        <f t="shared" si="6"/>
        <v/>
      </c>
      <c r="S179" s="20"/>
      <c r="T179" s="55"/>
      <c r="U179" s="28"/>
      <c r="V179" s="28"/>
      <c r="W179" s="28"/>
      <c r="X179" s="28"/>
    </row>
    <row r="180" spans="1:24" ht="16" x14ac:dyDescent="0.2">
      <c r="A180" s="26">
        <v>175</v>
      </c>
      <c r="B180" s="18"/>
      <c r="C180" s="18"/>
      <c r="D180" s="20"/>
      <c r="E180" s="28"/>
      <c r="F180" s="28"/>
      <c r="G18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8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80" s="42"/>
      <c r="J18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8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80" s="37" t="str">
        <f>IF(Table1[[#This Row],[Z-LCLS '[m']
X (SE)]]="","",0)</f>
        <v/>
      </c>
      <c r="M180" s="27" t="str">
        <f>CONCATENATE( IF(ISNUMBER($G180),FIXED($G180-#REF!,6),"…")," / ", IF(ISNUMBER($H180),FIXED($H180-#REF!,6),"…")," / ", IF(ISNUMBER($I180),FIXED($I180-#REF!,6),"…") )</f>
        <v>… / … / …</v>
      </c>
      <c r="N180" s="27" t="str">
        <f>CONCATENATE( IF(ISNUMBER($G180),FIXED($G180-#REF!,6),"…")," / ", IF(ISNUMBER($H180),FIXED($H180-#REF!,6),"…")," / ", IF(ISNUMBER($I180),FIXED($I180-#REF!,6),"…") )</f>
        <v>… / … / …</v>
      </c>
      <c r="O180" s="28"/>
      <c r="P18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8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80" s="39" t="str">
        <f t="shared" si="6"/>
        <v/>
      </c>
      <c r="S180" s="20"/>
      <c r="T180" s="55"/>
      <c r="U180" s="28"/>
      <c r="V180" s="28"/>
      <c r="W180" s="28"/>
      <c r="X180" s="28"/>
    </row>
    <row r="181" spans="1:24" ht="16" x14ac:dyDescent="0.2">
      <c r="A181" s="75">
        <v>176</v>
      </c>
      <c r="B181" s="18"/>
      <c r="C181" s="18"/>
      <c r="D181" s="20"/>
      <c r="E181" s="28"/>
      <c r="F181" s="28"/>
      <c r="G18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8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81" s="42"/>
      <c r="J18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8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81" s="37" t="str">
        <f>IF(Table1[[#This Row],[Z-LCLS '[m']
X (SE)]]="","",0)</f>
        <v/>
      </c>
      <c r="M181" s="27" t="str">
        <f>CONCATENATE( IF(ISNUMBER($G181),FIXED($G181-#REF!,6),"…")," / ", IF(ISNUMBER($H181),FIXED($H181-#REF!,6),"…")," / ", IF(ISNUMBER($I181),FIXED($I181-#REF!,6),"…") )</f>
        <v>… / … / …</v>
      </c>
      <c r="N181" s="27" t="str">
        <f>CONCATENATE( IF(ISNUMBER($G181),FIXED($G181-#REF!,6),"…")," / ", IF(ISNUMBER($H181),FIXED($H181-#REF!,6),"…")," / ", IF(ISNUMBER($I181),FIXED($I181-#REF!,6),"…") )</f>
        <v>… / … / …</v>
      </c>
      <c r="O181" s="28"/>
      <c r="P18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8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81" s="39" t="str">
        <f t="shared" si="6"/>
        <v/>
      </c>
      <c r="S181" s="20"/>
      <c r="T181" s="55"/>
      <c r="U181" s="28"/>
      <c r="V181" s="28"/>
      <c r="W181" s="28"/>
      <c r="X181" s="28"/>
    </row>
    <row r="182" spans="1:24" ht="16" x14ac:dyDescent="0.2">
      <c r="A182" s="26">
        <v>177</v>
      </c>
      <c r="B182" s="18"/>
      <c r="C182" s="18"/>
      <c r="D182" s="20"/>
      <c r="E182" s="28"/>
      <c r="F182" s="28"/>
      <c r="G18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8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82" s="42"/>
      <c r="J18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8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82" s="37" t="str">
        <f>IF(Table1[[#This Row],[Z-LCLS '[m']
X (SE)]]="","",0)</f>
        <v/>
      </c>
      <c r="M182" s="27" t="str">
        <f>CONCATENATE( IF(ISNUMBER($G182),FIXED($G182-#REF!,6),"…")," / ", IF(ISNUMBER($H182),FIXED($H182-#REF!,6),"…")," / ", IF(ISNUMBER($I182),FIXED($I182-#REF!,6),"…") )</f>
        <v>… / … / …</v>
      </c>
      <c r="N182" s="27" t="str">
        <f>CONCATENATE( IF(ISNUMBER($G182),FIXED($G182-#REF!,6),"…")," / ", IF(ISNUMBER($H182),FIXED($H182-#REF!,6),"…")," / ", IF(ISNUMBER($I182),FIXED($I182-#REF!,6),"…") )</f>
        <v>… / … / …</v>
      </c>
      <c r="O182" s="28"/>
      <c r="P18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8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82" s="39" t="str">
        <f t="shared" si="6"/>
        <v/>
      </c>
      <c r="S182" s="20"/>
      <c r="T182" s="55"/>
      <c r="U182" s="28"/>
      <c r="V182" s="28"/>
      <c r="W182" s="28"/>
      <c r="X182" s="28"/>
    </row>
    <row r="183" spans="1:24" ht="16" x14ac:dyDescent="0.2">
      <c r="A183" s="75">
        <v>178</v>
      </c>
      <c r="B183" s="18"/>
      <c r="C183" s="18"/>
      <c r="D183" s="20"/>
      <c r="E183" s="28"/>
      <c r="F183" s="28"/>
      <c r="G18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8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83" s="42"/>
      <c r="J18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8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83" s="37" t="str">
        <f>IF(Table1[[#This Row],[Z-LCLS '[m']
X (SE)]]="","",0)</f>
        <v/>
      </c>
      <c r="M183" s="27" t="str">
        <f>CONCATENATE( IF(ISNUMBER($G183),FIXED($G183-#REF!,6),"…")," / ", IF(ISNUMBER($H183),FIXED($H183-#REF!,6),"…")," / ", IF(ISNUMBER($I183),FIXED($I183-#REF!,6),"…") )</f>
        <v>… / … / …</v>
      </c>
      <c r="N183" s="27" t="str">
        <f>CONCATENATE( IF(ISNUMBER($G183),FIXED($G183-#REF!,6),"…")," / ", IF(ISNUMBER($H183),FIXED($H183-#REF!,6),"…")," / ", IF(ISNUMBER($I183),FIXED($I183-#REF!,6),"…") )</f>
        <v>… / … / …</v>
      </c>
      <c r="O183" s="28"/>
      <c r="P18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8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83" s="39" t="str">
        <f t="shared" ref="R183:R214" si="7">IFERROR(ROUNDUP(Q183,0),"")</f>
        <v/>
      </c>
      <c r="S183" s="20"/>
      <c r="T183" s="55"/>
      <c r="U183" s="28"/>
      <c r="V183" s="28"/>
      <c r="W183" s="28"/>
      <c r="X183" s="28"/>
    </row>
    <row r="184" spans="1:24" ht="16" x14ac:dyDescent="0.2">
      <c r="A184" s="26">
        <v>179</v>
      </c>
      <c r="B184" s="18"/>
      <c r="C184" s="18"/>
      <c r="D184" s="20"/>
      <c r="E184" s="28"/>
      <c r="F184" s="28"/>
      <c r="G18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8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84" s="42"/>
      <c r="J18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8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84" s="37" t="str">
        <f>IF(Table1[[#This Row],[Z-LCLS '[m']
X (SE)]]="","",0)</f>
        <v/>
      </c>
      <c r="M184" s="27" t="str">
        <f>CONCATENATE( IF(ISNUMBER($G184),FIXED($G184-#REF!,6),"…")," / ", IF(ISNUMBER($H184),FIXED($H184-#REF!,6),"…")," / ", IF(ISNUMBER($I184),FIXED($I184-#REF!,6),"…") )</f>
        <v>… / … / …</v>
      </c>
      <c r="N184" s="27" t="str">
        <f>CONCATENATE( IF(ISNUMBER($G184),FIXED($G184-#REF!,6),"…")," / ", IF(ISNUMBER($H184),FIXED($H184-#REF!,6),"…")," / ", IF(ISNUMBER($I184),FIXED($I184-#REF!,6),"…") )</f>
        <v>… / … / …</v>
      </c>
      <c r="O184" s="28"/>
      <c r="P18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8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84" s="39" t="str">
        <f t="shared" si="7"/>
        <v/>
      </c>
      <c r="S184" s="20"/>
      <c r="T184" s="55"/>
      <c r="U184" s="28"/>
      <c r="V184" s="28"/>
      <c r="W184" s="28"/>
      <c r="X184" s="28"/>
    </row>
    <row r="185" spans="1:24" ht="16" x14ac:dyDescent="0.2">
      <c r="A185" s="75">
        <v>180</v>
      </c>
      <c r="B185" s="18"/>
      <c r="C185" s="18"/>
      <c r="D185" s="20"/>
      <c r="E185" s="28"/>
      <c r="F185" s="28"/>
      <c r="G18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8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85" s="42"/>
      <c r="J18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8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85" s="37" t="str">
        <f>IF(Table1[[#This Row],[Z-LCLS '[m']
X (SE)]]="","",0)</f>
        <v/>
      </c>
      <c r="M185" s="27" t="str">
        <f>CONCATENATE( IF(ISNUMBER($G185),FIXED($G185-#REF!,6),"…")," / ", IF(ISNUMBER($H185),FIXED($H185-#REF!,6),"…")," / ", IF(ISNUMBER($I185),FIXED($I185-#REF!,6),"…") )</f>
        <v>… / … / …</v>
      </c>
      <c r="N185" s="27" t="str">
        <f>CONCATENATE( IF(ISNUMBER($G185),FIXED($G185-#REF!,6),"…")," / ", IF(ISNUMBER($H185),FIXED($H185-#REF!,6),"…")," / ", IF(ISNUMBER($I185),FIXED($I185-#REF!,6),"…") )</f>
        <v>… / … / …</v>
      </c>
      <c r="O185" s="28"/>
      <c r="P18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8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85" s="39" t="str">
        <f t="shared" si="7"/>
        <v/>
      </c>
      <c r="S185" s="20"/>
      <c r="T185" s="55"/>
      <c r="U185" s="28"/>
      <c r="V185" s="28"/>
      <c r="W185" s="28"/>
      <c r="X185" s="28"/>
    </row>
    <row r="186" spans="1:24" ht="16" x14ac:dyDescent="0.2">
      <c r="A186" s="26">
        <v>181</v>
      </c>
      <c r="B186" s="18"/>
      <c r="C186" s="18"/>
      <c r="D186" s="20"/>
      <c r="E186" s="28"/>
      <c r="F186" s="28"/>
      <c r="G18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8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86" s="42"/>
      <c r="J18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8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86" s="37" t="str">
        <f>IF(Table1[[#This Row],[Z-LCLS '[m']
X (SE)]]="","",0)</f>
        <v/>
      </c>
      <c r="M186" s="27" t="str">
        <f>CONCATENATE( IF(ISNUMBER($G186),FIXED($G186-#REF!,6),"…")," / ", IF(ISNUMBER($H186),FIXED($H186-#REF!,6),"…")," / ", IF(ISNUMBER($I186),FIXED($I186-#REF!,6),"…") )</f>
        <v>… / … / …</v>
      </c>
      <c r="N186" s="27" t="str">
        <f>CONCATENATE( IF(ISNUMBER($G186),FIXED($G186-#REF!,6),"…")," / ", IF(ISNUMBER($H186),FIXED($H186-#REF!,6),"…")," / ", IF(ISNUMBER($I186),FIXED($I186-#REF!,6),"…") )</f>
        <v>… / … / …</v>
      </c>
      <c r="O186" s="28"/>
      <c r="P18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8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86" s="39" t="str">
        <f t="shared" si="7"/>
        <v/>
      </c>
      <c r="S186" s="20"/>
      <c r="T186" s="55"/>
      <c r="U186" s="28"/>
      <c r="V186" s="28"/>
      <c r="W186" s="28"/>
      <c r="X186" s="28"/>
    </row>
    <row r="187" spans="1:24" ht="16" x14ac:dyDescent="0.2">
      <c r="A187" s="75">
        <v>182</v>
      </c>
      <c r="B187" s="18"/>
      <c r="C187" s="18"/>
      <c r="D187" s="20"/>
      <c r="E187" s="28"/>
      <c r="F187" s="28"/>
      <c r="G18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8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87" s="42"/>
      <c r="J18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8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87" s="37" t="str">
        <f>IF(Table1[[#This Row],[Z-LCLS '[m']
X (SE)]]="","",0)</f>
        <v/>
      </c>
      <c r="M187" s="27" t="str">
        <f>CONCATENATE( IF(ISNUMBER($G187),FIXED($G187-#REF!,6),"…")," / ", IF(ISNUMBER($H187),FIXED($H187-#REF!,6),"…")," / ", IF(ISNUMBER($I187),FIXED($I187-#REF!,6),"…") )</f>
        <v>… / … / …</v>
      </c>
      <c r="N187" s="27" t="str">
        <f>CONCATENATE( IF(ISNUMBER($G187),FIXED($G187-#REF!,6),"…")," / ", IF(ISNUMBER($H187),FIXED($H187-#REF!,6),"…")," / ", IF(ISNUMBER($I187),FIXED($I187-#REF!,6),"…") )</f>
        <v>… / … / …</v>
      </c>
      <c r="O187" s="28"/>
      <c r="P18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8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87" s="39" t="str">
        <f t="shared" si="7"/>
        <v/>
      </c>
      <c r="S187" s="20"/>
      <c r="T187" s="55"/>
      <c r="U187" s="28"/>
      <c r="V187" s="28"/>
      <c r="W187" s="28"/>
      <c r="X187" s="28"/>
    </row>
    <row r="188" spans="1:24" ht="16" x14ac:dyDescent="0.2">
      <c r="A188" s="26">
        <v>183</v>
      </c>
      <c r="B188" s="18"/>
      <c r="C188" s="18"/>
      <c r="D188" s="20"/>
      <c r="E188" s="28"/>
      <c r="F188" s="28"/>
      <c r="G18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8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88" s="42"/>
      <c r="J18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8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88" s="37" t="str">
        <f>IF(Table1[[#This Row],[Z-LCLS '[m']
X (SE)]]="","",0)</f>
        <v/>
      </c>
      <c r="M188" s="27" t="str">
        <f>CONCATENATE( IF(ISNUMBER($G188),FIXED($G188-#REF!,6),"…")," / ", IF(ISNUMBER($H188),FIXED($H188-#REF!,6),"…")," / ", IF(ISNUMBER($I188),FIXED($I188-#REF!,6),"…") )</f>
        <v>… / … / …</v>
      </c>
      <c r="N188" s="27" t="str">
        <f>CONCATENATE( IF(ISNUMBER($G188),FIXED($G188-#REF!,6),"…")," / ", IF(ISNUMBER($H188),FIXED($H188-#REF!,6),"…")," / ", IF(ISNUMBER($I188),FIXED($I188-#REF!,6),"…") )</f>
        <v>… / … / …</v>
      </c>
      <c r="O188" s="28"/>
      <c r="P18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8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88" s="39" t="str">
        <f t="shared" si="7"/>
        <v/>
      </c>
      <c r="S188" s="20"/>
      <c r="T188" s="55"/>
      <c r="U188" s="28"/>
      <c r="V188" s="28"/>
      <c r="W188" s="28"/>
      <c r="X188" s="28"/>
    </row>
    <row r="189" spans="1:24" ht="16" x14ac:dyDescent="0.2">
      <c r="A189" s="75">
        <v>184</v>
      </c>
      <c r="B189" s="18"/>
      <c r="C189" s="18"/>
      <c r="D189" s="20"/>
      <c r="E189" s="28"/>
      <c r="F189" s="28"/>
      <c r="G18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8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89" s="42"/>
      <c r="J18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8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89" s="37" t="str">
        <f>IF(Table1[[#This Row],[Z-LCLS '[m']
X (SE)]]="","",0)</f>
        <v/>
      </c>
      <c r="M189" s="27" t="str">
        <f>CONCATENATE( IF(ISNUMBER($G189),FIXED($G189-#REF!,6),"…")," / ", IF(ISNUMBER($H189),FIXED($H189-#REF!,6),"…")," / ", IF(ISNUMBER($I189),FIXED($I189-#REF!,6),"…") )</f>
        <v>… / … / …</v>
      </c>
      <c r="N189" s="27" t="str">
        <f>CONCATENATE( IF(ISNUMBER($G189),FIXED($G189-#REF!,6),"…")," / ", IF(ISNUMBER($H189),FIXED($H189-#REF!,6),"…")," / ", IF(ISNUMBER($I189),FIXED($I189-#REF!,6),"…") )</f>
        <v>… / … / …</v>
      </c>
      <c r="O189" s="28"/>
      <c r="P18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8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89" s="39" t="str">
        <f t="shared" si="7"/>
        <v/>
      </c>
      <c r="S189" s="20"/>
      <c r="T189" s="55"/>
      <c r="U189" s="28"/>
      <c r="V189" s="28"/>
      <c r="W189" s="28"/>
      <c r="X189" s="28"/>
    </row>
    <row r="190" spans="1:24" ht="16" x14ac:dyDescent="0.2">
      <c r="A190" s="26">
        <v>185</v>
      </c>
      <c r="B190" s="18"/>
      <c r="C190" s="18"/>
      <c r="D190" s="20"/>
      <c r="E190" s="28"/>
      <c r="F190" s="28"/>
      <c r="G19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9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90" s="42"/>
      <c r="J19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9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90" s="37" t="str">
        <f>IF(Table1[[#This Row],[Z-LCLS '[m']
X (SE)]]="","",0)</f>
        <v/>
      </c>
      <c r="M190" s="27" t="str">
        <f>CONCATENATE( IF(ISNUMBER($G190),FIXED($G190-#REF!,6),"…")," / ", IF(ISNUMBER($H190),FIXED($H190-#REF!,6),"…")," / ", IF(ISNUMBER($I190),FIXED($I190-#REF!,6),"…") )</f>
        <v>… / … / …</v>
      </c>
      <c r="N190" s="27" t="str">
        <f>CONCATENATE( IF(ISNUMBER($G190),FIXED($G190-#REF!,6),"…")," / ", IF(ISNUMBER($H190),FIXED($H190-#REF!,6),"…")," / ", IF(ISNUMBER($I190),FIXED($I190-#REF!,6),"…") )</f>
        <v>… / … / …</v>
      </c>
      <c r="O190" s="28"/>
      <c r="P19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9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90" s="39" t="str">
        <f t="shared" si="7"/>
        <v/>
      </c>
      <c r="S190" s="20"/>
      <c r="T190" s="55"/>
      <c r="U190" s="28"/>
      <c r="V190" s="28"/>
      <c r="W190" s="28"/>
      <c r="X190" s="28"/>
    </row>
    <row r="191" spans="1:24" ht="16" x14ac:dyDescent="0.2">
      <c r="A191" s="75">
        <v>186</v>
      </c>
      <c r="B191" s="18"/>
      <c r="C191" s="18"/>
      <c r="D191" s="20"/>
      <c r="E191" s="28"/>
      <c r="F191" s="28"/>
      <c r="G19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9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91" s="42"/>
      <c r="J19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9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91" s="37" t="str">
        <f>IF(Table1[[#This Row],[Z-LCLS '[m']
X (SE)]]="","",0)</f>
        <v/>
      </c>
      <c r="M191" s="27" t="str">
        <f>CONCATENATE( IF(ISNUMBER($G191),FIXED($G191-#REF!,6),"…")," / ", IF(ISNUMBER($H191),FIXED($H191-#REF!,6),"…")," / ", IF(ISNUMBER($I191),FIXED($I191-#REF!,6),"…") )</f>
        <v>… / … / …</v>
      </c>
      <c r="N191" s="27" t="str">
        <f>CONCATENATE( IF(ISNUMBER($G191),FIXED($G191-#REF!,6),"…")," / ", IF(ISNUMBER($H191),FIXED($H191-#REF!,6),"…")," / ", IF(ISNUMBER($I191),FIXED($I191-#REF!,6),"…") )</f>
        <v>… / … / …</v>
      </c>
      <c r="O191" s="28"/>
      <c r="P19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9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91" s="39" t="str">
        <f t="shared" si="7"/>
        <v/>
      </c>
      <c r="S191" s="20"/>
      <c r="T191" s="55"/>
      <c r="U191" s="28"/>
      <c r="V191" s="28"/>
      <c r="W191" s="28"/>
      <c r="X191" s="28"/>
    </row>
    <row r="192" spans="1:24" ht="16" x14ac:dyDescent="0.2">
      <c r="A192" s="26">
        <v>187</v>
      </c>
      <c r="B192" s="18"/>
      <c r="C192" s="18"/>
      <c r="D192" s="20"/>
      <c r="E192" s="28"/>
      <c r="F192" s="28"/>
      <c r="G19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9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92" s="42"/>
      <c r="J19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9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92" s="37" t="str">
        <f>IF(Table1[[#This Row],[Z-LCLS '[m']
X (SE)]]="","",0)</f>
        <v/>
      </c>
      <c r="M192" s="27" t="str">
        <f>CONCATENATE( IF(ISNUMBER($G192),FIXED($G192-#REF!,6),"…")," / ", IF(ISNUMBER($H192),FIXED($H192-#REF!,6),"…")," / ", IF(ISNUMBER($I192),FIXED($I192-#REF!,6),"…") )</f>
        <v>… / … / …</v>
      </c>
      <c r="N192" s="27" t="str">
        <f>CONCATENATE( IF(ISNUMBER($G192),FIXED($G192-#REF!,6),"…")," / ", IF(ISNUMBER($H192),FIXED($H192-#REF!,6),"…")," / ", IF(ISNUMBER($I192),FIXED($I192-#REF!,6),"…") )</f>
        <v>… / … / …</v>
      </c>
      <c r="O192" s="28"/>
      <c r="P19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9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92" s="39" t="str">
        <f t="shared" si="7"/>
        <v/>
      </c>
      <c r="S192" s="20"/>
      <c r="T192" s="55"/>
      <c r="U192" s="28"/>
      <c r="V192" s="28"/>
      <c r="W192" s="28"/>
      <c r="X192" s="28"/>
    </row>
    <row r="193" spans="1:24" ht="16" x14ac:dyDescent="0.2">
      <c r="A193" s="75">
        <v>188</v>
      </c>
      <c r="B193" s="18"/>
      <c r="C193" s="18"/>
      <c r="D193" s="20"/>
      <c r="E193" s="28"/>
      <c r="F193" s="28"/>
      <c r="G19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9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93" s="42"/>
      <c r="J19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9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93" s="37" t="str">
        <f>IF(Table1[[#This Row],[Z-LCLS '[m']
X (SE)]]="","",0)</f>
        <v/>
      </c>
      <c r="M193" s="27" t="str">
        <f>CONCATENATE( IF(ISNUMBER($G193),FIXED($G193-#REF!,6),"…")," / ", IF(ISNUMBER($H193),FIXED($H193-#REF!,6),"…")," / ", IF(ISNUMBER($I193),FIXED($I193-#REF!,6),"…") )</f>
        <v>… / … / …</v>
      </c>
      <c r="N193" s="27" t="str">
        <f>CONCATENATE( IF(ISNUMBER($G193),FIXED($G193-#REF!,6),"…")," / ", IF(ISNUMBER($H193),FIXED($H193-#REF!,6),"…")," / ", IF(ISNUMBER($I193),FIXED($I193-#REF!,6),"…") )</f>
        <v>… / … / …</v>
      </c>
      <c r="O193" s="28"/>
      <c r="P19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9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93" s="39" t="str">
        <f t="shared" si="7"/>
        <v/>
      </c>
      <c r="S193" s="20"/>
      <c r="T193" s="55"/>
      <c r="U193" s="28"/>
      <c r="V193" s="28"/>
      <c r="W193" s="28"/>
      <c r="X193" s="28"/>
    </row>
    <row r="194" spans="1:24" ht="16" x14ac:dyDescent="0.2">
      <c r="A194" s="26">
        <v>189</v>
      </c>
      <c r="B194" s="18"/>
      <c r="C194" s="18"/>
      <c r="D194" s="20"/>
      <c r="E194" s="28"/>
      <c r="F194" s="28"/>
      <c r="G19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9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94" s="42"/>
      <c r="J19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9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94" s="37" t="str">
        <f>IF(Table1[[#This Row],[Z-LCLS '[m']
X (SE)]]="","",0)</f>
        <v/>
      </c>
      <c r="M194" s="27" t="str">
        <f>CONCATENATE( IF(ISNUMBER($G194),FIXED($G194-#REF!,6),"…")," / ", IF(ISNUMBER($H194),FIXED($H194-#REF!,6),"…")," / ", IF(ISNUMBER($I194),FIXED($I194-#REF!,6),"…") )</f>
        <v>… / … / …</v>
      </c>
      <c r="N194" s="27" t="str">
        <f>CONCATENATE( IF(ISNUMBER($G194),FIXED($G194-#REF!,6),"…")," / ", IF(ISNUMBER($H194),FIXED($H194-#REF!,6),"…")," / ", IF(ISNUMBER($I194),FIXED($I194-#REF!,6),"…") )</f>
        <v>… / … / …</v>
      </c>
      <c r="O194" s="28"/>
      <c r="P19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9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94" s="39" t="str">
        <f t="shared" si="7"/>
        <v/>
      </c>
      <c r="S194" s="20"/>
      <c r="T194" s="55"/>
      <c r="U194" s="28"/>
      <c r="V194" s="28"/>
      <c r="W194" s="28"/>
      <c r="X194" s="28"/>
    </row>
    <row r="195" spans="1:24" ht="16" x14ac:dyDescent="0.2">
      <c r="A195" s="75">
        <v>190</v>
      </c>
      <c r="B195" s="18"/>
      <c r="C195" s="18"/>
      <c r="D195" s="20"/>
      <c r="E195" s="28"/>
      <c r="F195" s="28"/>
      <c r="G19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9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95" s="42"/>
      <c r="J19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9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95" s="37" t="str">
        <f>IF(Table1[[#This Row],[Z-LCLS '[m']
X (SE)]]="","",0)</f>
        <v/>
      </c>
      <c r="M195" s="27" t="str">
        <f>CONCATENATE( IF(ISNUMBER($G195),FIXED($G195-#REF!,6),"…")," / ", IF(ISNUMBER($H195),FIXED($H195-#REF!,6),"…")," / ", IF(ISNUMBER($I195),FIXED($I195-#REF!,6),"…") )</f>
        <v>… / … / …</v>
      </c>
      <c r="N195" s="27" t="str">
        <f>CONCATENATE( IF(ISNUMBER($G195),FIXED($G195-#REF!,6),"…")," / ", IF(ISNUMBER($H195),FIXED($H195-#REF!,6),"…")," / ", IF(ISNUMBER($I195),FIXED($I195-#REF!,6),"…") )</f>
        <v>… / … / …</v>
      </c>
      <c r="O195" s="28"/>
      <c r="P19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9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95" s="39" t="str">
        <f t="shared" si="7"/>
        <v/>
      </c>
      <c r="S195" s="20"/>
      <c r="T195" s="55"/>
      <c r="U195" s="28"/>
      <c r="V195" s="28"/>
      <c r="W195" s="28"/>
      <c r="X195" s="28"/>
    </row>
    <row r="196" spans="1:24" ht="16" x14ac:dyDescent="0.2">
      <c r="A196" s="26">
        <v>191</v>
      </c>
      <c r="B196" s="18"/>
      <c r="C196" s="18"/>
      <c r="D196" s="20"/>
      <c r="E196" s="28"/>
      <c r="F196" s="28"/>
      <c r="G19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9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96" s="42"/>
      <c r="J19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9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96" s="37" t="str">
        <f>IF(Table1[[#This Row],[Z-LCLS '[m']
X (SE)]]="","",0)</f>
        <v/>
      </c>
      <c r="M196" s="27" t="str">
        <f>CONCATENATE( IF(ISNUMBER($G196),FIXED($G196-#REF!,6),"…")," / ", IF(ISNUMBER($H196),FIXED($H196-#REF!,6),"…")," / ", IF(ISNUMBER($I196),FIXED($I196-#REF!,6),"…") )</f>
        <v>… / … / …</v>
      </c>
      <c r="N196" s="27" t="str">
        <f>CONCATENATE( IF(ISNUMBER($G196),FIXED($G196-#REF!,6),"…")," / ", IF(ISNUMBER($H196),FIXED($H196-#REF!,6),"…")," / ", IF(ISNUMBER($I196),FIXED($I196-#REF!,6),"…") )</f>
        <v>… / … / …</v>
      </c>
      <c r="O196" s="28"/>
      <c r="P19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9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96" s="39" t="str">
        <f t="shared" si="7"/>
        <v/>
      </c>
      <c r="S196" s="20"/>
      <c r="T196" s="55"/>
      <c r="U196" s="28"/>
      <c r="V196" s="28"/>
      <c r="W196" s="28"/>
      <c r="X196" s="28"/>
    </row>
    <row r="197" spans="1:24" ht="16" x14ac:dyDescent="0.2">
      <c r="A197" s="75">
        <v>192</v>
      </c>
      <c r="B197" s="18"/>
      <c r="C197" s="18"/>
      <c r="D197" s="20"/>
      <c r="E197" s="28"/>
      <c r="F197" s="28"/>
      <c r="G19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9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97" s="42"/>
      <c r="J19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9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97" s="37" t="str">
        <f>IF(Table1[[#This Row],[Z-LCLS '[m']
X (SE)]]="","",0)</f>
        <v/>
      </c>
      <c r="M197" s="27" t="str">
        <f>CONCATENATE( IF(ISNUMBER($G197),FIXED($G197-#REF!,6),"…")," / ", IF(ISNUMBER($H197),FIXED($H197-#REF!,6),"…")," / ", IF(ISNUMBER($I197),FIXED($I197-#REF!,6),"…") )</f>
        <v>… / … / …</v>
      </c>
      <c r="N197" s="27" t="str">
        <f>CONCATENATE( IF(ISNUMBER($G197),FIXED($G197-#REF!,6),"…")," / ", IF(ISNUMBER($H197),FIXED($H197-#REF!,6),"…")," / ", IF(ISNUMBER($I197),FIXED($I197-#REF!,6),"…") )</f>
        <v>… / … / …</v>
      </c>
      <c r="O197" s="28"/>
      <c r="P19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9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97" s="39" t="str">
        <f t="shared" si="7"/>
        <v/>
      </c>
      <c r="S197" s="20"/>
      <c r="T197" s="55"/>
      <c r="U197" s="28"/>
      <c r="V197" s="28"/>
      <c r="W197" s="28"/>
      <c r="X197" s="28"/>
    </row>
    <row r="198" spans="1:24" ht="16" x14ac:dyDescent="0.2">
      <c r="A198" s="26">
        <v>193</v>
      </c>
      <c r="B198" s="18"/>
      <c r="C198" s="18"/>
      <c r="D198" s="20"/>
      <c r="E198" s="28"/>
      <c r="F198" s="28"/>
      <c r="G19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9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98" s="42"/>
      <c r="J19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9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98" s="37" t="str">
        <f>IF(Table1[[#This Row],[Z-LCLS '[m']
X (SE)]]="","",0)</f>
        <v/>
      </c>
      <c r="M198" s="27" t="str">
        <f>CONCATENATE( IF(ISNUMBER($G198),FIXED($G198-#REF!,6),"…")," / ", IF(ISNUMBER($H198),FIXED($H198-#REF!,6),"…")," / ", IF(ISNUMBER($I198),FIXED($I198-#REF!,6),"…") )</f>
        <v>… / … / …</v>
      </c>
      <c r="N198" s="27" t="str">
        <f>CONCATENATE( IF(ISNUMBER($G198),FIXED($G198-#REF!,6),"…")," / ", IF(ISNUMBER($H198),FIXED($H198-#REF!,6),"…")," / ", IF(ISNUMBER($I198),FIXED($I198-#REF!,6),"…") )</f>
        <v>… / … / …</v>
      </c>
      <c r="O198" s="28"/>
      <c r="P19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9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98" s="39" t="str">
        <f t="shared" si="7"/>
        <v/>
      </c>
      <c r="S198" s="20"/>
      <c r="T198" s="55"/>
      <c r="U198" s="28"/>
      <c r="V198" s="28"/>
      <c r="W198" s="28"/>
      <c r="X198" s="28"/>
    </row>
    <row r="199" spans="1:24" ht="16" x14ac:dyDescent="0.2">
      <c r="A199" s="75">
        <v>194</v>
      </c>
      <c r="B199" s="18"/>
      <c r="C199" s="18"/>
      <c r="D199" s="20"/>
      <c r="E199" s="28"/>
      <c r="F199" s="28"/>
      <c r="G19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19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199" s="42"/>
      <c r="J19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19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199" s="37" t="str">
        <f>IF(Table1[[#This Row],[Z-LCLS '[m']
X (SE)]]="","",0)</f>
        <v/>
      </c>
      <c r="M199" s="27" t="str">
        <f>CONCATENATE( IF(ISNUMBER($G199),FIXED($G199-#REF!,6),"…")," / ", IF(ISNUMBER($H199),FIXED($H199-#REF!,6),"…")," / ", IF(ISNUMBER($I199),FIXED($I199-#REF!,6),"…") )</f>
        <v>… / … / …</v>
      </c>
      <c r="N199" s="27" t="str">
        <f>CONCATENATE( IF(ISNUMBER($G199),FIXED($G199-#REF!,6),"…")," / ", IF(ISNUMBER($H199),FIXED($H199-#REF!,6),"…")," / ", IF(ISNUMBER($I199),FIXED($I199-#REF!,6),"…") )</f>
        <v>… / … / …</v>
      </c>
      <c r="O199" s="28"/>
      <c r="P19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19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199" s="39" t="str">
        <f t="shared" si="7"/>
        <v/>
      </c>
      <c r="S199" s="20"/>
      <c r="T199" s="55"/>
      <c r="U199" s="28"/>
      <c r="V199" s="28"/>
      <c r="W199" s="28"/>
      <c r="X199" s="28"/>
    </row>
    <row r="200" spans="1:24" ht="16" x14ac:dyDescent="0.2">
      <c r="A200" s="26">
        <v>195</v>
      </c>
      <c r="B200" s="18"/>
      <c r="C200" s="18"/>
      <c r="D200" s="20"/>
      <c r="E200" s="28"/>
      <c r="F200" s="28"/>
      <c r="G20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0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00" s="42"/>
      <c r="J20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0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00" s="37" t="str">
        <f>IF(Table1[[#This Row],[Z-LCLS '[m']
X (SE)]]="","",0)</f>
        <v/>
      </c>
      <c r="M200" s="27" t="str">
        <f>CONCATENATE( IF(ISNUMBER($G200),FIXED($G200-#REF!,6),"…")," / ", IF(ISNUMBER($H200),FIXED($H200-#REF!,6),"…")," / ", IF(ISNUMBER($I200),FIXED($I200-#REF!,6),"…") )</f>
        <v>… / … / …</v>
      </c>
      <c r="N200" s="27" t="str">
        <f>CONCATENATE( IF(ISNUMBER($G200),FIXED($G200-#REF!,6),"…")," / ", IF(ISNUMBER($H200),FIXED($H200-#REF!,6),"…")," / ", IF(ISNUMBER($I200),FIXED($I200-#REF!,6),"…") )</f>
        <v>… / … / …</v>
      </c>
      <c r="O200" s="28"/>
      <c r="P20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0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00" s="39" t="str">
        <f t="shared" si="7"/>
        <v/>
      </c>
      <c r="S200" s="20"/>
      <c r="T200" s="55"/>
      <c r="U200" s="28"/>
      <c r="V200" s="28"/>
      <c r="W200" s="28"/>
      <c r="X200" s="28"/>
    </row>
    <row r="201" spans="1:24" ht="16" x14ac:dyDescent="0.2">
      <c r="A201" s="75">
        <v>196</v>
      </c>
      <c r="B201" s="18"/>
      <c r="C201" s="18"/>
      <c r="D201" s="20"/>
      <c r="E201" s="28"/>
      <c r="F201" s="28"/>
      <c r="G20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0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01" s="42"/>
      <c r="J20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0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01" s="37" t="str">
        <f>IF(Table1[[#This Row],[Z-LCLS '[m']
X (SE)]]="","",0)</f>
        <v/>
      </c>
      <c r="M201" s="27" t="str">
        <f>CONCATENATE( IF(ISNUMBER($G201),FIXED($G201-#REF!,6),"…")," / ", IF(ISNUMBER($H201),FIXED($H201-#REF!,6),"…")," / ", IF(ISNUMBER($I201),FIXED($I201-#REF!,6),"…") )</f>
        <v>… / … / …</v>
      </c>
      <c r="N201" s="27" t="str">
        <f>CONCATENATE( IF(ISNUMBER($G201),FIXED($G201-#REF!,6),"…")," / ", IF(ISNUMBER($H201),FIXED($H201-#REF!,6),"…")," / ", IF(ISNUMBER($I201),FIXED($I201-#REF!,6),"…") )</f>
        <v>… / … / …</v>
      </c>
      <c r="O201" s="28"/>
      <c r="P20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0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01" s="39" t="str">
        <f t="shared" si="7"/>
        <v/>
      </c>
      <c r="S201" s="20"/>
      <c r="T201" s="55"/>
      <c r="U201" s="28"/>
      <c r="V201" s="28"/>
      <c r="W201" s="28"/>
      <c r="X201" s="28"/>
    </row>
    <row r="202" spans="1:24" ht="16" x14ac:dyDescent="0.2">
      <c r="A202" s="26">
        <v>197</v>
      </c>
      <c r="B202" s="18"/>
      <c r="C202" s="18"/>
      <c r="D202" s="20"/>
      <c r="E202" s="28"/>
      <c r="F202" s="28"/>
      <c r="G20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0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02" s="42"/>
      <c r="J20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0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02" s="37" t="str">
        <f>IF(Table1[[#This Row],[Z-LCLS '[m']
X (SE)]]="","",0)</f>
        <v/>
      </c>
      <c r="M202" s="27" t="str">
        <f>CONCATENATE( IF(ISNUMBER($G202),FIXED($G202-#REF!,6),"…")," / ", IF(ISNUMBER($H202),FIXED($H202-#REF!,6),"…")," / ", IF(ISNUMBER($I202),FIXED($I202-#REF!,6),"…") )</f>
        <v>… / … / …</v>
      </c>
      <c r="N202" s="27" t="str">
        <f>CONCATENATE( IF(ISNUMBER($G202),FIXED($G202-#REF!,6),"…")," / ", IF(ISNUMBER($H202),FIXED($H202-#REF!,6),"…")," / ", IF(ISNUMBER($I202),FIXED($I202-#REF!,6),"…") )</f>
        <v>… / … / …</v>
      </c>
      <c r="O202" s="28"/>
      <c r="P20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0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02" s="39" t="str">
        <f t="shared" si="7"/>
        <v/>
      </c>
      <c r="S202" s="20"/>
      <c r="T202" s="55"/>
      <c r="U202" s="28"/>
      <c r="V202" s="28"/>
      <c r="W202" s="28"/>
      <c r="X202" s="28"/>
    </row>
    <row r="203" spans="1:24" ht="16" x14ac:dyDescent="0.2">
      <c r="A203" s="75">
        <v>198</v>
      </c>
      <c r="B203" s="18"/>
      <c r="C203" s="18"/>
      <c r="D203" s="20"/>
      <c r="E203" s="28"/>
      <c r="F203" s="28"/>
      <c r="G20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0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03" s="42"/>
      <c r="J20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0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03" s="37" t="str">
        <f>IF(Table1[[#This Row],[Z-LCLS '[m']
X (SE)]]="","",0)</f>
        <v/>
      </c>
      <c r="M203" s="27" t="str">
        <f>CONCATENATE( IF(ISNUMBER($G203),FIXED($G203-#REF!,6),"…")," / ", IF(ISNUMBER($H203),FIXED($H203-#REF!,6),"…")," / ", IF(ISNUMBER($I203),FIXED($I203-#REF!,6),"…") )</f>
        <v>… / … / …</v>
      </c>
      <c r="N203" s="27" t="str">
        <f>CONCATENATE( IF(ISNUMBER($G203),FIXED($G203-#REF!,6),"…")," / ", IF(ISNUMBER($H203),FIXED($H203-#REF!,6),"…")," / ", IF(ISNUMBER($I203),FIXED($I203-#REF!,6),"…") )</f>
        <v>… / … / …</v>
      </c>
      <c r="O203" s="28"/>
      <c r="P20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0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03" s="39" t="str">
        <f t="shared" si="7"/>
        <v/>
      </c>
      <c r="S203" s="20"/>
      <c r="T203" s="55"/>
      <c r="U203" s="28"/>
      <c r="V203" s="28"/>
      <c r="W203" s="28"/>
      <c r="X203" s="28"/>
    </row>
    <row r="204" spans="1:24" ht="16" x14ac:dyDescent="0.2">
      <c r="A204" s="26">
        <v>199</v>
      </c>
      <c r="B204" s="18"/>
      <c r="C204" s="18"/>
      <c r="D204" s="20"/>
      <c r="E204" s="28"/>
      <c r="F204" s="28"/>
      <c r="G20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0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04" s="42"/>
      <c r="J20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0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04" s="37" t="str">
        <f>IF(Table1[[#This Row],[Z-LCLS '[m']
X (SE)]]="","",0)</f>
        <v/>
      </c>
      <c r="M204" s="27" t="str">
        <f>CONCATENATE( IF(ISNUMBER($G204),FIXED($G204-#REF!,6),"…")," / ", IF(ISNUMBER($H204),FIXED($H204-#REF!,6),"…")," / ", IF(ISNUMBER($I204),FIXED($I204-#REF!,6),"…") )</f>
        <v>… / … / …</v>
      </c>
      <c r="N204" s="27" t="str">
        <f>CONCATENATE( IF(ISNUMBER($G204),FIXED($G204-#REF!,6),"…")," / ", IF(ISNUMBER($H204),FIXED($H204-#REF!,6),"…")," / ", IF(ISNUMBER($I204),FIXED($I204-#REF!,6),"…") )</f>
        <v>… / … / …</v>
      </c>
      <c r="O204" s="28"/>
      <c r="P20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0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04" s="39" t="str">
        <f t="shared" si="7"/>
        <v/>
      </c>
      <c r="S204" s="20"/>
      <c r="T204" s="55"/>
      <c r="U204" s="28"/>
      <c r="V204" s="28"/>
      <c r="W204" s="28"/>
      <c r="X204" s="28"/>
    </row>
    <row r="205" spans="1:24" ht="16" x14ac:dyDescent="0.2">
      <c r="A205" s="75">
        <v>200</v>
      </c>
      <c r="B205" s="18"/>
      <c r="C205" s="18"/>
      <c r="D205" s="20"/>
      <c r="E205" s="28"/>
      <c r="F205" s="28"/>
      <c r="G20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0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05" s="42"/>
      <c r="J20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0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05" s="37" t="str">
        <f>IF(Table1[[#This Row],[Z-LCLS '[m']
X (SE)]]="","",0)</f>
        <v/>
      </c>
      <c r="M205" s="27" t="str">
        <f>CONCATENATE( IF(ISNUMBER($G205),FIXED($G205-#REF!,6),"…")," / ", IF(ISNUMBER($H205),FIXED($H205-#REF!,6),"…")," / ", IF(ISNUMBER($I205),FIXED($I205-#REF!,6),"…") )</f>
        <v>… / … / …</v>
      </c>
      <c r="N205" s="27" t="str">
        <f>CONCATENATE( IF(ISNUMBER($G205),FIXED($G205-#REF!,6),"…")," / ", IF(ISNUMBER($H205),FIXED($H205-#REF!,6),"…")," / ", IF(ISNUMBER($I205),FIXED($I205-#REF!,6),"…") )</f>
        <v>… / … / …</v>
      </c>
      <c r="O205" s="28"/>
      <c r="P20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0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05" s="39" t="str">
        <f t="shared" si="7"/>
        <v/>
      </c>
      <c r="S205" s="20"/>
      <c r="T205" s="55"/>
      <c r="U205" s="28"/>
      <c r="V205" s="28"/>
      <c r="W205" s="28"/>
      <c r="X205" s="28"/>
    </row>
    <row r="206" spans="1:24" ht="16" x14ac:dyDescent="0.2">
      <c r="A206" s="26">
        <v>201</v>
      </c>
      <c r="B206" s="18"/>
      <c r="C206" s="18"/>
      <c r="D206" s="20"/>
      <c r="E206" s="28"/>
      <c r="F206" s="28"/>
      <c r="G20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0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06" s="42"/>
      <c r="J20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0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06" s="37" t="str">
        <f>IF(Table1[[#This Row],[Z-LCLS '[m']
X (SE)]]="","",0)</f>
        <v/>
      </c>
      <c r="M206" s="27" t="str">
        <f>CONCATENATE( IF(ISNUMBER($G206),FIXED($G206-#REF!,6),"…")," / ", IF(ISNUMBER($H206),FIXED($H206-#REF!,6),"…")," / ", IF(ISNUMBER($I206),FIXED($I206-#REF!,6),"…") )</f>
        <v>… / … / …</v>
      </c>
      <c r="N206" s="27" t="str">
        <f>CONCATENATE( IF(ISNUMBER($G206),FIXED($G206-#REF!,6),"…")," / ", IF(ISNUMBER($H206),FIXED($H206-#REF!,6),"…")," / ", IF(ISNUMBER($I206),FIXED($I206-#REF!,6),"…") )</f>
        <v>… / … / …</v>
      </c>
      <c r="O206" s="28"/>
      <c r="P20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0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06" s="39" t="str">
        <f t="shared" si="7"/>
        <v/>
      </c>
      <c r="S206" s="20"/>
      <c r="T206" s="55"/>
      <c r="U206" s="28"/>
      <c r="V206" s="28"/>
      <c r="W206" s="28"/>
      <c r="X206" s="28"/>
    </row>
    <row r="207" spans="1:24" ht="16" x14ac:dyDescent="0.2">
      <c r="A207" s="75">
        <v>202</v>
      </c>
      <c r="B207" s="18"/>
      <c r="C207" s="18"/>
      <c r="D207" s="20"/>
      <c r="E207" s="28"/>
      <c r="F207" s="28"/>
      <c r="G20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0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07" s="42"/>
      <c r="J20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0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07" s="37" t="str">
        <f>IF(Table1[[#This Row],[Z-LCLS '[m']
X (SE)]]="","",0)</f>
        <v/>
      </c>
      <c r="M207" s="27" t="str">
        <f>CONCATENATE( IF(ISNUMBER($G207),FIXED($G207-#REF!,6),"…")," / ", IF(ISNUMBER($H207),FIXED($H207-#REF!,6),"…")," / ", IF(ISNUMBER($I207),FIXED($I207-#REF!,6),"…") )</f>
        <v>… / … / …</v>
      </c>
      <c r="N207" s="27" t="str">
        <f>CONCATENATE( IF(ISNUMBER($G207),FIXED($G207-#REF!,6),"…")," / ", IF(ISNUMBER($H207),FIXED($H207-#REF!,6),"…")," / ", IF(ISNUMBER($I207),FIXED($I207-#REF!,6),"…") )</f>
        <v>… / … / …</v>
      </c>
      <c r="O207" s="28"/>
      <c r="P20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0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07" s="39" t="str">
        <f t="shared" si="7"/>
        <v/>
      </c>
      <c r="S207" s="20"/>
      <c r="T207" s="55"/>
      <c r="U207" s="28"/>
      <c r="V207" s="28"/>
      <c r="W207" s="28"/>
      <c r="X207" s="28"/>
    </row>
    <row r="208" spans="1:24" ht="16" x14ac:dyDescent="0.2">
      <c r="A208" s="26">
        <v>203</v>
      </c>
      <c r="B208" s="18"/>
      <c r="C208" s="18"/>
      <c r="D208" s="20"/>
      <c r="E208" s="28"/>
      <c r="F208" s="28"/>
      <c r="G20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0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08" s="42"/>
      <c r="J20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0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08" s="37" t="str">
        <f>IF(Table1[[#This Row],[Z-LCLS '[m']
X (SE)]]="","",0)</f>
        <v/>
      </c>
      <c r="M208" s="27" t="str">
        <f>CONCATENATE( IF(ISNUMBER($G208),FIXED($G208-#REF!,6),"…")," / ", IF(ISNUMBER($H208),FIXED($H208-#REF!,6),"…")," / ", IF(ISNUMBER($I208),FIXED($I208-#REF!,6),"…") )</f>
        <v>… / … / …</v>
      </c>
      <c r="N208" s="27" t="str">
        <f>CONCATENATE( IF(ISNUMBER($G208),FIXED($G208-#REF!,6),"…")," / ", IF(ISNUMBER($H208),FIXED($H208-#REF!,6),"…")," / ", IF(ISNUMBER($I208),FIXED($I208-#REF!,6),"…") )</f>
        <v>… / … / …</v>
      </c>
      <c r="O208" s="28"/>
      <c r="P20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0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08" s="39" t="str">
        <f t="shared" si="7"/>
        <v/>
      </c>
      <c r="S208" s="20"/>
      <c r="T208" s="55"/>
      <c r="U208" s="28"/>
      <c r="V208" s="28"/>
      <c r="W208" s="28"/>
      <c r="X208" s="28"/>
    </row>
    <row r="209" spans="1:24" ht="16" x14ac:dyDescent="0.2">
      <c r="A209" s="75">
        <v>204</v>
      </c>
      <c r="B209" s="18"/>
      <c r="C209" s="18"/>
      <c r="D209" s="20"/>
      <c r="E209" s="28"/>
      <c r="F209" s="28"/>
      <c r="G20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0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09" s="42"/>
      <c r="J20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0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09" s="37" t="str">
        <f>IF(Table1[[#This Row],[Z-LCLS '[m']
X (SE)]]="","",0)</f>
        <v/>
      </c>
      <c r="M209" s="27" t="str">
        <f>CONCATENATE( IF(ISNUMBER($G209),FIXED($G209-#REF!,6),"…")," / ", IF(ISNUMBER($H209),FIXED($H209-#REF!,6),"…")," / ", IF(ISNUMBER($I209),FIXED($I209-#REF!,6),"…") )</f>
        <v>… / … / …</v>
      </c>
      <c r="N209" s="27" t="str">
        <f>CONCATENATE( IF(ISNUMBER($G209),FIXED($G209-#REF!,6),"…")," / ", IF(ISNUMBER($H209),FIXED($H209-#REF!,6),"…")," / ", IF(ISNUMBER($I209),FIXED($I209-#REF!,6),"…") )</f>
        <v>… / … / …</v>
      </c>
      <c r="O209" s="28"/>
      <c r="P20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0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09" s="39" t="str">
        <f t="shared" si="7"/>
        <v/>
      </c>
      <c r="S209" s="20"/>
      <c r="T209" s="55"/>
      <c r="U209" s="28"/>
      <c r="V209" s="28"/>
      <c r="W209" s="28"/>
      <c r="X209" s="28"/>
    </row>
    <row r="210" spans="1:24" ht="16" x14ac:dyDescent="0.2">
      <c r="A210" s="26">
        <v>205</v>
      </c>
      <c r="B210" s="18"/>
      <c r="C210" s="18"/>
      <c r="D210" s="20"/>
      <c r="E210" s="28"/>
      <c r="F210" s="28"/>
      <c r="G21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1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10" s="42"/>
      <c r="J21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1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10" s="37" t="str">
        <f>IF(Table1[[#This Row],[Z-LCLS '[m']
X (SE)]]="","",0)</f>
        <v/>
      </c>
      <c r="M210" s="27" t="str">
        <f>CONCATENATE( IF(ISNUMBER($G210),FIXED($G210-#REF!,6),"…")," / ", IF(ISNUMBER($H210),FIXED($H210-#REF!,6),"…")," / ", IF(ISNUMBER($I210),FIXED($I210-#REF!,6),"…") )</f>
        <v>… / … / …</v>
      </c>
      <c r="N210" s="27" t="str">
        <f>CONCATENATE( IF(ISNUMBER($G210),FIXED($G210-#REF!,6),"…")," / ", IF(ISNUMBER($H210),FIXED($H210-#REF!,6),"…")," / ", IF(ISNUMBER($I210),FIXED($I210-#REF!,6),"…") )</f>
        <v>… / … / …</v>
      </c>
      <c r="O210" s="28"/>
      <c r="P21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1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10" s="39" t="str">
        <f t="shared" si="7"/>
        <v/>
      </c>
      <c r="S210" s="20"/>
      <c r="T210" s="55"/>
      <c r="U210" s="28"/>
      <c r="V210" s="28"/>
      <c r="W210" s="28"/>
      <c r="X210" s="28"/>
    </row>
    <row r="211" spans="1:24" ht="16" x14ac:dyDescent="0.2">
      <c r="A211" s="75">
        <v>206</v>
      </c>
      <c r="B211" s="18"/>
      <c r="C211" s="18"/>
      <c r="D211" s="20"/>
      <c r="E211" s="28"/>
      <c r="F211" s="28"/>
      <c r="G21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1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11" s="42"/>
      <c r="J21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1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11" s="37" t="str">
        <f>IF(Table1[[#This Row],[Z-LCLS '[m']
X (SE)]]="","",0)</f>
        <v/>
      </c>
      <c r="M211" s="27" t="str">
        <f>CONCATENATE( IF(ISNUMBER($G211),FIXED($G211-#REF!,6),"…")," / ", IF(ISNUMBER($H211),FIXED($H211-#REF!,6),"…")," / ", IF(ISNUMBER($I211),FIXED($I211-#REF!,6),"…") )</f>
        <v>… / … / …</v>
      </c>
      <c r="N211" s="27" t="str">
        <f>CONCATENATE( IF(ISNUMBER($G211),FIXED($G211-#REF!,6),"…")," / ", IF(ISNUMBER($H211),FIXED($H211-#REF!,6),"…")," / ", IF(ISNUMBER($I211),FIXED($I211-#REF!,6),"…") )</f>
        <v>… / … / …</v>
      </c>
      <c r="O211" s="28"/>
      <c r="P21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1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11" s="39" t="str">
        <f t="shared" si="7"/>
        <v/>
      </c>
      <c r="S211" s="20"/>
      <c r="T211" s="55"/>
      <c r="U211" s="28"/>
      <c r="V211" s="28"/>
      <c r="W211" s="28"/>
      <c r="X211" s="28"/>
    </row>
    <row r="212" spans="1:24" ht="16" x14ac:dyDescent="0.2">
      <c r="A212" s="26">
        <v>207</v>
      </c>
      <c r="B212" s="18"/>
      <c r="C212" s="18"/>
      <c r="D212" s="20"/>
      <c r="E212" s="28"/>
      <c r="F212" s="28"/>
      <c r="G21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1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12" s="42"/>
      <c r="J21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1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12" s="37" t="str">
        <f>IF(Table1[[#This Row],[Z-LCLS '[m']
X (SE)]]="","",0)</f>
        <v/>
      </c>
      <c r="M212" s="27" t="str">
        <f>CONCATENATE( IF(ISNUMBER($G212),FIXED($G212-#REF!,6),"…")," / ", IF(ISNUMBER($H212),FIXED($H212-#REF!,6),"…")," / ", IF(ISNUMBER($I212),FIXED($I212-#REF!,6),"…") )</f>
        <v>… / … / …</v>
      </c>
      <c r="N212" s="27" t="str">
        <f>CONCATENATE( IF(ISNUMBER($G212),FIXED($G212-#REF!,6),"…")," / ", IF(ISNUMBER($H212),FIXED($H212-#REF!,6),"…")," / ", IF(ISNUMBER($I212),FIXED($I212-#REF!,6),"…") )</f>
        <v>… / … / …</v>
      </c>
      <c r="O212" s="28"/>
      <c r="P21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1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12" s="39" t="str">
        <f t="shared" si="7"/>
        <v/>
      </c>
      <c r="S212" s="20"/>
      <c r="T212" s="55"/>
      <c r="U212" s="28"/>
      <c r="V212" s="28"/>
      <c r="W212" s="28"/>
      <c r="X212" s="28"/>
    </row>
    <row r="213" spans="1:24" ht="16" x14ac:dyDescent="0.2">
      <c r="A213" s="75">
        <v>208</v>
      </c>
      <c r="B213" s="18"/>
      <c r="C213" s="18"/>
      <c r="D213" s="20"/>
      <c r="E213" s="28"/>
      <c r="F213" s="28"/>
      <c r="G21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1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13" s="42"/>
      <c r="J21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1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13" s="37" t="str">
        <f>IF(Table1[[#This Row],[Z-LCLS '[m']
X (SE)]]="","",0)</f>
        <v/>
      </c>
      <c r="M213" s="27" t="str">
        <f>CONCATENATE( IF(ISNUMBER($G213),FIXED($G213-#REF!,6),"…")," / ", IF(ISNUMBER($H213),FIXED($H213-#REF!,6),"…")," / ", IF(ISNUMBER($I213),FIXED($I213-#REF!,6),"…") )</f>
        <v>… / … / …</v>
      </c>
      <c r="N213" s="27" t="str">
        <f>CONCATENATE( IF(ISNUMBER($G213),FIXED($G213-#REF!,6),"…")," / ", IF(ISNUMBER($H213),FIXED($H213-#REF!,6),"…")," / ", IF(ISNUMBER($I213),FIXED($I213-#REF!,6),"…") )</f>
        <v>… / … / …</v>
      </c>
      <c r="O213" s="28"/>
      <c r="P21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1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13" s="39" t="str">
        <f t="shared" si="7"/>
        <v/>
      </c>
      <c r="S213" s="20"/>
      <c r="T213" s="55"/>
      <c r="U213" s="28"/>
      <c r="V213" s="28"/>
      <c r="W213" s="28"/>
      <c r="X213" s="28"/>
    </row>
    <row r="214" spans="1:24" ht="16" x14ac:dyDescent="0.2">
      <c r="A214" s="26">
        <v>209</v>
      </c>
      <c r="B214" s="18"/>
      <c r="C214" s="18"/>
      <c r="D214" s="20"/>
      <c r="E214" s="28"/>
      <c r="F214" s="28"/>
      <c r="G21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1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14" s="42"/>
      <c r="J21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1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14" s="37" t="str">
        <f>IF(Table1[[#This Row],[Z-LCLS '[m']
X (SE)]]="","",0)</f>
        <v/>
      </c>
      <c r="M214" s="27" t="str">
        <f>CONCATENATE( IF(ISNUMBER($G214),FIXED($G214-#REF!,6),"…")," / ", IF(ISNUMBER($H214),FIXED($H214-#REF!,6),"…")," / ", IF(ISNUMBER($I214),FIXED($I214-#REF!,6),"…") )</f>
        <v>… / … / …</v>
      </c>
      <c r="N214" s="27" t="str">
        <f>CONCATENATE( IF(ISNUMBER($G214),FIXED($G214-#REF!,6),"…")," / ", IF(ISNUMBER($H214),FIXED($H214-#REF!,6),"…")," / ", IF(ISNUMBER($I214),FIXED($I214-#REF!,6),"…") )</f>
        <v>… / … / …</v>
      </c>
      <c r="O214" s="28"/>
      <c r="P21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1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14" s="39" t="str">
        <f t="shared" si="7"/>
        <v/>
      </c>
      <c r="S214" s="20"/>
      <c r="T214" s="55"/>
      <c r="U214" s="28"/>
      <c r="V214" s="28"/>
      <c r="W214" s="28"/>
      <c r="X214" s="28"/>
    </row>
    <row r="215" spans="1:24" ht="16" x14ac:dyDescent="0.2">
      <c r="A215" s="75">
        <v>210</v>
      </c>
      <c r="B215" s="18"/>
      <c r="C215" s="18"/>
      <c r="D215" s="20"/>
      <c r="E215" s="28"/>
      <c r="F215" s="28"/>
      <c r="G21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1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15" s="42"/>
      <c r="J21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1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15" s="37" t="str">
        <f>IF(Table1[[#This Row],[Z-LCLS '[m']
X (SE)]]="","",0)</f>
        <v/>
      </c>
      <c r="M215" s="27" t="str">
        <f>CONCATENATE( IF(ISNUMBER($G215),FIXED($G215-#REF!,6),"…")," / ", IF(ISNUMBER($H215),FIXED($H215-#REF!,6),"…")," / ", IF(ISNUMBER($I215),FIXED($I215-#REF!,6),"…") )</f>
        <v>… / … / …</v>
      </c>
      <c r="N215" s="27" t="str">
        <f>CONCATENATE( IF(ISNUMBER($G215),FIXED($G215-#REF!,6),"…")," / ", IF(ISNUMBER($H215),FIXED($H215-#REF!,6),"…")," / ", IF(ISNUMBER($I215),FIXED($I215-#REF!,6),"…") )</f>
        <v>… / … / …</v>
      </c>
      <c r="O215" s="28"/>
      <c r="P21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1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15" s="39" t="str">
        <f t="shared" ref="R215:R246" si="8">IFERROR(ROUNDUP(Q215,0),"")</f>
        <v/>
      </c>
      <c r="S215" s="20"/>
      <c r="T215" s="55"/>
      <c r="U215" s="28"/>
      <c r="V215" s="28"/>
      <c r="W215" s="28"/>
      <c r="X215" s="28"/>
    </row>
    <row r="216" spans="1:24" ht="16" x14ac:dyDescent="0.2">
      <c r="A216" s="26">
        <v>211</v>
      </c>
      <c r="B216" s="18"/>
      <c r="C216" s="18"/>
      <c r="D216" s="20"/>
      <c r="E216" s="28"/>
      <c r="F216" s="28"/>
      <c r="G21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1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16" s="42"/>
      <c r="J21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1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16" s="37" t="str">
        <f>IF(Table1[[#This Row],[Z-LCLS '[m']
X (SE)]]="","",0)</f>
        <v/>
      </c>
      <c r="M216" s="27" t="str">
        <f>CONCATENATE( IF(ISNUMBER($G216),FIXED($G216-#REF!,6),"…")," / ", IF(ISNUMBER($H216),FIXED($H216-#REF!,6),"…")," / ", IF(ISNUMBER($I216),FIXED($I216-#REF!,6),"…") )</f>
        <v>… / … / …</v>
      </c>
      <c r="N216" s="27" t="str">
        <f>CONCATENATE( IF(ISNUMBER($G216),FIXED($G216-#REF!,6),"…")," / ", IF(ISNUMBER($H216),FIXED($H216-#REF!,6),"…")," / ", IF(ISNUMBER($I216),FIXED($I216-#REF!,6),"…") )</f>
        <v>… / … / …</v>
      </c>
      <c r="O216" s="28"/>
      <c r="P21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1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16" s="39" t="str">
        <f t="shared" si="8"/>
        <v/>
      </c>
      <c r="S216" s="20"/>
      <c r="T216" s="55"/>
      <c r="U216" s="28"/>
      <c r="V216" s="28"/>
      <c r="W216" s="28"/>
      <c r="X216" s="28"/>
    </row>
    <row r="217" spans="1:24" ht="16" x14ac:dyDescent="0.2">
      <c r="A217" s="75">
        <v>212</v>
      </c>
      <c r="B217" s="18"/>
      <c r="C217" s="18"/>
      <c r="D217" s="20"/>
      <c r="E217" s="28"/>
      <c r="F217" s="28"/>
      <c r="G21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1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17" s="42"/>
      <c r="J21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1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17" s="37" t="str">
        <f>IF(Table1[[#This Row],[Z-LCLS '[m']
X (SE)]]="","",0)</f>
        <v/>
      </c>
      <c r="M217" s="27" t="str">
        <f>CONCATENATE( IF(ISNUMBER($G217),FIXED($G217-#REF!,6),"…")," / ", IF(ISNUMBER($H217),FIXED($H217-#REF!,6),"…")," / ", IF(ISNUMBER($I217),FIXED($I217-#REF!,6),"…") )</f>
        <v>… / … / …</v>
      </c>
      <c r="N217" s="27" t="str">
        <f>CONCATENATE( IF(ISNUMBER($G217),FIXED($G217-#REF!,6),"…")," / ", IF(ISNUMBER($H217),FIXED($H217-#REF!,6),"…")," / ", IF(ISNUMBER($I217),FIXED($I217-#REF!,6),"…") )</f>
        <v>… / … / …</v>
      </c>
      <c r="O217" s="28"/>
      <c r="P21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1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17" s="39" t="str">
        <f t="shared" si="8"/>
        <v/>
      </c>
      <c r="S217" s="20"/>
      <c r="T217" s="55"/>
      <c r="U217" s="28"/>
      <c r="V217" s="28"/>
      <c r="W217" s="28"/>
      <c r="X217" s="28"/>
    </row>
    <row r="218" spans="1:24" ht="16" x14ac:dyDescent="0.2">
      <c r="A218" s="26">
        <v>213</v>
      </c>
      <c r="B218" s="18"/>
      <c r="C218" s="18"/>
      <c r="D218" s="20"/>
      <c r="E218" s="28"/>
      <c r="F218" s="28"/>
      <c r="G21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1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18" s="42"/>
      <c r="J21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1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18" s="37" t="str">
        <f>IF(Table1[[#This Row],[Z-LCLS '[m']
X (SE)]]="","",0)</f>
        <v/>
      </c>
      <c r="M218" s="27" t="str">
        <f>CONCATENATE( IF(ISNUMBER($G218),FIXED($G218-#REF!,6),"…")," / ", IF(ISNUMBER($H218),FIXED($H218-#REF!,6),"…")," / ", IF(ISNUMBER($I218),FIXED($I218-#REF!,6),"…") )</f>
        <v>… / … / …</v>
      </c>
      <c r="N218" s="27" t="str">
        <f>CONCATENATE( IF(ISNUMBER($G218),FIXED($G218-#REF!,6),"…")," / ", IF(ISNUMBER($H218),FIXED($H218-#REF!,6),"…")," / ", IF(ISNUMBER($I218),FIXED($I218-#REF!,6),"…") )</f>
        <v>… / … / …</v>
      </c>
      <c r="O218" s="28"/>
      <c r="P21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1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18" s="39" t="str">
        <f t="shared" si="8"/>
        <v/>
      </c>
      <c r="S218" s="20"/>
      <c r="T218" s="55"/>
      <c r="U218" s="28"/>
      <c r="V218" s="28"/>
      <c r="W218" s="28"/>
      <c r="X218" s="28"/>
    </row>
    <row r="219" spans="1:24" ht="16" x14ac:dyDescent="0.2">
      <c r="A219" s="75">
        <v>214</v>
      </c>
      <c r="B219" s="18"/>
      <c r="C219" s="18"/>
      <c r="D219" s="20"/>
      <c r="E219" s="28"/>
      <c r="F219" s="28"/>
      <c r="G21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1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19" s="42"/>
      <c r="J21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1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19" s="37" t="str">
        <f>IF(Table1[[#This Row],[Z-LCLS '[m']
X (SE)]]="","",0)</f>
        <v/>
      </c>
      <c r="M219" s="27" t="str">
        <f>CONCATENATE( IF(ISNUMBER($G219),FIXED($G219-#REF!,6),"…")," / ", IF(ISNUMBER($H219),FIXED($H219-#REF!,6),"…")," / ", IF(ISNUMBER($I219),FIXED($I219-#REF!,6),"…") )</f>
        <v>… / … / …</v>
      </c>
      <c r="N219" s="27" t="str">
        <f>CONCATENATE( IF(ISNUMBER($G219),FIXED($G219-#REF!,6),"…")," / ", IF(ISNUMBER($H219),FIXED($H219-#REF!,6),"…")," / ", IF(ISNUMBER($I219),FIXED($I219-#REF!,6),"…") )</f>
        <v>… / … / …</v>
      </c>
      <c r="O219" s="28"/>
      <c r="P21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1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19" s="39" t="str">
        <f t="shared" si="8"/>
        <v/>
      </c>
      <c r="S219" s="20"/>
      <c r="T219" s="55"/>
      <c r="U219" s="28"/>
      <c r="V219" s="28"/>
      <c r="W219" s="28"/>
      <c r="X219" s="28"/>
    </row>
    <row r="220" spans="1:24" ht="16" x14ac:dyDescent="0.2">
      <c r="A220" s="26">
        <v>215</v>
      </c>
      <c r="B220" s="18"/>
      <c r="C220" s="18"/>
      <c r="D220" s="20"/>
      <c r="E220" s="28"/>
      <c r="F220" s="28"/>
      <c r="G22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2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20" s="42"/>
      <c r="J22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2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20" s="37" t="str">
        <f>IF(Table1[[#This Row],[Z-LCLS '[m']
X (SE)]]="","",0)</f>
        <v/>
      </c>
      <c r="M220" s="27" t="str">
        <f>CONCATENATE( IF(ISNUMBER($G220),FIXED($G220-#REF!,6),"…")," / ", IF(ISNUMBER($H220),FIXED($H220-#REF!,6),"…")," / ", IF(ISNUMBER($I220),FIXED($I220-#REF!,6),"…") )</f>
        <v>… / … / …</v>
      </c>
      <c r="N220" s="27" t="str">
        <f>CONCATENATE( IF(ISNUMBER($G220),FIXED($G220-#REF!,6),"…")," / ", IF(ISNUMBER($H220),FIXED($H220-#REF!,6),"…")," / ", IF(ISNUMBER($I220),FIXED($I220-#REF!,6),"…") )</f>
        <v>… / … / …</v>
      </c>
      <c r="O220" s="28"/>
      <c r="P22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2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20" s="39" t="str">
        <f t="shared" si="8"/>
        <v/>
      </c>
      <c r="S220" s="20"/>
      <c r="T220" s="55"/>
      <c r="U220" s="28"/>
      <c r="V220" s="28"/>
      <c r="W220" s="28"/>
      <c r="X220" s="28"/>
    </row>
    <row r="221" spans="1:24" ht="16" x14ac:dyDescent="0.2">
      <c r="A221" s="75">
        <v>216</v>
      </c>
      <c r="B221" s="18"/>
      <c r="C221" s="18"/>
      <c r="D221" s="20"/>
      <c r="E221" s="28"/>
      <c r="F221" s="28"/>
      <c r="G22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2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21" s="42"/>
      <c r="J22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2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21" s="37" t="str">
        <f>IF(Table1[[#This Row],[Z-LCLS '[m']
X (SE)]]="","",0)</f>
        <v/>
      </c>
      <c r="M221" s="27" t="str">
        <f>CONCATENATE( IF(ISNUMBER($G221),FIXED($G221-#REF!,6),"…")," / ", IF(ISNUMBER($H221),FIXED($H221-#REF!,6),"…")," / ", IF(ISNUMBER($I221),FIXED($I221-#REF!,6),"…") )</f>
        <v>… / … / …</v>
      </c>
      <c r="N221" s="27" t="str">
        <f>CONCATENATE( IF(ISNUMBER($G221),FIXED($G221-#REF!,6),"…")," / ", IF(ISNUMBER($H221),FIXED($H221-#REF!,6),"…")," / ", IF(ISNUMBER($I221),FIXED($I221-#REF!,6),"…") )</f>
        <v>… / … / …</v>
      </c>
      <c r="O221" s="28"/>
      <c r="P22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2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21" s="39" t="str">
        <f t="shared" si="8"/>
        <v/>
      </c>
      <c r="S221" s="20"/>
      <c r="T221" s="55"/>
      <c r="U221" s="28"/>
      <c r="V221" s="28"/>
      <c r="W221" s="28"/>
      <c r="X221" s="28"/>
    </row>
    <row r="222" spans="1:24" ht="16" x14ac:dyDescent="0.2">
      <c r="A222" s="26">
        <v>217</v>
      </c>
      <c r="B222" s="18"/>
      <c r="C222" s="18"/>
      <c r="D222" s="20"/>
      <c r="E222" s="28"/>
      <c r="F222" s="28"/>
      <c r="G22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2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22" s="42"/>
      <c r="J22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2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22" s="37" t="str">
        <f>IF(Table1[[#This Row],[Z-LCLS '[m']
X (SE)]]="","",0)</f>
        <v/>
      </c>
      <c r="M222" s="27" t="str">
        <f>CONCATENATE( IF(ISNUMBER($G222),FIXED($G222-#REF!,6),"…")," / ", IF(ISNUMBER($H222),FIXED($H222-#REF!,6),"…")," / ", IF(ISNUMBER($I222),FIXED($I222-#REF!,6),"…") )</f>
        <v>… / … / …</v>
      </c>
      <c r="N222" s="27" t="str">
        <f>CONCATENATE( IF(ISNUMBER($G222),FIXED($G222-#REF!,6),"…")," / ", IF(ISNUMBER($H222),FIXED($H222-#REF!,6),"…")," / ", IF(ISNUMBER($I222),FIXED($I222-#REF!,6),"…") )</f>
        <v>… / … / …</v>
      </c>
      <c r="O222" s="28"/>
      <c r="P22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2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22" s="39" t="str">
        <f t="shared" si="8"/>
        <v/>
      </c>
      <c r="S222" s="20"/>
      <c r="T222" s="55"/>
      <c r="U222" s="28"/>
      <c r="V222" s="28"/>
      <c r="W222" s="28"/>
      <c r="X222" s="28"/>
    </row>
    <row r="223" spans="1:24" ht="16" x14ac:dyDescent="0.2">
      <c r="A223" s="75">
        <v>218</v>
      </c>
      <c r="B223" s="18"/>
      <c r="C223" s="18"/>
      <c r="D223" s="20"/>
      <c r="E223" s="28"/>
      <c r="F223" s="28"/>
      <c r="G22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2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23" s="42"/>
      <c r="J22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2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23" s="37" t="str">
        <f>IF(Table1[[#This Row],[Z-LCLS '[m']
X (SE)]]="","",0)</f>
        <v/>
      </c>
      <c r="M223" s="27" t="str">
        <f>CONCATENATE( IF(ISNUMBER($G223),FIXED($G223-#REF!,6),"…")," / ", IF(ISNUMBER($H223),FIXED($H223-#REF!,6),"…")," / ", IF(ISNUMBER($I223),FIXED($I223-#REF!,6),"…") )</f>
        <v>… / … / …</v>
      </c>
      <c r="N223" s="27" t="str">
        <f>CONCATENATE( IF(ISNUMBER($G223),FIXED($G223-#REF!,6),"…")," / ", IF(ISNUMBER($H223),FIXED($H223-#REF!,6),"…")," / ", IF(ISNUMBER($I223),FIXED($I223-#REF!,6),"…") )</f>
        <v>… / … / …</v>
      </c>
      <c r="O223" s="28"/>
      <c r="P22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2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23" s="39" t="str">
        <f t="shared" si="8"/>
        <v/>
      </c>
      <c r="S223" s="20"/>
      <c r="T223" s="55"/>
      <c r="U223" s="28"/>
      <c r="V223" s="28"/>
      <c r="W223" s="28"/>
      <c r="X223" s="28"/>
    </row>
    <row r="224" spans="1:24" ht="16" x14ac:dyDescent="0.2">
      <c r="A224" s="26">
        <v>219</v>
      </c>
      <c r="B224" s="18"/>
      <c r="C224" s="18"/>
      <c r="D224" s="20"/>
      <c r="E224" s="28"/>
      <c r="F224" s="28"/>
      <c r="G22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2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24" s="42"/>
      <c r="J22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2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24" s="37" t="str">
        <f>IF(Table1[[#This Row],[Z-LCLS '[m']
X (SE)]]="","",0)</f>
        <v/>
      </c>
      <c r="M224" s="27" t="str">
        <f>CONCATENATE( IF(ISNUMBER($G224),FIXED($G224-#REF!,6),"…")," / ", IF(ISNUMBER($H224),FIXED($H224-#REF!,6),"…")," / ", IF(ISNUMBER($I224),FIXED($I224-#REF!,6),"…") )</f>
        <v>… / … / …</v>
      </c>
      <c r="N224" s="27" t="str">
        <f>CONCATENATE( IF(ISNUMBER($G224),FIXED($G224-#REF!,6),"…")," / ", IF(ISNUMBER($H224),FIXED($H224-#REF!,6),"…")," / ", IF(ISNUMBER($I224),FIXED($I224-#REF!,6),"…") )</f>
        <v>… / … / …</v>
      </c>
      <c r="O224" s="28"/>
      <c r="P22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2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24" s="39" t="str">
        <f t="shared" si="8"/>
        <v/>
      </c>
      <c r="S224" s="20"/>
      <c r="T224" s="55"/>
      <c r="U224" s="28"/>
      <c r="V224" s="28"/>
      <c r="W224" s="28"/>
      <c r="X224" s="28"/>
    </row>
    <row r="225" spans="1:24" ht="16" x14ac:dyDescent="0.2">
      <c r="A225" s="75">
        <v>220</v>
      </c>
      <c r="B225" s="18"/>
      <c r="C225" s="18"/>
      <c r="D225" s="20"/>
      <c r="E225" s="28"/>
      <c r="F225" s="28"/>
      <c r="G22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2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25" s="42"/>
      <c r="J22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2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25" s="37" t="str">
        <f>IF(Table1[[#This Row],[Z-LCLS '[m']
X (SE)]]="","",0)</f>
        <v/>
      </c>
      <c r="M225" s="27" t="str">
        <f>CONCATENATE( IF(ISNUMBER($G225),FIXED($G225-#REF!,6),"…")," / ", IF(ISNUMBER($H225),FIXED($H225-#REF!,6),"…")," / ", IF(ISNUMBER($I225),FIXED($I225-#REF!,6),"…") )</f>
        <v>… / … / …</v>
      </c>
      <c r="N225" s="27" t="str">
        <f>CONCATENATE( IF(ISNUMBER($G225),FIXED($G225-#REF!,6),"…")," / ", IF(ISNUMBER($H225),FIXED($H225-#REF!,6),"…")," / ", IF(ISNUMBER($I225),FIXED($I225-#REF!,6),"…") )</f>
        <v>… / … / …</v>
      </c>
      <c r="O225" s="28"/>
      <c r="P22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2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25" s="39" t="str">
        <f t="shared" si="8"/>
        <v/>
      </c>
      <c r="S225" s="20"/>
      <c r="T225" s="55"/>
      <c r="U225" s="28"/>
      <c r="V225" s="28"/>
      <c r="W225" s="28"/>
      <c r="X225" s="28"/>
    </row>
    <row r="226" spans="1:24" ht="16" x14ac:dyDescent="0.2">
      <c r="A226" s="26">
        <v>221</v>
      </c>
      <c r="B226" s="18"/>
      <c r="C226" s="18"/>
      <c r="D226" s="20"/>
      <c r="E226" s="28"/>
      <c r="F226" s="28"/>
      <c r="G22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2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26" s="42"/>
      <c r="J22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2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26" s="37" t="str">
        <f>IF(Table1[[#This Row],[Z-LCLS '[m']
X (SE)]]="","",0)</f>
        <v/>
      </c>
      <c r="M226" s="27" t="str">
        <f>CONCATENATE( IF(ISNUMBER($G226),FIXED($G226-#REF!,6),"…")," / ", IF(ISNUMBER($H226),FIXED($H226-#REF!,6),"…")," / ", IF(ISNUMBER($I226),FIXED($I226-#REF!,6),"…") )</f>
        <v>… / … / …</v>
      </c>
      <c r="N226" s="27" t="str">
        <f>CONCATENATE( IF(ISNUMBER($G226),FIXED($G226-#REF!,6),"…")," / ", IF(ISNUMBER($H226),FIXED($H226-#REF!,6),"…")," / ", IF(ISNUMBER($I226),FIXED($I226-#REF!,6),"…") )</f>
        <v>… / … / …</v>
      </c>
      <c r="O226" s="28"/>
      <c r="P22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2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26" s="39" t="str">
        <f t="shared" si="8"/>
        <v/>
      </c>
      <c r="S226" s="20"/>
      <c r="T226" s="55"/>
      <c r="U226" s="28"/>
      <c r="V226" s="28"/>
      <c r="W226" s="28"/>
      <c r="X226" s="28"/>
    </row>
    <row r="227" spans="1:24" ht="16" x14ac:dyDescent="0.2">
      <c r="A227" s="75">
        <v>222</v>
      </c>
      <c r="B227" s="18"/>
      <c r="C227" s="18"/>
      <c r="D227" s="20"/>
      <c r="E227" s="28"/>
      <c r="F227" s="28"/>
      <c r="G22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2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27" s="42"/>
      <c r="J22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2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27" s="37" t="str">
        <f>IF(Table1[[#This Row],[Z-LCLS '[m']
X (SE)]]="","",0)</f>
        <v/>
      </c>
      <c r="M227" s="27" t="str">
        <f>CONCATENATE( IF(ISNUMBER($G227),FIXED($G227-#REF!,6),"…")," / ", IF(ISNUMBER($H227),FIXED($H227-#REF!,6),"…")," / ", IF(ISNUMBER($I227),FIXED($I227-#REF!,6),"…") )</f>
        <v>… / … / …</v>
      </c>
      <c r="N227" s="27" t="str">
        <f>CONCATENATE( IF(ISNUMBER($G227),FIXED($G227-#REF!,6),"…")," / ", IF(ISNUMBER($H227),FIXED($H227-#REF!,6),"…")," / ", IF(ISNUMBER($I227),FIXED($I227-#REF!,6),"…") )</f>
        <v>… / … / …</v>
      </c>
      <c r="O227" s="28"/>
      <c r="P22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2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27" s="39" t="str">
        <f t="shared" si="8"/>
        <v/>
      </c>
      <c r="S227" s="20"/>
      <c r="T227" s="55"/>
      <c r="U227" s="28"/>
      <c r="V227" s="28"/>
      <c r="W227" s="28"/>
      <c r="X227" s="28"/>
    </row>
    <row r="228" spans="1:24" ht="16" x14ac:dyDescent="0.2">
      <c r="A228" s="26">
        <v>223</v>
      </c>
      <c r="B228" s="18"/>
      <c r="C228" s="18"/>
      <c r="D228" s="20"/>
      <c r="E228" s="28"/>
      <c r="F228" s="28"/>
      <c r="G22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2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28" s="42"/>
      <c r="J22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2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28" s="37" t="str">
        <f>IF(Table1[[#This Row],[Z-LCLS '[m']
X (SE)]]="","",0)</f>
        <v/>
      </c>
      <c r="M228" s="27" t="str">
        <f>CONCATENATE( IF(ISNUMBER($G228),FIXED($G228-#REF!,6),"…")," / ", IF(ISNUMBER($H228),FIXED($H228-#REF!,6),"…")," / ", IF(ISNUMBER($I228),FIXED($I228-#REF!,6),"…") )</f>
        <v>… / … / …</v>
      </c>
      <c r="N228" s="27" t="str">
        <f>CONCATENATE( IF(ISNUMBER($G228),FIXED($G228-#REF!,6),"…")," / ", IF(ISNUMBER($H228),FIXED($H228-#REF!,6),"…")," / ", IF(ISNUMBER($I228),FIXED($I228-#REF!,6),"…") )</f>
        <v>… / … / …</v>
      </c>
      <c r="O228" s="28"/>
      <c r="P22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2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28" s="39" t="str">
        <f t="shared" si="8"/>
        <v/>
      </c>
      <c r="S228" s="20"/>
      <c r="T228" s="55"/>
      <c r="U228" s="28"/>
      <c r="V228" s="28"/>
      <c r="W228" s="28"/>
      <c r="X228" s="28"/>
    </row>
    <row r="229" spans="1:24" ht="16" x14ac:dyDescent="0.2">
      <c r="A229" s="75">
        <v>224</v>
      </c>
      <c r="B229" s="18"/>
      <c r="C229" s="18"/>
      <c r="D229" s="20"/>
      <c r="E229" s="28"/>
      <c r="F229" s="28"/>
      <c r="G22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2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29" s="42"/>
      <c r="J22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2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29" s="37" t="str">
        <f>IF(Table1[[#This Row],[Z-LCLS '[m']
X (SE)]]="","",0)</f>
        <v/>
      </c>
      <c r="M229" s="27" t="str">
        <f>CONCATENATE( IF(ISNUMBER($G229),FIXED($G229-#REF!,6),"…")," / ", IF(ISNUMBER($H229),FIXED($H229-#REF!,6),"…")," / ", IF(ISNUMBER($I229),FIXED($I229-#REF!,6),"…") )</f>
        <v>… / … / …</v>
      </c>
      <c r="N229" s="27" t="str">
        <f>CONCATENATE( IF(ISNUMBER($G229),FIXED($G229-#REF!,6),"…")," / ", IF(ISNUMBER($H229),FIXED($H229-#REF!,6),"…")," / ", IF(ISNUMBER($I229),FIXED($I229-#REF!,6),"…") )</f>
        <v>… / … / …</v>
      </c>
      <c r="O229" s="28"/>
      <c r="P22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2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29" s="39" t="str">
        <f t="shared" si="8"/>
        <v/>
      </c>
      <c r="S229" s="20"/>
      <c r="T229" s="55"/>
      <c r="U229" s="28"/>
      <c r="V229" s="28"/>
      <c r="W229" s="28"/>
      <c r="X229" s="28"/>
    </row>
    <row r="230" spans="1:24" ht="16" x14ac:dyDescent="0.2">
      <c r="A230" s="26">
        <v>225</v>
      </c>
      <c r="B230" s="18"/>
      <c r="C230" s="18"/>
      <c r="D230" s="20"/>
      <c r="E230" s="28"/>
      <c r="F230" s="28"/>
      <c r="G23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3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30" s="42"/>
      <c r="J23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3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30" s="37" t="str">
        <f>IF(Table1[[#This Row],[Z-LCLS '[m']
X (SE)]]="","",0)</f>
        <v/>
      </c>
      <c r="M230" s="27" t="str">
        <f>CONCATENATE( IF(ISNUMBER($G230),FIXED($G230-#REF!,6),"…")," / ", IF(ISNUMBER($H230),FIXED($H230-#REF!,6),"…")," / ", IF(ISNUMBER($I230),FIXED($I230-#REF!,6),"…") )</f>
        <v>… / … / …</v>
      </c>
      <c r="N230" s="27" t="str">
        <f>CONCATENATE( IF(ISNUMBER($G230),FIXED($G230-#REF!,6),"…")," / ", IF(ISNUMBER($H230),FIXED($H230-#REF!,6),"…")," / ", IF(ISNUMBER($I230),FIXED($I230-#REF!,6),"…") )</f>
        <v>… / … / …</v>
      </c>
      <c r="O230" s="28"/>
      <c r="P23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3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30" s="39" t="str">
        <f t="shared" si="8"/>
        <v/>
      </c>
      <c r="S230" s="20"/>
      <c r="T230" s="55"/>
      <c r="U230" s="28"/>
      <c r="V230" s="28"/>
      <c r="W230" s="28"/>
      <c r="X230" s="28"/>
    </row>
    <row r="231" spans="1:24" ht="16" x14ac:dyDescent="0.2">
      <c r="A231" s="75">
        <v>226</v>
      </c>
      <c r="B231" s="18"/>
      <c r="C231" s="18"/>
      <c r="D231" s="20"/>
      <c r="E231" s="28"/>
      <c r="F231" s="28"/>
      <c r="G23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3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31" s="42"/>
      <c r="J23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3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31" s="37" t="str">
        <f>IF(Table1[[#This Row],[Z-LCLS '[m']
X (SE)]]="","",0)</f>
        <v/>
      </c>
      <c r="M231" s="27" t="str">
        <f>CONCATENATE( IF(ISNUMBER($G231),FIXED($G231-#REF!,6),"…")," / ", IF(ISNUMBER($H231),FIXED($H231-#REF!,6),"…")," / ", IF(ISNUMBER($I231),FIXED($I231-#REF!,6),"…") )</f>
        <v>… / … / …</v>
      </c>
      <c r="N231" s="27" t="str">
        <f>CONCATENATE( IF(ISNUMBER($G231),FIXED($G231-#REF!,6),"…")," / ", IF(ISNUMBER($H231),FIXED($H231-#REF!,6),"…")," / ", IF(ISNUMBER($I231),FIXED($I231-#REF!,6),"…") )</f>
        <v>… / … / …</v>
      </c>
      <c r="O231" s="28"/>
      <c r="P23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3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31" s="39" t="str">
        <f t="shared" si="8"/>
        <v/>
      </c>
      <c r="S231" s="20"/>
      <c r="T231" s="55"/>
      <c r="U231" s="28"/>
      <c r="V231" s="28"/>
      <c r="W231" s="28"/>
      <c r="X231" s="28"/>
    </row>
    <row r="232" spans="1:24" ht="16" x14ac:dyDescent="0.2">
      <c r="A232" s="26">
        <v>227</v>
      </c>
      <c r="B232" s="18"/>
      <c r="C232" s="18"/>
      <c r="D232" s="20"/>
      <c r="E232" s="28"/>
      <c r="F232" s="28"/>
      <c r="G23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3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32" s="42"/>
      <c r="J23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3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32" s="37" t="str">
        <f>IF(Table1[[#This Row],[Z-LCLS '[m']
X (SE)]]="","",0)</f>
        <v/>
      </c>
      <c r="M232" s="27" t="str">
        <f>CONCATENATE( IF(ISNUMBER($G232),FIXED($G232-#REF!,6),"…")," / ", IF(ISNUMBER($H232),FIXED($H232-#REF!,6),"…")," / ", IF(ISNUMBER($I232),FIXED($I232-#REF!,6),"…") )</f>
        <v>… / … / …</v>
      </c>
      <c r="N232" s="27" t="str">
        <f>CONCATENATE( IF(ISNUMBER($G232),FIXED($G232-#REF!,6),"…")," / ", IF(ISNUMBER($H232),FIXED($H232-#REF!,6),"…")," / ", IF(ISNUMBER($I232),FIXED($I232-#REF!,6),"…") )</f>
        <v>… / … / …</v>
      </c>
      <c r="O232" s="28"/>
      <c r="P23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3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32" s="39" t="str">
        <f t="shared" si="8"/>
        <v/>
      </c>
      <c r="S232" s="20"/>
      <c r="T232" s="55"/>
      <c r="U232" s="28"/>
      <c r="V232" s="28"/>
      <c r="W232" s="28"/>
      <c r="X232" s="28"/>
    </row>
    <row r="233" spans="1:24" ht="16" x14ac:dyDescent="0.2">
      <c r="A233" s="75">
        <v>228</v>
      </c>
      <c r="B233" s="18"/>
      <c r="C233" s="18"/>
      <c r="D233" s="20"/>
      <c r="E233" s="28"/>
      <c r="F233" s="28"/>
      <c r="G23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3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33" s="42"/>
      <c r="J23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3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33" s="37" t="str">
        <f>IF(Table1[[#This Row],[Z-LCLS '[m']
X (SE)]]="","",0)</f>
        <v/>
      </c>
      <c r="M233" s="27" t="str">
        <f>CONCATENATE( IF(ISNUMBER($G233),FIXED($G233-#REF!,6),"…")," / ", IF(ISNUMBER($H233),FIXED($H233-#REF!,6),"…")," / ", IF(ISNUMBER($I233),FIXED($I233-#REF!,6),"…") )</f>
        <v>… / … / …</v>
      </c>
      <c r="N233" s="27" t="str">
        <f>CONCATENATE( IF(ISNUMBER($G233),FIXED($G233-#REF!,6),"…")," / ", IF(ISNUMBER($H233),FIXED($H233-#REF!,6),"…")," / ", IF(ISNUMBER($I233),FIXED($I233-#REF!,6),"…") )</f>
        <v>… / … / …</v>
      </c>
      <c r="O233" s="28"/>
      <c r="P23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3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33" s="39" t="str">
        <f t="shared" si="8"/>
        <v/>
      </c>
      <c r="S233" s="20"/>
      <c r="T233" s="55"/>
      <c r="U233" s="28"/>
      <c r="V233" s="28"/>
      <c r="W233" s="28"/>
      <c r="X233" s="28"/>
    </row>
    <row r="234" spans="1:24" ht="16" x14ac:dyDescent="0.2">
      <c r="A234" s="26">
        <v>229</v>
      </c>
      <c r="B234" s="18"/>
      <c r="C234" s="18"/>
      <c r="D234" s="20"/>
      <c r="E234" s="28"/>
      <c r="F234" s="28"/>
      <c r="G23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3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34" s="42"/>
      <c r="J23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3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34" s="37" t="str">
        <f>IF(Table1[[#This Row],[Z-LCLS '[m']
X (SE)]]="","",0)</f>
        <v/>
      </c>
      <c r="M234" s="27" t="str">
        <f>CONCATENATE( IF(ISNUMBER($G234),FIXED($G234-#REF!,6),"…")," / ", IF(ISNUMBER($H234),FIXED($H234-#REF!,6),"…")," / ", IF(ISNUMBER($I234),FIXED($I234-#REF!,6),"…") )</f>
        <v>… / … / …</v>
      </c>
      <c r="N234" s="27" t="str">
        <f>CONCATENATE( IF(ISNUMBER($G234),FIXED($G234-#REF!,6),"…")," / ", IF(ISNUMBER($H234),FIXED($H234-#REF!,6),"…")," / ", IF(ISNUMBER($I234),FIXED($I234-#REF!,6),"…") )</f>
        <v>… / … / …</v>
      </c>
      <c r="O234" s="28"/>
      <c r="P23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3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34" s="39" t="str">
        <f t="shared" si="8"/>
        <v/>
      </c>
      <c r="S234" s="20"/>
      <c r="T234" s="55"/>
      <c r="U234" s="28"/>
      <c r="V234" s="28"/>
      <c r="W234" s="28"/>
      <c r="X234" s="28"/>
    </row>
    <row r="235" spans="1:24" ht="16" x14ac:dyDescent="0.2">
      <c r="A235" s="75">
        <v>230</v>
      </c>
      <c r="B235" s="18"/>
      <c r="C235" s="18"/>
      <c r="D235" s="20"/>
      <c r="E235" s="28"/>
      <c r="F235" s="28"/>
      <c r="G23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3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35" s="42"/>
      <c r="J23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3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35" s="37" t="str">
        <f>IF(Table1[[#This Row],[Z-LCLS '[m']
X (SE)]]="","",0)</f>
        <v/>
      </c>
      <c r="M235" s="27" t="str">
        <f>CONCATENATE( IF(ISNUMBER($G235),FIXED($G235-#REF!,6),"…")," / ", IF(ISNUMBER($H235),FIXED($H235-#REF!,6),"…")," / ", IF(ISNUMBER($I235),FIXED($I235-#REF!,6),"…") )</f>
        <v>… / … / …</v>
      </c>
      <c r="N235" s="27" t="str">
        <f>CONCATENATE( IF(ISNUMBER($G235),FIXED($G235-#REF!,6),"…")," / ", IF(ISNUMBER($H235),FIXED($H235-#REF!,6),"…")," / ", IF(ISNUMBER($I235),FIXED($I235-#REF!,6),"…") )</f>
        <v>… / … / …</v>
      </c>
      <c r="O235" s="28"/>
      <c r="P23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3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35" s="39" t="str">
        <f t="shared" si="8"/>
        <v/>
      </c>
      <c r="S235" s="20"/>
      <c r="T235" s="55"/>
      <c r="U235" s="28"/>
      <c r="V235" s="28"/>
      <c r="W235" s="28"/>
      <c r="X235" s="28"/>
    </row>
    <row r="236" spans="1:24" ht="16" x14ac:dyDescent="0.2">
      <c r="A236" s="26">
        <v>231</v>
      </c>
      <c r="B236" s="18"/>
      <c r="C236" s="18"/>
      <c r="D236" s="20"/>
      <c r="E236" s="28"/>
      <c r="F236" s="28"/>
      <c r="G23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3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36" s="42"/>
      <c r="J23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3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36" s="37" t="str">
        <f>IF(Table1[[#This Row],[Z-LCLS '[m']
X (SE)]]="","",0)</f>
        <v/>
      </c>
      <c r="M236" s="27" t="str">
        <f>CONCATENATE( IF(ISNUMBER($G236),FIXED($G236-#REF!,6),"…")," / ", IF(ISNUMBER($H236),FIXED($H236-#REF!,6),"…")," / ", IF(ISNUMBER($I236),FIXED($I236-#REF!,6),"…") )</f>
        <v>… / … / …</v>
      </c>
      <c r="N236" s="27" t="str">
        <f>CONCATENATE( IF(ISNUMBER($G236),FIXED($G236-#REF!,6),"…")," / ", IF(ISNUMBER($H236),FIXED($H236-#REF!,6),"…")," / ", IF(ISNUMBER($I236),FIXED($I236-#REF!,6),"…") )</f>
        <v>… / … / …</v>
      </c>
      <c r="O236" s="28"/>
      <c r="P23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3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36" s="39" t="str">
        <f t="shared" si="8"/>
        <v/>
      </c>
      <c r="S236" s="20"/>
      <c r="T236" s="55"/>
      <c r="U236" s="28"/>
      <c r="V236" s="28"/>
      <c r="W236" s="28"/>
      <c r="X236" s="28"/>
    </row>
    <row r="237" spans="1:24" ht="16" x14ac:dyDescent="0.2">
      <c r="A237" s="75">
        <v>232</v>
      </c>
      <c r="B237" s="18"/>
      <c r="C237" s="18"/>
      <c r="D237" s="20"/>
      <c r="E237" s="28"/>
      <c r="F237" s="28"/>
      <c r="G23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3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37" s="42"/>
      <c r="J23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3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37" s="37" t="str">
        <f>IF(Table1[[#This Row],[Z-LCLS '[m']
X (SE)]]="","",0)</f>
        <v/>
      </c>
      <c r="M237" s="27" t="str">
        <f>CONCATENATE( IF(ISNUMBER($G237),FIXED($G237-#REF!,6),"…")," / ", IF(ISNUMBER($H237),FIXED($H237-#REF!,6),"…")," / ", IF(ISNUMBER($I237),FIXED($I237-#REF!,6),"…") )</f>
        <v>… / … / …</v>
      </c>
      <c r="N237" s="27" t="str">
        <f>CONCATENATE( IF(ISNUMBER($G237),FIXED($G237-#REF!,6),"…")," / ", IF(ISNUMBER($H237),FIXED($H237-#REF!,6),"…")," / ", IF(ISNUMBER($I237),FIXED($I237-#REF!,6),"…") )</f>
        <v>… / … / …</v>
      </c>
      <c r="O237" s="28"/>
      <c r="P23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3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37" s="39" t="str">
        <f t="shared" si="8"/>
        <v/>
      </c>
      <c r="S237" s="20"/>
      <c r="T237" s="55"/>
      <c r="U237" s="28"/>
      <c r="V237" s="28"/>
      <c r="W237" s="28"/>
      <c r="X237" s="28"/>
    </row>
    <row r="238" spans="1:24" ht="16" x14ac:dyDescent="0.2">
      <c r="A238" s="26">
        <v>233</v>
      </c>
      <c r="B238" s="18"/>
      <c r="C238" s="18"/>
      <c r="D238" s="20"/>
      <c r="E238" s="28"/>
      <c r="F238" s="28"/>
      <c r="G23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3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38" s="42"/>
      <c r="J23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3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38" s="37" t="str">
        <f>IF(Table1[[#This Row],[Z-LCLS '[m']
X (SE)]]="","",0)</f>
        <v/>
      </c>
      <c r="M238" s="27" t="str">
        <f>CONCATENATE( IF(ISNUMBER($G238),FIXED($G238-#REF!,6),"…")," / ", IF(ISNUMBER($H238),FIXED($H238-#REF!,6),"…")," / ", IF(ISNUMBER($I238),FIXED($I238-#REF!,6),"…") )</f>
        <v>… / … / …</v>
      </c>
      <c r="N238" s="27" t="str">
        <f>CONCATENATE( IF(ISNUMBER($G238),FIXED($G238-#REF!,6),"…")," / ", IF(ISNUMBER($H238),FIXED($H238-#REF!,6),"…")," / ", IF(ISNUMBER($I238),FIXED($I238-#REF!,6),"…") )</f>
        <v>… / … / …</v>
      </c>
      <c r="O238" s="28"/>
      <c r="P23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3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38" s="39" t="str">
        <f t="shared" si="8"/>
        <v/>
      </c>
      <c r="S238" s="20"/>
      <c r="T238" s="55"/>
      <c r="U238" s="28"/>
      <c r="V238" s="28"/>
      <c r="W238" s="28"/>
      <c r="X238" s="28"/>
    </row>
    <row r="239" spans="1:24" ht="16" x14ac:dyDescent="0.2">
      <c r="A239" s="75">
        <v>234</v>
      </c>
      <c r="B239" s="18"/>
      <c r="C239" s="18"/>
      <c r="D239" s="20"/>
      <c r="E239" s="28"/>
      <c r="F239" s="28"/>
      <c r="G23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3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39" s="42"/>
      <c r="J23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3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39" s="37" t="str">
        <f>IF(Table1[[#This Row],[Z-LCLS '[m']
X (SE)]]="","",0)</f>
        <v/>
      </c>
      <c r="M239" s="27" t="str">
        <f>CONCATENATE( IF(ISNUMBER($G239),FIXED($G239-#REF!,6),"…")," / ", IF(ISNUMBER($H239),FIXED($H239-#REF!,6),"…")," / ", IF(ISNUMBER($I239),FIXED($I239-#REF!,6),"…") )</f>
        <v>… / … / …</v>
      </c>
      <c r="N239" s="27" t="str">
        <f>CONCATENATE( IF(ISNUMBER($G239),FIXED($G239-#REF!,6),"…")," / ", IF(ISNUMBER($H239),FIXED($H239-#REF!,6),"…")," / ", IF(ISNUMBER($I239),FIXED($I239-#REF!,6),"…") )</f>
        <v>… / … / …</v>
      </c>
      <c r="O239" s="28"/>
      <c r="P23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3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39" s="39" t="str">
        <f t="shared" si="8"/>
        <v/>
      </c>
      <c r="S239" s="20"/>
      <c r="T239" s="55"/>
      <c r="U239" s="28"/>
      <c r="V239" s="28"/>
      <c r="W239" s="28"/>
      <c r="X239" s="28"/>
    </row>
    <row r="240" spans="1:24" ht="16" x14ac:dyDescent="0.2">
      <c r="A240" s="26">
        <v>235</v>
      </c>
      <c r="B240" s="18"/>
      <c r="C240" s="18"/>
      <c r="D240" s="20"/>
      <c r="E240" s="28"/>
      <c r="F240" s="28"/>
      <c r="G24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4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40" s="42"/>
      <c r="J24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4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40" s="37" t="str">
        <f>IF(Table1[[#This Row],[Z-LCLS '[m']
X (SE)]]="","",0)</f>
        <v/>
      </c>
      <c r="M240" s="27" t="str">
        <f>CONCATENATE( IF(ISNUMBER($G240),FIXED($G240-#REF!,6),"…")," / ", IF(ISNUMBER($H240),FIXED($H240-#REF!,6),"…")," / ", IF(ISNUMBER($I240),FIXED($I240-#REF!,6),"…") )</f>
        <v>… / … / …</v>
      </c>
      <c r="N240" s="27" t="str">
        <f>CONCATENATE( IF(ISNUMBER($G240),FIXED($G240-#REF!,6),"…")," / ", IF(ISNUMBER($H240),FIXED($H240-#REF!,6),"…")," / ", IF(ISNUMBER($I240),FIXED($I240-#REF!,6),"…") )</f>
        <v>… / … / …</v>
      </c>
      <c r="O240" s="28"/>
      <c r="P24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4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40" s="39" t="str">
        <f t="shared" si="8"/>
        <v/>
      </c>
      <c r="S240" s="20"/>
      <c r="T240" s="55"/>
      <c r="U240" s="28"/>
      <c r="V240" s="28"/>
      <c r="W240" s="28"/>
      <c r="X240" s="28"/>
    </row>
    <row r="241" spans="1:24" ht="16" x14ac:dyDescent="0.2">
      <c r="A241" s="75">
        <v>236</v>
      </c>
      <c r="B241" s="18"/>
      <c r="C241" s="18"/>
      <c r="D241" s="20"/>
      <c r="E241" s="28"/>
      <c r="F241" s="28"/>
      <c r="G24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4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41" s="42"/>
      <c r="J24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4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41" s="37" t="str">
        <f>IF(Table1[[#This Row],[Z-LCLS '[m']
X (SE)]]="","",0)</f>
        <v/>
      </c>
      <c r="M241" s="27" t="str">
        <f>CONCATENATE( IF(ISNUMBER($G241),FIXED($G241-#REF!,6),"…")," / ", IF(ISNUMBER($H241),FIXED($H241-#REF!,6),"…")," / ", IF(ISNUMBER($I241),FIXED($I241-#REF!,6),"…") )</f>
        <v>… / … / …</v>
      </c>
      <c r="N241" s="27" t="str">
        <f>CONCATENATE( IF(ISNUMBER($G241),FIXED($G241-#REF!,6),"…")," / ", IF(ISNUMBER($H241),FIXED($H241-#REF!,6),"…")," / ", IF(ISNUMBER($I241),FIXED($I241-#REF!,6),"…") )</f>
        <v>… / … / …</v>
      </c>
      <c r="O241" s="28"/>
      <c r="P24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4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41" s="39" t="str">
        <f t="shared" si="8"/>
        <v/>
      </c>
      <c r="S241" s="20"/>
      <c r="T241" s="55"/>
      <c r="U241" s="28"/>
      <c r="V241" s="28"/>
      <c r="W241" s="28"/>
      <c r="X241" s="28"/>
    </row>
    <row r="242" spans="1:24" ht="16" x14ac:dyDescent="0.2">
      <c r="A242" s="26">
        <v>237</v>
      </c>
      <c r="B242" s="18"/>
      <c r="C242" s="18"/>
      <c r="D242" s="20"/>
      <c r="E242" s="28"/>
      <c r="F242" s="28"/>
      <c r="G24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4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42" s="42"/>
      <c r="J24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4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42" s="37" t="str">
        <f>IF(Table1[[#This Row],[Z-LCLS '[m']
X (SE)]]="","",0)</f>
        <v/>
      </c>
      <c r="M242" s="27" t="str">
        <f>CONCATENATE( IF(ISNUMBER($G242),FIXED($G242-#REF!,6),"…")," / ", IF(ISNUMBER($H242),FIXED($H242-#REF!,6),"…")," / ", IF(ISNUMBER($I242),FIXED($I242-#REF!,6),"…") )</f>
        <v>… / … / …</v>
      </c>
      <c r="N242" s="27" t="str">
        <f>CONCATENATE( IF(ISNUMBER($G242),FIXED($G242-#REF!,6),"…")," / ", IF(ISNUMBER($H242),FIXED($H242-#REF!,6),"…")," / ", IF(ISNUMBER($I242),FIXED($I242-#REF!,6),"…") )</f>
        <v>… / … / …</v>
      </c>
      <c r="O242" s="28"/>
      <c r="P24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4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42" s="39" t="str">
        <f t="shared" si="8"/>
        <v/>
      </c>
      <c r="S242" s="20"/>
      <c r="T242" s="55"/>
      <c r="U242" s="28"/>
      <c r="V242" s="28"/>
      <c r="W242" s="28"/>
      <c r="X242" s="28"/>
    </row>
    <row r="243" spans="1:24" ht="16" x14ac:dyDescent="0.2">
      <c r="A243" s="75">
        <v>238</v>
      </c>
      <c r="B243" s="18"/>
      <c r="C243" s="18"/>
      <c r="D243" s="20"/>
      <c r="E243" s="28"/>
      <c r="F243" s="28"/>
      <c r="G24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4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43" s="42"/>
      <c r="J24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4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43" s="37" t="str">
        <f>IF(Table1[[#This Row],[Z-LCLS '[m']
X (SE)]]="","",0)</f>
        <v/>
      </c>
      <c r="M243" s="27" t="str">
        <f>CONCATENATE( IF(ISNUMBER($G243),FIXED($G243-#REF!,6),"…")," / ", IF(ISNUMBER($H243),FIXED($H243-#REF!,6),"…")," / ", IF(ISNUMBER($I243),FIXED($I243-#REF!,6),"…") )</f>
        <v>… / … / …</v>
      </c>
      <c r="N243" s="27" t="str">
        <f>CONCATENATE( IF(ISNUMBER($G243),FIXED($G243-#REF!,6),"…")," / ", IF(ISNUMBER($H243),FIXED($H243-#REF!,6),"…")," / ", IF(ISNUMBER($I243),FIXED($I243-#REF!,6),"…") )</f>
        <v>… / … / …</v>
      </c>
      <c r="O243" s="28"/>
      <c r="P24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4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43" s="39" t="str">
        <f t="shared" si="8"/>
        <v/>
      </c>
      <c r="S243" s="20"/>
      <c r="T243" s="55"/>
      <c r="U243" s="28"/>
      <c r="V243" s="28"/>
      <c r="W243" s="28"/>
      <c r="X243" s="28"/>
    </row>
    <row r="244" spans="1:24" ht="16" x14ac:dyDescent="0.2">
      <c r="A244" s="26">
        <v>239</v>
      </c>
      <c r="B244" s="18"/>
      <c r="C244" s="18"/>
      <c r="D244" s="20"/>
      <c r="E244" s="28"/>
      <c r="F244" s="28"/>
      <c r="G24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4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44" s="42"/>
      <c r="J24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4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44" s="37" t="str">
        <f>IF(Table1[[#This Row],[Z-LCLS '[m']
X (SE)]]="","",0)</f>
        <v/>
      </c>
      <c r="M244" s="27" t="str">
        <f>CONCATENATE( IF(ISNUMBER($G244),FIXED($G244-#REF!,6),"…")," / ", IF(ISNUMBER($H244),FIXED($H244-#REF!,6),"…")," / ", IF(ISNUMBER($I244),FIXED($I244-#REF!,6),"…") )</f>
        <v>… / … / …</v>
      </c>
      <c r="N244" s="27" t="str">
        <f>CONCATENATE( IF(ISNUMBER($G244),FIXED($G244-#REF!,6),"…")," / ", IF(ISNUMBER($H244),FIXED($H244-#REF!,6),"…")," / ", IF(ISNUMBER($I244),FIXED($I244-#REF!,6),"…") )</f>
        <v>… / … / …</v>
      </c>
      <c r="O244" s="28"/>
      <c r="P24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4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44" s="39" t="str">
        <f t="shared" si="8"/>
        <v/>
      </c>
      <c r="S244" s="20"/>
      <c r="T244" s="55"/>
      <c r="U244" s="28"/>
      <c r="V244" s="28"/>
      <c r="W244" s="28"/>
      <c r="X244" s="28"/>
    </row>
    <row r="245" spans="1:24" ht="16" x14ac:dyDescent="0.2">
      <c r="A245" s="75">
        <v>240</v>
      </c>
      <c r="B245" s="18"/>
      <c r="C245" s="18"/>
      <c r="D245" s="20"/>
      <c r="E245" s="28"/>
      <c r="F245" s="28"/>
      <c r="G24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4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45" s="42"/>
      <c r="J24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4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45" s="37" t="str">
        <f>IF(Table1[[#This Row],[Z-LCLS '[m']
X (SE)]]="","",0)</f>
        <v/>
      </c>
      <c r="M245" s="27" t="str">
        <f>CONCATENATE( IF(ISNUMBER($G245),FIXED($G245-#REF!,6),"…")," / ", IF(ISNUMBER($H245),FIXED($H245-#REF!,6),"…")," / ", IF(ISNUMBER($I245),FIXED($I245-#REF!,6),"…") )</f>
        <v>… / … / …</v>
      </c>
      <c r="N245" s="27" t="str">
        <f>CONCATENATE( IF(ISNUMBER($G245),FIXED($G245-#REF!,6),"…")," / ", IF(ISNUMBER($H245),FIXED($H245-#REF!,6),"…")," / ", IF(ISNUMBER($I245),FIXED($I245-#REF!,6),"…") )</f>
        <v>… / … / …</v>
      </c>
      <c r="O245" s="28"/>
      <c r="P24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4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45" s="39" t="str">
        <f t="shared" si="8"/>
        <v/>
      </c>
      <c r="S245" s="20"/>
      <c r="T245" s="55"/>
      <c r="U245" s="28"/>
      <c r="V245" s="28"/>
      <c r="W245" s="28"/>
      <c r="X245" s="28"/>
    </row>
    <row r="246" spans="1:24" ht="16" x14ac:dyDescent="0.2">
      <c r="A246" s="26">
        <v>241</v>
      </c>
      <c r="B246" s="18"/>
      <c r="C246" s="18"/>
      <c r="D246" s="20"/>
      <c r="E246" s="28"/>
      <c r="F246" s="28"/>
      <c r="G24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4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46" s="42"/>
      <c r="J24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4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46" s="37" t="str">
        <f>IF(Table1[[#This Row],[Z-LCLS '[m']
X (SE)]]="","",0)</f>
        <v/>
      </c>
      <c r="M246" s="27" t="str">
        <f>CONCATENATE( IF(ISNUMBER($G246),FIXED($G246-#REF!,6),"…")," / ", IF(ISNUMBER($H246),FIXED($H246-#REF!,6),"…")," / ", IF(ISNUMBER($I246),FIXED($I246-#REF!,6),"…") )</f>
        <v>… / … / …</v>
      </c>
      <c r="N246" s="27" t="str">
        <f>CONCATENATE( IF(ISNUMBER($G246),FIXED($G246-#REF!,6),"…")," / ", IF(ISNUMBER($H246),FIXED($H246-#REF!,6),"…")," / ", IF(ISNUMBER($I246),FIXED($I246-#REF!,6),"…") )</f>
        <v>… / … / …</v>
      </c>
      <c r="O246" s="28"/>
      <c r="P24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4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46" s="39" t="str">
        <f t="shared" si="8"/>
        <v/>
      </c>
      <c r="S246" s="20"/>
      <c r="T246" s="55"/>
      <c r="U246" s="28"/>
      <c r="V246" s="28"/>
      <c r="W246" s="28"/>
      <c r="X246" s="28"/>
    </row>
    <row r="247" spans="1:24" ht="16" x14ac:dyDescent="0.2">
      <c r="A247" s="75">
        <v>242</v>
      </c>
      <c r="B247" s="18"/>
      <c r="C247" s="18"/>
      <c r="D247" s="20"/>
      <c r="E247" s="28"/>
      <c r="F247" s="28"/>
      <c r="G24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4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47" s="42"/>
      <c r="J24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4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47" s="37" t="str">
        <f>IF(Table1[[#This Row],[Z-LCLS '[m']
X (SE)]]="","",0)</f>
        <v/>
      </c>
      <c r="M247" s="27" t="str">
        <f>CONCATENATE( IF(ISNUMBER($G247),FIXED($G247-#REF!,6),"…")," / ", IF(ISNUMBER($H247),FIXED($H247-#REF!,6),"…")," / ", IF(ISNUMBER($I247),FIXED($I247-#REF!,6),"…") )</f>
        <v>… / … / …</v>
      </c>
      <c r="N247" s="27" t="str">
        <f>CONCATENATE( IF(ISNUMBER($G247),FIXED($G247-#REF!,6),"…")," / ", IF(ISNUMBER($H247),FIXED($H247-#REF!,6),"…")," / ", IF(ISNUMBER($I247),FIXED($I247-#REF!,6),"…") )</f>
        <v>… / … / …</v>
      </c>
      <c r="O247" s="28"/>
      <c r="P24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4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47" s="39" t="str">
        <f t="shared" ref="R247:R278" si="9">IFERROR(ROUNDUP(Q247,0),"")</f>
        <v/>
      </c>
      <c r="S247" s="20"/>
      <c r="T247" s="55"/>
      <c r="U247" s="28"/>
      <c r="V247" s="28"/>
      <c r="W247" s="28"/>
      <c r="X247" s="28"/>
    </row>
    <row r="248" spans="1:24" ht="16" x14ac:dyDescent="0.2">
      <c r="A248" s="26">
        <v>243</v>
      </c>
      <c r="B248" s="18"/>
      <c r="C248" s="18"/>
      <c r="D248" s="20"/>
      <c r="E248" s="28"/>
      <c r="F248" s="28"/>
      <c r="G24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4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48" s="42"/>
      <c r="J24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4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48" s="37" t="str">
        <f>IF(Table1[[#This Row],[Z-LCLS '[m']
X (SE)]]="","",0)</f>
        <v/>
      </c>
      <c r="M248" s="27" t="str">
        <f>CONCATENATE( IF(ISNUMBER($G248),FIXED($G248-#REF!,6),"…")," / ", IF(ISNUMBER($H248),FIXED($H248-#REF!,6),"…")," / ", IF(ISNUMBER($I248),FIXED($I248-#REF!,6),"…") )</f>
        <v>… / … / …</v>
      </c>
      <c r="N248" s="27" t="str">
        <f>CONCATENATE( IF(ISNUMBER($G248),FIXED($G248-#REF!,6),"…")," / ", IF(ISNUMBER($H248),FIXED($H248-#REF!,6),"…")," / ", IF(ISNUMBER($I248),FIXED($I248-#REF!,6),"…") )</f>
        <v>… / … / …</v>
      </c>
      <c r="O248" s="28"/>
      <c r="P24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4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48" s="39" t="str">
        <f t="shared" si="9"/>
        <v/>
      </c>
      <c r="S248" s="20"/>
      <c r="T248" s="55"/>
      <c r="U248" s="28"/>
      <c r="V248" s="28"/>
      <c r="W248" s="28"/>
      <c r="X248" s="28"/>
    </row>
    <row r="249" spans="1:24" ht="16" x14ac:dyDescent="0.2">
      <c r="A249" s="75">
        <v>244</v>
      </c>
      <c r="B249" s="18"/>
      <c r="C249" s="18"/>
      <c r="D249" s="20"/>
      <c r="E249" s="28"/>
      <c r="F249" s="28"/>
      <c r="G24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4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49" s="42"/>
      <c r="J24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4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49" s="37" t="str">
        <f>IF(Table1[[#This Row],[Z-LCLS '[m']
X (SE)]]="","",0)</f>
        <v/>
      </c>
      <c r="M249" s="27" t="str">
        <f>CONCATENATE( IF(ISNUMBER($G249),FIXED($G249-#REF!,6),"…")," / ", IF(ISNUMBER($H249),FIXED($H249-#REF!,6),"…")," / ", IF(ISNUMBER($I249),FIXED($I249-#REF!,6),"…") )</f>
        <v>… / … / …</v>
      </c>
      <c r="N249" s="27" t="str">
        <f>CONCATENATE( IF(ISNUMBER($G249),FIXED($G249-#REF!,6),"…")," / ", IF(ISNUMBER($H249),FIXED($H249-#REF!,6),"…")," / ", IF(ISNUMBER($I249),FIXED($I249-#REF!,6),"…") )</f>
        <v>… / … / …</v>
      </c>
      <c r="O249" s="28"/>
      <c r="P24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4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49" s="39" t="str">
        <f t="shared" si="9"/>
        <v/>
      </c>
      <c r="S249" s="20"/>
      <c r="T249" s="55"/>
      <c r="U249" s="28"/>
      <c r="V249" s="28"/>
      <c r="W249" s="28"/>
      <c r="X249" s="28"/>
    </row>
    <row r="250" spans="1:24" ht="16" x14ac:dyDescent="0.2">
      <c r="A250" s="26">
        <v>245</v>
      </c>
      <c r="B250" s="18"/>
      <c r="C250" s="18"/>
      <c r="D250" s="20"/>
      <c r="E250" s="28"/>
      <c r="F250" s="28"/>
      <c r="G25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5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50" s="42"/>
      <c r="J25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5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50" s="37" t="str">
        <f>IF(Table1[[#This Row],[Z-LCLS '[m']
X (SE)]]="","",0)</f>
        <v/>
      </c>
      <c r="M250" s="27" t="str">
        <f>CONCATENATE( IF(ISNUMBER($G250),FIXED($G250-#REF!,6),"…")," / ", IF(ISNUMBER($H250),FIXED($H250-#REF!,6),"…")," / ", IF(ISNUMBER($I250),FIXED($I250-#REF!,6),"…") )</f>
        <v>… / … / …</v>
      </c>
      <c r="N250" s="27" t="str">
        <f>CONCATENATE( IF(ISNUMBER($G250),FIXED($G250-#REF!,6),"…")," / ", IF(ISNUMBER($H250),FIXED($H250-#REF!,6),"…")," / ", IF(ISNUMBER($I250),FIXED($I250-#REF!,6),"…") )</f>
        <v>… / … / …</v>
      </c>
      <c r="O250" s="28"/>
      <c r="P25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5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50" s="39" t="str">
        <f t="shared" si="9"/>
        <v/>
      </c>
      <c r="S250" s="20"/>
      <c r="T250" s="55"/>
      <c r="U250" s="28"/>
      <c r="V250" s="28"/>
      <c r="W250" s="28"/>
      <c r="X250" s="28"/>
    </row>
    <row r="251" spans="1:24" ht="16" x14ac:dyDescent="0.2">
      <c r="A251" s="75">
        <v>246</v>
      </c>
      <c r="B251" s="18"/>
      <c r="C251" s="18"/>
      <c r="D251" s="20"/>
      <c r="E251" s="28"/>
      <c r="F251" s="28"/>
      <c r="G25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5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51" s="42"/>
      <c r="J25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5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51" s="37" t="str">
        <f>IF(Table1[[#This Row],[Z-LCLS '[m']
X (SE)]]="","",0)</f>
        <v/>
      </c>
      <c r="M251" s="27" t="str">
        <f>CONCATENATE( IF(ISNUMBER($G251),FIXED($G251-#REF!,6),"…")," / ", IF(ISNUMBER($H251),FIXED($H251-#REF!,6),"…")," / ", IF(ISNUMBER($I251),FIXED($I251-#REF!,6),"…") )</f>
        <v>… / … / …</v>
      </c>
      <c r="N251" s="27" t="str">
        <f>CONCATENATE( IF(ISNUMBER($G251),FIXED($G251-#REF!,6),"…")," / ", IF(ISNUMBER($H251),FIXED($H251-#REF!,6),"…")," / ", IF(ISNUMBER($I251),FIXED($I251-#REF!,6),"…") )</f>
        <v>… / … / …</v>
      </c>
      <c r="O251" s="28"/>
      <c r="P25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5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51" s="39" t="str">
        <f t="shared" si="9"/>
        <v/>
      </c>
      <c r="S251" s="20"/>
      <c r="T251" s="55"/>
      <c r="U251" s="28"/>
      <c r="V251" s="28"/>
      <c r="W251" s="28"/>
      <c r="X251" s="28"/>
    </row>
    <row r="252" spans="1:24" ht="16" x14ac:dyDescent="0.2">
      <c r="A252" s="26">
        <v>247</v>
      </c>
      <c r="B252" s="18"/>
      <c r="C252" s="18"/>
      <c r="D252" s="20"/>
      <c r="E252" s="28"/>
      <c r="F252" s="28"/>
      <c r="G25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5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52" s="42"/>
      <c r="J25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5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52" s="37" t="str">
        <f>IF(Table1[[#This Row],[Z-LCLS '[m']
X (SE)]]="","",0)</f>
        <v/>
      </c>
      <c r="M252" s="27" t="str">
        <f>CONCATENATE( IF(ISNUMBER($G252),FIXED($G252-#REF!,6),"…")," / ", IF(ISNUMBER($H252),FIXED($H252-#REF!,6),"…")," / ", IF(ISNUMBER($I252),FIXED($I252-#REF!,6),"…") )</f>
        <v>… / … / …</v>
      </c>
      <c r="N252" s="27" t="str">
        <f>CONCATENATE( IF(ISNUMBER($G252),FIXED($G252-#REF!,6),"…")," / ", IF(ISNUMBER($H252),FIXED($H252-#REF!,6),"…")," / ", IF(ISNUMBER($I252),FIXED($I252-#REF!,6),"…") )</f>
        <v>… / … / …</v>
      </c>
      <c r="O252" s="28"/>
      <c r="P25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5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52" s="39" t="str">
        <f t="shared" si="9"/>
        <v/>
      </c>
      <c r="S252" s="20"/>
      <c r="T252" s="55"/>
      <c r="U252" s="28"/>
      <c r="V252" s="28"/>
      <c r="W252" s="28"/>
      <c r="X252" s="28"/>
    </row>
    <row r="253" spans="1:24" ht="16" x14ac:dyDescent="0.2">
      <c r="A253" s="75">
        <v>248</v>
      </c>
      <c r="B253" s="18"/>
      <c r="C253" s="18"/>
      <c r="D253" s="20"/>
      <c r="E253" s="28"/>
      <c r="F253" s="28"/>
      <c r="G25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5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53" s="42"/>
      <c r="J25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5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53" s="37" t="str">
        <f>IF(Table1[[#This Row],[Z-LCLS '[m']
X (SE)]]="","",0)</f>
        <v/>
      </c>
      <c r="M253" s="27" t="str">
        <f>CONCATENATE( IF(ISNUMBER($G253),FIXED($G253-#REF!,6),"…")," / ", IF(ISNUMBER($H253),FIXED($H253-#REF!,6),"…")," / ", IF(ISNUMBER($I253),FIXED($I253-#REF!,6),"…") )</f>
        <v>… / … / …</v>
      </c>
      <c r="N253" s="27" t="str">
        <f>CONCATENATE( IF(ISNUMBER($G253),FIXED($G253-#REF!,6),"…")," / ", IF(ISNUMBER($H253),FIXED($H253-#REF!,6),"…")," / ", IF(ISNUMBER($I253),FIXED($I253-#REF!,6),"…") )</f>
        <v>… / … / …</v>
      </c>
      <c r="O253" s="28"/>
      <c r="P25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5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53" s="39" t="str">
        <f t="shared" si="9"/>
        <v/>
      </c>
      <c r="S253" s="20"/>
      <c r="T253" s="55"/>
      <c r="U253" s="28"/>
      <c r="V253" s="28"/>
      <c r="W253" s="28"/>
      <c r="X253" s="28"/>
    </row>
    <row r="254" spans="1:24" ht="16" x14ac:dyDescent="0.2">
      <c r="A254" s="26">
        <v>249</v>
      </c>
      <c r="B254" s="18"/>
      <c r="C254" s="18"/>
      <c r="D254" s="20"/>
      <c r="E254" s="28"/>
      <c r="F254" s="28"/>
      <c r="G25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5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54" s="42"/>
      <c r="J25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5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54" s="37" t="str">
        <f>IF(Table1[[#This Row],[Z-LCLS '[m']
X (SE)]]="","",0)</f>
        <v/>
      </c>
      <c r="M254" s="27" t="str">
        <f>CONCATENATE( IF(ISNUMBER($G254),FIXED($G254-#REF!,6),"…")," / ", IF(ISNUMBER($H254),FIXED($H254-#REF!,6),"…")," / ", IF(ISNUMBER($I254),FIXED($I254-#REF!,6),"…") )</f>
        <v>… / … / …</v>
      </c>
      <c r="N254" s="27" t="str">
        <f>CONCATENATE( IF(ISNUMBER($G254),FIXED($G254-#REF!,6),"…")," / ", IF(ISNUMBER($H254),FIXED($H254-#REF!,6),"…")," / ", IF(ISNUMBER($I254),FIXED($I254-#REF!,6),"…") )</f>
        <v>… / … / …</v>
      </c>
      <c r="O254" s="28"/>
      <c r="P25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5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54" s="39" t="str">
        <f t="shared" si="9"/>
        <v/>
      </c>
      <c r="S254" s="20"/>
      <c r="T254" s="55"/>
      <c r="U254" s="28"/>
      <c r="V254" s="28"/>
      <c r="W254" s="28"/>
      <c r="X254" s="28"/>
    </row>
    <row r="255" spans="1:24" ht="16" x14ac:dyDescent="0.2">
      <c r="A255" s="75">
        <v>250</v>
      </c>
      <c r="B255" s="18"/>
      <c r="C255" s="18"/>
      <c r="D255" s="20"/>
      <c r="E255" s="28"/>
      <c r="F255" s="28"/>
      <c r="G25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5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55" s="42"/>
      <c r="J25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5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55" s="37" t="str">
        <f>IF(Table1[[#This Row],[Z-LCLS '[m']
X (SE)]]="","",0)</f>
        <v/>
      </c>
      <c r="M255" s="27" t="str">
        <f>CONCATENATE( IF(ISNUMBER($G255),FIXED($G255-#REF!,6),"…")," / ", IF(ISNUMBER($H255),FIXED($H255-#REF!,6),"…")," / ", IF(ISNUMBER($I255),FIXED($I255-#REF!,6),"…") )</f>
        <v>… / … / …</v>
      </c>
      <c r="N255" s="27" t="str">
        <f>CONCATENATE( IF(ISNUMBER($G255),FIXED($G255-#REF!,6),"…")," / ", IF(ISNUMBER($H255),FIXED($H255-#REF!,6),"…")," / ", IF(ISNUMBER($I255),FIXED($I255-#REF!,6),"…") )</f>
        <v>… / … / …</v>
      </c>
      <c r="O255" s="28"/>
      <c r="P25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5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55" s="39" t="str">
        <f t="shared" si="9"/>
        <v/>
      </c>
      <c r="S255" s="20"/>
      <c r="T255" s="55"/>
      <c r="U255" s="28"/>
      <c r="V255" s="28"/>
      <c r="W255" s="28"/>
      <c r="X255" s="28"/>
    </row>
    <row r="256" spans="1:24" ht="16" x14ac:dyDescent="0.2">
      <c r="A256" s="26">
        <v>251</v>
      </c>
      <c r="B256" s="18"/>
      <c r="C256" s="18"/>
      <c r="D256" s="20"/>
      <c r="E256" s="28"/>
      <c r="F256" s="28"/>
      <c r="G25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5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56" s="42"/>
      <c r="J25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5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56" s="37" t="str">
        <f>IF(Table1[[#This Row],[Z-LCLS '[m']
X (SE)]]="","",0)</f>
        <v/>
      </c>
      <c r="M256" s="27" t="str">
        <f>CONCATENATE( IF(ISNUMBER($G256),FIXED($G256-#REF!,6),"…")," / ", IF(ISNUMBER($H256),FIXED($H256-#REF!,6),"…")," / ", IF(ISNUMBER($I256),FIXED($I256-#REF!,6),"…") )</f>
        <v>… / … / …</v>
      </c>
      <c r="N256" s="27" t="str">
        <f>CONCATENATE( IF(ISNUMBER($G256),FIXED($G256-#REF!,6),"…")," / ", IF(ISNUMBER($H256),FIXED($H256-#REF!,6),"…")," / ", IF(ISNUMBER($I256),FIXED($I256-#REF!,6),"…") )</f>
        <v>… / … / …</v>
      </c>
      <c r="O256" s="28"/>
      <c r="P25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5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56" s="39" t="str">
        <f t="shared" si="9"/>
        <v/>
      </c>
      <c r="S256" s="20"/>
      <c r="T256" s="55"/>
      <c r="U256" s="28"/>
      <c r="V256" s="28"/>
      <c r="W256" s="28"/>
      <c r="X256" s="28"/>
    </row>
    <row r="257" spans="1:24" ht="16" x14ac:dyDescent="0.2">
      <c r="A257" s="75">
        <v>252</v>
      </c>
      <c r="B257" s="18"/>
      <c r="C257" s="18"/>
      <c r="D257" s="20"/>
      <c r="E257" s="28"/>
      <c r="F257" s="28"/>
      <c r="G25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5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57" s="42"/>
      <c r="J25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5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57" s="37" t="str">
        <f>IF(Table1[[#This Row],[Z-LCLS '[m']
X (SE)]]="","",0)</f>
        <v/>
      </c>
      <c r="M257" s="27" t="str">
        <f>CONCATENATE( IF(ISNUMBER($G257),FIXED($G257-#REF!,6),"…")," / ", IF(ISNUMBER($H257),FIXED($H257-#REF!,6),"…")," / ", IF(ISNUMBER($I257),FIXED($I257-#REF!,6),"…") )</f>
        <v>… / … / …</v>
      </c>
      <c r="N257" s="27" t="str">
        <f>CONCATENATE( IF(ISNUMBER($G257),FIXED($G257-#REF!,6),"…")," / ", IF(ISNUMBER($H257),FIXED($H257-#REF!,6),"…")," / ", IF(ISNUMBER($I257),FIXED($I257-#REF!,6),"…") )</f>
        <v>… / … / …</v>
      </c>
      <c r="O257" s="28"/>
      <c r="P25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5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57" s="39" t="str">
        <f t="shared" si="9"/>
        <v/>
      </c>
      <c r="S257" s="20"/>
      <c r="T257" s="55"/>
      <c r="U257" s="28"/>
      <c r="V257" s="28"/>
      <c r="W257" s="28"/>
      <c r="X257" s="28"/>
    </row>
    <row r="258" spans="1:24" ht="16" x14ac:dyDescent="0.2">
      <c r="A258" s="26">
        <v>253</v>
      </c>
      <c r="B258" s="18"/>
      <c r="C258" s="18"/>
      <c r="D258" s="20"/>
      <c r="E258" s="28"/>
      <c r="F258" s="28"/>
      <c r="G25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5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58" s="42"/>
      <c r="J25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5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58" s="37" t="str">
        <f>IF(Table1[[#This Row],[Z-LCLS '[m']
X (SE)]]="","",0)</f>
        <v/>
      </c>
      <c r="M258" s="27" t="str">
        <f>CONCATENATE( IF(ISNUMBER($G258),FIXED($G258-#REF!,6),"…")," / ", IF(ISNUMBER($H258),FIXED($H258-#REF!,6),"…")," / ", IF(ISNUMBER($I258),FIXED($I258-#REF!,6),"…") )</f>
        <v>… / … / …</v>
      </c>
      <c r="N258" s="27" t="str">
        <f>CONCATENATE( IF(ISNUMBER($G258),FIXED($G258-#REF!,6),"…")," / ", IF(ISNUMBER($H258),FIXED($H258-#REF!,6),"…")," / ", IF(ISNUMBER($I258),FIXED($I258-#REF!,6),"…") )</f>
        <v>… / … / …</v>
      </c>
      <c r="O258" s="28"/>
      <c r="P25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5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58" s="39" t="str">
        <f t="shared" si="9"/>
        <v/>
      </c>
      <c r="S258" s="20"/>
      <c r="T258" s="55"/>
      <c r="U258" s="28"/>
      <c r="V258" s="28"/>
      <c r="W258" s="28"/>
      <c r="X258" s="28"/>
    </row>
    <row r="259" spans="1:24" ht="16" x14ac:dyDescent="0.2">
      <c r="A259" s="75">
        <v>254</v>
      </c>
      <c r="B259" s="18"/>
      <c r="C259" s="18"/>
      <c r="D259" s="20"/>
      <c r="E259" s="28"/>
      <c r="F259" s="28"/>
      <c r="G25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5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59" s="42"/>
      <c r="J25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5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59" s="37" t="str">
        <f>IF(Table1[[#This Row],[Z-LCLS '[m']
X (SE)]]="","",0)</f>
        <v/>
      </c>
      <c r="M259" s="27" t="str">
        <f>CONCATENATE( IF(ISNUMBER($G259),FIXED($G259-#REF!,6),"…")," / ", IF(ISNUMBER($H259),FIXED($H259-#REF!,6),"…")," / ", IF(ISNUMBER($I259),FIXED($I259-#REF!,6),"…") )</f>
        <v>… / … / …</v>
      </c>
      <c r="N259" s="27" t="str">
        <f>CONCATENATE( IF(ISNUMBER($G259),FIXED($G259-#REF!,6),"…")," / ", IF(ISNUMBER($H259),FIXED($H259-#REF!,6),"…")," / ", IF(ISNUMBER($I259),FIXED($I259-#REF!,6),"…") )</f>
        <v>… / … / …</v>
      </c>
      <c r="O259" s="28"/>
      <c r="P25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5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59" s="39" t="str">
        <f t="shared" si="9"/>
        <v/>
      </c>
      <c r="S259" s="20"/>
      <c r="T259" s="55"/>
      <c r="U259" s="28"/>
      <c r="V259" s="28"/>
      <c r="W259" s="28"/>
      <c r="X259" s="28"/>
    </row>
    <row r="260" spans="1:24" ht="16" x14ac:dyDescent="0.2">
      <c r="A260" s="26">
        <v>255</v>
      </c>
      <c r="B260" s="18"/>
      <c r="C260" s="18"/>
      <c r="D260" s="20"/>
      <c r="E260" s="28"/>
      <c r="F260" s="28"/>
      <c r="G26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6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60" s="42"/>
      <c r="J26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6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60" s="37" t="str">
        <f>IF(Table1[[#This Row],[Z-LCLS '[m']
X (SE)]]="","",0)</f>
        <v/>
      </c>
      <c r="M260" s="27" t="str">
        <f>CONCATENATE( IF(ISNUMBER($G260),FIXED($G260-#REF!,6),"…")," / ", IF(ISNUMBER($H260),FIXED($H260-#REF!,6),"…")," / ", IF(ISNUMBER($I260),FIXED($I260-#REF!,6),"…") )</f>
        <v>… / … / …</v>
      </c>
      <c r="N260" s="27" t="str">
        <f>CONCATENATE( IF(ISNUMBER($G260),FIXED($G260-#REF!,6),"…")," / ", IF(ISNUMBER($H260),FIXED($H260-#REF!,6),"…")," / ", IF(ISNUMBER($I260),FIXED($I260-#REF!,6),"…") )</f>
        <v>… / … / …</v>
      </c>
      <c r="O260" s="28"/>
      <c r="P26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6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60" s="39" t="str">
        <f t="shared" si="9"/>
        <v/>
      </c>
      <c r="S260" s="20"/>
      <c r="T260" s="55"/>
      <c r="U260" s="28"/>
      <c r="V260" s="28"/>
      <c r="W260" s="28"/>
      <c r="X260" s="28"/>
    </row>
    <row r="261" spans="1:24" ht="16" x14ac:dyDescent="0.2">
      <c r="A261" s="75">
        <v>256</v>
      </c>
      <c r="B261" s="18"/>
      <c r="C261" s="18"/>
      <c r="D261" s="20"/>
      <c r="E261" s="28"/>
      <c r="F261" s="28"/>
      <c r="G26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6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61" s="42"/>
      <c r="J26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6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61" s="37" t="str">
        <f>IF(Table1[[#This Row],[Z-LCLS '[m']
X (SE)]]="","",0)</f>
        <v/>
      </c>
      <c r="M261" s="27" t="str">
        <f>CONCATENATE( IF(ISNUMBER($G261),FIXED($G261-#REF!,6),"…")," / ", IF(ISNUMBER($H261),FIXED($H261-#REF!,6),"…")," / ", IF(ISNUMBER($I261),FIXED($I261-#REF!,6),"…") )</f>
        <v>… / … / …</v>
      </c>
      <c r="N261" s="27" t="str">
        <f>CONCATENATE( IF(ISNUMBER($G261),FIXED($G261-#REF!,6),"…")," / ", IF(ISNUMBER($H261),FIXED($H261-#REF!,6),"…")," / ", IF(ISNUMBER($I261),FIXED($I261-#REF!,6),"…") )</f>
        <v>… / … / …</v>
      </c>
      <c r="O261" s="28"/>
      <c r="P26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6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61" s="39" t="str">
        <f t="shared" si="9"/>
        <v/>
      </c>
      <c r="S261" s="20"/>
      <c r="T261" s="55"/>
      <c r="U261" s="28"/>
      <c r="V261" s="28"/>
      <c r="W261" s="28"/>
      <c r="X261" s="28"/>
    </row>
    <row r="262" spans="1:24" ht="16" x14ac:dyDescent="0.2">
      <c r="A262" s="26">
        <v>257</v>
      </c>
      <c r="B262" s="18"/>
      <c r="C262" s="18"/>
      <c r="D262" s="20"/>
      <c r="E262" s="28"/>
      <c r="F262" s="28"/>
      <c r="G26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6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62" s="42"/>
      <c r="J26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6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62" s="37" t="str">
        <f>IF(Table1[[#This Row],[Z-LCLS '[m']
X (SE)]]="","",0)</f>
        <v/>
      </c>
      <c r="M262" s="27" t="str">
        <f>CONCATENATE( IF(ISNUMBER($G262),FIXED($G262-#REF!,6),"…")," / ", IF(ISNUMBER($H262),FIXED($H262-#REF!,6),"…")," / ", IF(ISNUMBER($I262),FIXED($I262-#REF!,6),"…") )</f>
        <v>… / … / …</v>
      </c>
      <c r="N262" s="27" t="str">
        <f>CONCATENATE( IF(ISNUMBER($G262),FIXED($G262-#REF!,6),"…")," / ", IF(ISNUMBER($H262),FIXED($H262-#REF!,6),"…")," / ", IF(ISNUMBER($I262),FIXED($I262-#REF!,6),"…") )</f>
        <v>… / … / …</v>
      </c>
      <c r="O262" s="28"/>
      <c r="P26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6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62" s="39" t="str">
        <f t="shared" si="9"/>
        <v/>
      </c>
      <c r="S262" s="20"/>
      <c r="T262" s="55"/>
      <c r="U262" s="28"/>
      <c r="V262" s="28"/>
      <c r="W262" s="28"/>
      <c r="X262" s="28"/>
    </row>
    <row r="263" spans="1:24" ht="16" x14ac:dyDescent="0.2">
      <c r="A263" s="75">
        <v>258</v>
      </c>
      <c r="B263" s="18"/>
      <c r="C263" s="18"/>
      <c r="D263" s="20"/>
      <c r="E263" s="28"/>
      <c r="F263" s="28"/>
      <c r="G26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6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63" s="42"/>
      <c r="J26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6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63" s="37" t="str">
        <f>IF(Table1[[#This Row],[Z-LCLS '[m']
X (SE)]]="","",0)</f>
        <v/>
      </c>
      <c r="M263" s="27" t="str">
        <f>CONCATENATE( IF(ISNUMBER($G263),FIXED($G263-#REF!,6),"…")," / ", IF(ISNUMBER($H263),FIXED($H263-#REF!,6),"…")," / ", IF(ISNUMBER($I263),FIXED($I263-#REF!,6),"…") )</f>
        <v>… / … / …</v>
      </c>
      <c r="N263" s="27" t="str">
        <f>CONCATENATE( IF(ISNUMBER($G263),FIXED($G263-#REF!,6),"…")," / ", IF(ISNUMBER($H263),FIXED($H263-#REF!,6),"…")," / ", IF(ISNUMBER($I263),FIXED($I263-#REF!,6),"…") )</f>
        <v>… / … / …</v>
      </c>
      <c r="O263" s="28"/>
      <c r="P26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6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63" s="39" t="str">
        <f t="shared" si="9"/>
        <v/>
      </c>
      <c r="S263" s="20"/>
      <c r="T263" s="55"/>
      <c r="U263" s="28"/>
      <c r="V263" s="28"/>
      <c r="W263" s="28"/>
      <c r="X263" s="28"/>
    </row>
    <row r="264" spans="1:24" ht="16" x14ac:dyDescent="0.2">
      <c r="A264" s="26">
        <v>259</v>
      </c>
      <c r="B264" s="18"/>
      <c r="C264" s="18"/>
      <c r="D264" s="20"/>
      <c r="E264" s="28"/>
      <c r="F264" s="28"/>
      <c r="G26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6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64" s="42"/>
      <c r="J26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6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64" s="37" t="str">
        <f>IF(Table1[[#This Row],[Z-LCLS '[m']
X (SE)]]="","",0)</f>
        <v/>
      </c>
      <c r="M264" s="27" t="str">
        <f>CONCATENATE( IF(ISNUMBER($G264),FIXED($G264-#REF!,6),"…")," / ", IF(ISNUMBER($H264),FIXED($H264-#REF!,6),"…")," / ", IF(ISNUMBER($I264),FIXED($I264-#REF!,6),"…") )</f>
        <v>… / … / …</v>
      </c>
      <c r="N264" s="27" t="str">
        <f>CONCATENATE( IF(ISNUMBER($G264),FIXED($G264-#REF!,6),"…")," / ", IF(ISNUMBER($H264),FIXED($H264-#REF!,6),"…")," / ", IF(ISNUMBER($I264),FIXED($I264-#REF!,6),"…") )</f>
        <v>… / … / …</v>
      </c>
      <c r="O264" s="28"/>
      <c r="P26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6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64" s="39" t="str">
        <f t="shared" si="9"/>
        <v/>
      </c>
      <c r="S264" s="20"/>
      <c r="T264" s="55"/>
      <c r="U264" s="28"/>
      <c r="V264" s="28"/>
      <c r="W264" s="28"/>
      <c r="X264" s="28"/>
    </row>
    <row r="265" spans="1:24" ht="16" x14ac:dyDescent="0.2">
      <c r="A265" s="75">
        <v>260</v>
      </c>
      <c r="B265" s="18"/>
      <c r="C265" s="18"/>
      <c r="D265" s="20"/>
      <c r="E265" s="28"/>
      <c r="F265" s="28"/>
      <c r="G26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6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65" s="42"/>
      <c r="J26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6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65" s="37" t="str">
        <f>IF(Table1[[#This Row],[Z-LCLS '[m']
X (SE)]]="","",0)</f>
        <v/>
      </c>
      <c r="M265" s="27" t="str">
        <f>CONCATENATE( IF(ISNUMBER($G265),FIXED($G265-#REF!,6),"…")," / ", IF(ISNUMBER($H265),FIXED($H265-#REF!,6),"…")," / ", IF(ISNUMBER($I265),FIXED($I265-#REF!,6),"…") )</f>
        <v>… / … / …</v>
      </c>
      <c r="N265" s="27" t="str">
        <f>CONCATENATE( IF(ISNUMBER($G265),FIXED($G265-#REF!,6),"…")," / ", IF(ISNUMBER($H265),FIXED($H265-#REF!,6),"…")," / ", IF(ISNUMBER($I265),FIXED($I265-#REF!,6),"…") )</f>
        <v>… / … / …</v>
      </c>
      <c r="O265" s="28"/>
      <c r="P26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6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65" s="39" t="str">
        <f t="shared" si="9"/>
        <v/>
      </c>
      <c r="S265" s="20"/>
      <c r="T265" s="55"/>
      <c r="U265" s="28"/>
      <c r="V265" s="28"/>
      <c r="W265" s="28"/>
      <c r="X265" s="28"/>
    </row>
    <row r="266" spans="1:24" ht="16" x14ac:dyDescent="0.2">
      <c r="A266" s="26">
        <v>261</v>
      </c>
      <c r="B266" s="18"/>
      <c r="C266" s="18"/>
      <c r="D266" s="20"/>
      <c r="E266" s="28"/>
      <c r="F266" s="28"/>
      <c r="G26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6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66" s="42"/>
      <c r="J26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6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66" s="37" t="str">
        <f>IF(Table1[[#This Row],[Z-LCLS '[m']
X (SE)]]="","",0)</f>
        <v/>
      </c>
      <c r="M266" s="27" t="str">
        <f>CONCATENATE( IF(ISNUMBER($G266),FIXED($G266-#REF!,6),"…")," / ", IF(ISNUMBER($H266),FIXED($H266-#REF!,6),"…")," / ", IF(ISNUMBER($I266),FIXED($I266-#REF!,6),"…") )</f>
        <v>… / … / …</v>
      </c>
      <c r="N266" s="27" t="str">
        <f>CONCATENATE( IF(ISNUMBER($G266),FIXED($G266-#REF!,6),"…")," / ", IF(ISNUMBER($H266),FIXED($H266-#REF!,6),"…")," / ", IF(ISNUMBER($I266),FIXED($I266-#REF!,6),"…") )</f>
        <v>… / … / …</v>
      </c>
      <c r="O266" s="28"/>
      <c r="P26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6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66" s="39" t="str">
        <f t="shared" si="9"/>
        <v/>
      </c>
      <c r="S266" s="20"/>
      <c r="T266" s="55"/>
      <c r="U266" s="28"/>
      <c r="V266" s="28"/>
      <c r="W266" s="28"/>
      <c r="X266" s="28"/>
    </row>
    <row r="267" spans="1:24" ht="16" x14ac:dyDescent="0.2">
      <c r="A267" s="75">
        <v>262</v>
      </c>
      <c r="B267" s="18"/>
      <c r="C267" s="18"/>
      <c r="D267" s="20"/>
      <c r="E267" s="28"/>
      <c r="F267" s="28"/>
      <c r="G26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6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67" s="42"/>
      <c r="J26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6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67" s="37" t="str">
        <f>IF(Table1[[#This Row],[Z-LCLS '[m']
X (SE)]]="","",0)</f>
        <v/>
      </c>
      <c r="M267" s="27" t="str">
        <f>CONCATENATE( IF(ISNUMBER($G267),FIXED($G267-#REF!,6),"…")," / ", IF(ISNUMBER($H267),FIXED($H267-#REF!,6),"…")," / ", IF(ISNUMBER($I267),FIXED($I267-#REF!,6),"…") )</f>
        <v>… / … / …</v>
      </c>
      <c r="N267" s="27" t="str">
        <f>CONCATENATE( IF(ISNUMBER($G267),FIXED($G267-#REF!,6),"…")," / ", IF(ISNUMBER($H267),FIXED($H267-#REF!,6),"…")," / ", IF(ISNUMBER($I267),FIXED($I267-#REF!,6),"…") )</f>
        <v>… / … / …</v>
      </c>
      <c r="O267" s="28"/>
      <c r="P26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6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67" s="39" t="str">
        <f t="shared" si="9"/>
        <v/>
      </c>
      <c r="S267" s="20"/>
      <c r="T267" s="55"/>
      <c r="U267" s="28"/>
      <c r="V267" s="28"/>
      <c r="W267" s="28"/>
      <c r="X267" s="28"/>
    </row>
    <row r="268" spans="1:24" ht="16" x14ac:dyDescent="0.2">
      <c r="A268" s="26">
        <v>263</v>
      </c>
      <c r="B268" s="18"/>
      <c r="C268" s="18"/>
      <c r="D268" s="20"/>
      <c r="E268" s="28"/>
      <c r="F268" s="28"/>
      <c r="G26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6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68" s="42"/>
      <c r="J26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6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68" s="37" t="str">
        <f>IF(Table1[[#This Row],[Z-LCLS '[m']
X (SE)]]="","",0)</f>
        <v/>
      </c>
      <c r="M268" s="27" t="str">
        <f>CONCATENATE( IF(ISNUMBER($G268),FIXED($G268-#REF!,6),"…")," / ", IF(ISNUMBER($H268),FIXED($H268-#REF!,6),"…")," / ", IF(ISNUMBER($I268),FIXED($I268-#REF!,6),"…") )</f>
        <v>… / … / …</v>
      </c>
      <c r="N268" s="27" t="str">
        <f>CONCATENATE( IF(ISNUMBER($G268),FIXED($G268-#REF!,6),"…")," / ", IF(ISNUMBER($H268),FIXED($H268-#REF!,6),"…")," / ", IF(ISNUMBER($I268),FIXED($I268-#REF!,6),"…") )</f>
        <v>… / … / …</v>
      </c>
      <c r="O268" s="28"/>
      <c r="P26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6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68" s="39" t="str">
        <f t="shared" si="9"/>
        <v/>
      </c>
      <c r="S268" s="20"/>
      <c r="T268" s="55"/>
      <c r="U268" s="28"/>
      <c r="V268" s="28"/>
      <c r="W268" s="28"/>
      <c r="X268" s="28"/>
    </row>
    <row r="269" spans="1:24" ht="16" x14ac:dyDescent="0.2">
      <c r="A269" s="75">
        <v>264</v>
      </c>
      <c r="B269" s="18"/>
      <c r="C269" s="18"/>
      <c r="D269" s="20"/>
      <c r="E269" s="28"/>
      <c r="F269" s="28"/>
      <c r="G26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6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69" s="42"/>
      <c r="J26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6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69" s="37" t="str">
        <f>IF(Table1[[#This Row],[Z-LCLS '[m']
X (SE)]]="","",0)</f>
        <v/>
      </c>
      <c r="M269" s="27" t="str">
        <f>CONCATENATE( IF(ISNUMBER($G269),FIXED($G269-#REF!,6),"…")," / ", IF(ISNUMBER($H269),FIXED($H269-#REF!,6),"…")," / ", IF(ISNUMBER($I269),FIXED($I269-#REF!,6),"…") )</f>
        <v>… / … / …</v>
      </c>
      <c r="N269" s="27" t="str">
        <f>CONCATENATE( IF(ISNUMBER($G269),FIXED($G269-#REF!,6),"…")," / ", IF(ISNUMBER($H269),FIXED($H269-#REF!,6),"…")," / ", IF(ISNUMBER($I269),FIXED($I269-#REF!,6),"…") )</f>
        <v>… / … / …</v>
      </c>
      <c r="O269" s="28"/>
      <c r="P26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6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69" s="39" t="str">
        <f t="shared" si="9"/>
        <v/>
      </c>
      <c r="S269" s="20"/>
      <c r="T269" s="55"/>
      <c r="U269" s="28"/>
      <c r="V269" s="28"/>
      <c r="W269" s="28"/>
      <c r="X269" s="28"/>
    </row>
    <row r="270" spans="1:24" ht="16" x14ac:dyDescent="0.2">
      <c r="A270" s="26">
        <v>265</v>
      </c>
      <c r="B270" s="18"/>
      <c r="C270" s="18"/>
      <c r="D270" s="20"/>
      <c r="E270" s="28"/>
      <c r="F270" s="28"/>
      <c r="G27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7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70" s="42"/>
      <c r="J27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7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70" s="37" t="str">
        <f>IF(Table1[[#This Row],[Z-LCLS '[m']
X (SE)]]="","",0)</f>
        <v/>
      </c>
      <c r="M270" s="27" t="str">
        <f>CONCATENATE( IF(ISNUMBER($G270),FIXED($G270-#REF!,6),"…")," / ", IF(ISNUMBER($H270),FIXED($H270-#REF!,6),"…")," / ", IF(ISNUMBER($I270),FIXED($I270-#REF!,6),"…") )</f>
        <v>… / … / …</v>
      </c>
      <c r="N270" s="27" t="str">
        <f>CONCATENATE( IF(ISNUMBER($G270),FIXED($G270-#REF!,6),"…")," / ", IF(ISNUMBER($H270),FIXED($H270-#REF!,6),"…")," / ", IF(ISNUMBER($I270),FIXED($I270-#REF!,6),"…") )</f>
        <v>… / … / …</v>
      </c>
      <c r="O270" s="28"/>
      <c r="P27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7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70" s="39" t="str">
        <f t="shared" si="9"/>
        <v/>
      </c>
      <c r="S270" s="20"/>
      <c r="T270" s="55"/>
      <c r="U270" s="28"/>
      <c r="V270" s="28"/>
      <c r="W270" s="28"/>
      <c r="X270" s="28"/>
    </row>
    <row r="271" spans="1:24" ht="16" x14ac:dyDescent="0.2">
      <c r="A271" s="75">
        <v>266</v>
      </c>
      <c r="B271" s="18"/>
      <c r="C271" s="18"/>
      <c r="D271" s="20"/>
      <c r="E271" s="28"/>
      <c r="F271" s="28"/>
      <c r="G27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7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71" s="42"/>
      <c r="J27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7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71" s="37" t="str">
        <f>IF(Table1[[#This Row],[Z-LCLS '[m']
X (SE)]]="","",0)</f>
        <v/>
      </c>
      <c r="M271" s="27" t="str">
        <f>CONCATENATE( IF(ISNUMBER($G271),FIXED($G271-#REF!,6),"…")," / ", IF(ISNUMBER($H271),FIXED($H271-#REF!,6),"…")," / ", IF(ISNUMBER($I271),FIXED($I271-#REF!,6),"…") )</f>
        <v>… / … / …</v>
      </c>
      <c r="N271" s="27" t="str">
        <f>CONCATENATE( IF(ISNUMBER($G271),FIXED($G271-#REF!,6),"…")," / ", IF(ISNUMBER($H271),FIXED($H271-#REF!,6),"…")," / ", IF(ISNUMBER($I271),FIXED($I271-#REF!,6),"…") )</f>
        <v>… / … / …</v>
      </c>
      <c r="O271" s="28"/>
      <c r="P27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7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71" s="39" t="str">
        <f t="shared" si="9"/>
        <v/>
      </c>
      <c r="S271" s="20"/>
      <c r="T271" s="55"/>
      <c r="U271" s="28"/>
      <c r="V271" s="28"/>
      <c r="W271" s="28"/>
      <c r="X271" s="28"/>
    </row>
    <row r="272" spans="1:24" ht="16" x14ac:dyDescent="0.2">
      <c r="A272" s="26">
        <v>267</v>
      </c>
      <c r="B272" s="18"/>
      <c r="C272" s="18"/>
      <c r="D272" s="20"/>
      <c r="E272" s="28"/>
      <c r="F272" s="28"/>
      <c r="G27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7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72" s="42"/>
      <c r="J27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7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72" s="37" t="str">
        <f>IF(Table1[[#This Row],[Z-LCLS '[m']
X (SE)]]="","",0)</f>
        <v/>
      </c>
      <c r="M272" s="27" t="str">
        <f>CONCATENATE( IF(ISNUMBER($G272),FIXED($G272-#REF!,6),"…")," / ", IF(ISNUMBER($H272),FIXED($H272-#REF!,6),"…")," / ", IF(ISNUMBER($I272),FIXED($I272-#REF!,6),"…") )</f>
        <v>… / … / …</v>
      </c>
      <c r="N272" s="27" t="str">
        <f>CONCATENATE( IF(ISNUMBER($G272),FIXED($G272-#REF!,6),"…")," / ", IF(ISNUMBER($H272),FIXED($H272-#REF!,6),"…")," / ", IF(ISNUMBER($I272),FIXED($I272-#REF!,6),"…") )</f>
        <v>… / … / …</v>
      </c>
      <c r="O272" s="28"/>
      <c r="P27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7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72" s="39" t="str">
        <f t="shared" si="9"/>
        <v/>
      </c>
      <c r="S272" s="20"/>
      <c r="T272" s="55"/>
      <c r="U272" s="28"/>
      <c r="V272" s="28"/>
      <c r="W272" s="28"/>
      <c r="X272" s="28"/>
    </row>
    <row r="273" spans="1:24" ht="16" x14ac:dyDescent="0.2">
      <c r="A273" s="75">
        <v>268</v>
      </c>
      <c r="B273" s="18"/>
      <c r="C273" s="18"/>
      <c r="D273" s="20"/>
      <c r="E273" s="28"/>
      <c r="F273" s="28"/>
      <c r="G27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7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73" s="42"/>
      <c r="J27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7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73" s="37" t="str">
        <f>IF(Table1[[#This Row],[Z-LCLS '[m']
X (SE)]]="","",0)</f>
        <v/>
      </c>
      <c r="M273" s="27" t="str">
        <f>CONCATENATE( IF(ISNUMBER($G273),FIXED($G273-#REF!,6),"…")," / ", IF(ISNUMBER($H273),FIXED($H273-#REF!,6),"…")," / ", IF(ISNUMBER($I273),FIXED($I273-#REF!,6),"…") )</f>
        <v>… / … / …</v>
      </c>
      <c r="N273" s="27" t="str">
        <f>CONCATENATE( IF(ISNUMBER($G273),FIXED($G273-#REF!,6),"…")," / ", IF(ISNUMBER($H273),FIXED($H273-#REF!,6),"…")," / ", IF(ISNUMBER($I273),FIXED($I273-#REF!,6),"…") )</f>
        <v>… / … / …</v>
      </c>
      <c r="O273" s="28"/>
      <c r="P27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7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73" s="39" t="str">
        <f t="shared" si="9"/>
        <v/>
      </c>
      <c r="S273" s="20"/>
      <c r="T273" s="55"/>
      <c r="U273" s="28"/>
      <c r="V273" s="28"/>
      <c r="W273" s="28"/>
      <c r="X273" s="28"/>
    </row>
    <row r="274" spans="1:24" ht="16" x14ac:dyDescent="0.2">
      <c r="A274" s="26">
        <v>269</v>
      </c>
      <c r="B274" s="18"/>
      <c r="C274" s="18"/>
      <c r="D274" s="20"/>
      <c r="E274" s="28"/>
      <c r="F274" s="28"/>
      <c r="G27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7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74" s="42"/>
      <c r="J27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7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74" s="37" t="str">
        <f>IF(Table1[[#This Row],[Z-LCLS '[m']
X (SE)]]="","",0)</f>
        <v/>
      </c>
      <c r="M274" s="27" t="str">
        <f>CONCATENATE( IF(ISNUMBER($G274),FIXED($G274-#REF!,6),"…")," / ", IF(ISNUMBER($H274),FIXED($H274-#REF!,6),"…")," / ", IF(ISNUMBER($I274),FIXED($I274-#REF!,6),"…") )</f>
        <v>… / … / …</v>
      </c>
      <c r="N274" s="27" t="str">
        <f>CONCATENATE( IF(ISNUMBER($G274),FIXED($G274-#REF!,6),"…")," / ", IF(ISNUMBER($H274),FIXED($H274-#REF!,6),"…")," / ", IF(ISNUMBER($I274),FIXED($I274-#REF!,6),"…") )</f>
        <v>… / … / …</v>
      </c>
      <c r="O274" s="28"/>
      <c r="P27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7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74" s="39" t="str">
        <f t="shared" si="9"/>
        <v/>
      </c>
      <c r="S274" s="20"/>
      <c r="T274" s="55"/>
      <c r="U274" s="28"/>
      <c r="V274" s="28"/>
      <c r="W274" s="28"/>
      <c r="X274" s="28"/>
    </row>
    <row r="275" spans="1:24" ht="16" x14ac:dyDescent="0.2">
      <c r="A275" s="75">
        <v>270</v>
      </c>
      <c r="B275" s="18"/>
      <c r="C275" s="18"/>
      <c r="D275" s="20"/>
      <c r="E275" s="28"/>
      <c r="F275" s="28"/>
      <c r="G27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7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75" s="42"/>
      <c r="J27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7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75" s="37" t="str">
        <f>IF(Table1[[#This Row],[Z-LCLS '[m']
X (SE)]]="","",0)</f>
        <v/>
      </c>
      <c r="M275" s="27" t="str">
        <f>CONCATENATE( IF(ISNUMBER($G275),FIXED($G275-#REF!,6),"…")," / ", IF(ISNUMBER($H275),FIXED($H275-#REF!,6),"…")," / ", IF(ISNUMBER($I275),FIXED($I275-#REF!,6),"…") )</f>
        <v>… / … / …</v>
      </c>
      <c r="N275" s="27" t="str">
        <f>CONCATENATE( IF(ISNUMBER($G275),FIXED($G275-#REF!,6),"…")," / ", IF(ISNUMBER($H275),FIXED($H275-#REF!,6),"…")," / ", IF(ISNUMBER($I275),FIXED($I275-#REF!,6),"…") )</f>
        <v>… / … / …</v>
      </c>
      <c r="O275" s="28"/>
      <c r="P27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7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75" s="39" t="str">
        <f t="shared" si="9"/>
        <v/>
      </c>
      <c r="S275" s="20"/>
      <c r="T275" s="55"/>
      <c r="U275" s="28"/>
      <c r="V275" s="28"/>
      <c r="W275" s="28"/>
      <c r="X275" s="28"/>
    </row>
    <row r="276" spans="1:24" ht="16" x14ac:dyDescent="0.2">
      <c r="A276" s="26">
        <v>271</v>
      </c>
      <c r="B276" s="18"/>
      <c r="C276" s="18"/>
      <c r="D276" s="20"/>
      <c r="E276" s="28"/>
      <c r="F276" s="28"/>
      <c r="G27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7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76" s="42"/>
      <c r="J27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7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76" s="37" t="str">
        <f>IF(Table1[[#This Row],[Z-LCLS '[m']
X (SE)]]="","",0)</f>
        <v/>
      </c>
      <c r="M276" s="27" t="str">
        <f>CONCATENATE( IF(ISNUMBER($G276),FIXED($G276-#REF!,6),"…")," / ", IF(ISNUMBER($H276),FIXED($H276-#REF!,6),"…")," / ", IF(ISNUMBER($I276),FIXED($I276-#REF!,6),"…") )</f>
        <v>… / … / …</v>
      </c>
      <c r="N276" s="27" t="str">
        <f>CONCATENATE( IF(ISNUMBER($G276),FIXED($G276-#REF!,6),"…")," / ", IF(ISNUMBER($H276),FIXED($H276-#REF!,6),"…")," / ", IF(ISNUMBER($I276),FIXED($I276-#REF!,6),"…") )</f>
        <v>… / … / …</v>
      </c>
      <c r="O276" s="28"/>
      <c r="P27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7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76" s="39" t="str">
        <f t="shared" si="9"/>
        <v/>
      </c>
      <c r="S276" s="20"/>
      <c r="T276" s="55"/>
      <c r="U276" s="28"/>
      <c r="V276" s="28"/>
      <c r="W276" s="28"/>
      <c r="X276" s="28"/>
    </row>
    <row r="277" spans="1:24" ht="16" x14ac:dyDescent="0.2">
      <c r="A277" s="75">
        <v>272</v>
      </c>
      <c r="B277" s="18"/>
      <c r="C277" s="18"/>
      <c r="D277" s="20"/>
      <c r="E277" s="28"/>
      <c r="F277" s="28"/>
      <c r="G27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7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77" s="42"/>
      <c r="J27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7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77" s="37" t="str">
        <f>IF(Table1[[#This Row],[Z-LCLS '[m']
X (SE)]]="","",0)</f>
        <v/>
      </c>
      <c r="M277" s="27" t="str">
        <f>CONCATENATE( IF(ISNUMBER($G277),FIXED($G277-#REF!,6),"…")," / ", IF(ISNUMBER($H277),FIXED($H277-#REF!,6),"…")," / ", IF(ISNUMBER($I277),FIXED($I277-#REF!,6),"…") )</f>
        <v>… / … / …</v>
      </c>
      <c r="N277" s="27" t="str">
        <f>CONCATENATE( IF(ISNUMBER($G277),FIXED($G277-#REF!,6),"…")," / ", IF(ISNUMBER($H277),FIXED($H277-#REF!,6),"…")," / ", IF(ISNUMBER($I277),FIXED($I277-#REF!,6),"…") )</f>
        <v>… / … / …</v>
      </c>
      <c r="O277" s="28"/>
      <c r="P27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7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77" s="39" t="str">
        <f t="shared" si="9"/>
        <v/>
      </c>
      <c r="S277" s="20"/>
      <c r="T277" s="55"/>
      <c r="U277" s="28"/>
      <c r="V277" s="28"/>
      <c r="W277" s="28"/>
      <c r="X277" s="28"/>
    </row>
    <row r="278" spans="1:24" ht="16" x14ac:dyDescent="0.2">
      <c r="A278" s="26">
        <v>273</v>
      </c>
      <c r="B278" s="18"/>
      <c r="C278" s="18"/>
      <c r="D278" s="20"/>
      <c r="E278" s="28"/>
      <c r="F278" s="28"/>
      <c r="G27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7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78" s="42"/>
      <c r="J27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7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78" s="37" t="str">
        <f>IF(Table1[[#This Row],[Z-LCLS '[m']
X (SE)]]="","",0)</f>
        <v/>
      </c>
      <c r="M278" s="27" t="str">
        <f>CONCATENATE( IF(ISNUMBER($G278),FIXED($G278-#REF!,6),"…")," / ", IF(ISNUMBER($H278),FIXED($H278-#REF!,6),"…")," / ", IF(ISNUMBER($I278),FIXED($I278-#REF!,6),"…") )</f>
        <v>… / … / …</v>
      </c>
      <c r="N278" s="27" t="str">
        <f>CONCATENATE( IF(ISNUMBER($G278),FIXED($G278-#REF!,6),"…")," / ", IF(ISNUMBER($H278),FIXED($H278-#REF!,6),"…")," / ", IF(ISNUMBER($I278),FIXED($I278-#REF!,6),"…") )</f>
        <v>… / … / …</v>
      </c>
      <c r="O278" s="28"/>
      <c r="P27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7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78" s="39" t="str">
        <f t="shared" si="9"/>
        <v/>
      </c>
      <c r="S278" s="20"/>
      <c r="T278" s="55"/>
      <c r="U278" s="28"/>
      <c r="V278" s="28"/>
      <c r="W278" s="28"/>
      <c r="X278" s="28"/>
    </row>
    <row r="279" spans="1:24" ht="16" x14ac:dyDescent="0.2">
      <c r="A279" s="75">
        <v>274</v>
      </c>
      <c r="B279" s="18"/>
      <c r="C279" s="18"/>
      <c r="D279" s="20"/>
      <c r="E279" s="28"/>
      <c r="F279" s="28"/>
      <c r="G27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7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79" s="42"/>
      <c r="J27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7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79" s="37" t="str">
        <f>IF(Table1[[#This Row],[Z-LCLS '[m']
X (SE)]]="","",0)</f>
        <v/>
      </c>
      <c r="M279" s="27" t="str">
        <f>CONCATENATE( IF(ISNUMBER($G279),FIXED($G279-#REF!,6),"…")," / ", IF(ISNUMBER($H279),FIXED($H279-#REF!,6),"…")," / ", IF(ISNUMBER($I279),FIXED($I279-#REF!,6),"…") )</f>
        <v>… / … / …</v>
      </c>
      <c r="N279" s="27" t="str">
        <f>CONCATENATE( IF(ISNUMBER($G279),FIXED($G279-#REF!,6),"…")," / ", IF(ISNUMBER($H279),FIXED($H279-#REF!,6),"…")," / ", IF(ISNUMBER($I279),FIXED($I279-#REF!,6),"…") )</f>
        <v>… / … / …</v>
      </c>
      <c r="O279" s="28"/>
      <c r="P27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7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79" s="39" t="str">
        <f t="shared" ref="R279:R305" si="10">IFERROR(ROUNDUP(Q279,0),"")</f>
        <v/>
      </c>
      <c r="S279" s="20"/>
      <c r="T279" s="55"/>
      <c r="U279" s="28"/>
      <c r="V279" s="28"/>
      <c r="W279" s="28"/>
      <c r="X279" s="28"/>
    </row>
    <row r="280" spans="1:24" ht="16" x14ac:dyDescent="0.2">
      <c r="A280" s="26">
        <v>275</v>
      </c>
      <c r="B280" s="18"/>
      <c r="C280" s="18"/>
      <c r="D280" s="20"/>
      <c r="E280" s="28"/>
      <c r="F280" s="28"/>
      <c r="G28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8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80" s="42"/>
      <c r="J28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8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80" s="37" t="str">
        <f>IF(Table1[[#This Row],[Z-LCLS '[m']
X (SE)]]="","",0)</f>
        <v/>
      </c>
      <c r="M280" s="27" t="str">
        <f>CONCATENATE( IF(ISNUMBER($G280),FIXED($G280-#REF!,6),"…")," / ", IF(ISNUMBER($H280),FIXED($H280-#REF!,6),"…")," / ", IF(ISNUMBER($I280),FIXED($I280-#REF!,6),"…") )</f>
        <v>… / … / …</v>
      </c>
      <c r="N280" s="27" t="str">
        <f>CONCATENATE( IF(ISNUMBER($G280),FIXED($G280-#REF!,6),"…")," / ", IF(ISNUMBER($H280),FIXED($H280-#REF!,6),"…")," / ", IF(ISNUMBER($I280),FIXED($I280-#REF!,6),"…") )</f>
        <v>… / … / …</v>
      </c>
      <c r="O280" s="28"/>
      <c r="P28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8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80" s="39" t="str">
        <f t="shared" si="10"/>
        <v/>
      </c>
      <c r="S280" s="20"/>
      <c r="T280" s="55"/>
      <c r="U280" s="28"/>
      <c r="V280" s="28"/>
      <c r="W280" s="28"/>
      <c r="X280" s="28"/>
    </row>
    <row r="281" spans="1:24" ht="16" x14ac:dyDescent="0.2">
      <c r="A281" s="75">
        <v>276</v>
      </c>
      <c r="B281" s="18"/>
      <c r="C281" s="18"/>
      <c r="D281" s="20"/>
      <c r="E281" s="28"/>
      <c r="F281" s="28"/>
      <c r="G28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8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81" s="42"/>
      <c r="J28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8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81" s="37" t="str">
        <f>IF(Table1[[#This Row],[Z-LCLS '[m']
X (SE)]]="","",0)</f>
        <v/>
      </c>
      <c r="M281" s="27" t="str">
        <f>CONCATENATE( IF(ISNUMBER($G281),FIXED($G281-#REF!,6),"…")," / ", IF(ISNUMBER($H281),FIXED($H281-#REF!,6),"…")," / ", IF(ISNUMBER($I281),FIXED($I281-#REF!,6),"…") )</f>
        <v>… / … / …</v>
      </c>
      <c r="N281" s="27" t="str">
        <f>CONCATENATE( IF(ISNUMBER($G281),FIXED($G281-#REF!,6),"…")," / ", IF(ISNUMBER($H281),FIXED($H281-#REF!,6),"…")," / ", IF(ISNUMBER($I281),FIXED($I281-#REF!,6),"…") )</f>
        <v>… / … / …</v>
      </c>
      <c r="O281" s="28"/>
      <c r="P28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8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81" s="39" t="str">
        <f t="shared" si="10"/>
        <v/>
      </c>
      <c r="S281" s="20"/>
      <c r="T281" s="55"/>
      <c r="U281" s="28"/>
      <c r="V281" s="28"/>
      <c r="W281" s="28"/>
      <c r="X281" s="28"/>
    </row>
    <row r="282" spans="1:24" ht="16" x14ac:dyDescent="0.2">
      <c r="A282" s="26">
        <v>277</v>
      </c>
      <c r="B282" s="18"/>
      <c r="C282" s="18"/>
      <c r="D282" s="20"/>
      <c r="E282" s="28"/>
      <c r="F282" s="28"/>
      <c r="G28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8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82" s="42"/>
      <c r="J28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8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82" s="37" t="str">
        <f>IF(Table1[[#This Row],[Z-LCLS '[m']
X (SE)]]="","",0)</f>
        <v/>
      </c>
      <c r="M282" s="27" t="str">
        <f>CONCATENATE( IF(ISNUMBER($G282),FIXED($G282-#REF!,6),"…")," / ", IF(ISNUMBER($H282),FIXED($H282-#REF!,6),"…")," / ", IF(ISNUMBER($I282),FIXED($I282-#REF!,6),"…") )</f>
        <v>… / … / …</v>
      </c>
      <c r="N282" s="27" t="str">
        <f>CONCATENATE( IF(ISNUMBER($G282),FIXED($G282-#REF!,6),"…")," / ", IF(ISNUMBER($H282),FIXED($H282-#REF!,6),"…")," / ", IF(ISNUMBER($I282),FIXED($I282-#REF!,6),"…") )</f>
        <v>… / … / …</v>
      </c>
      <c r="O282" s="28"/>
      <c r="P28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8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82" s="39" t="str">
        <f t="shared" si="10"/>
        <v/>
      </c>
      <c r="S282" s="20"/>
      <c r="T282" s="55"/>
      <c r="U282" s="28"/>
      <c r="V282" s="28"/>
      <c r="W282" s="28"/>
      <c r="X282" s="28"/>
    </row>
    <row r="283" spans="1:24" ht="16" x14ac:dyDescent="0.2">
      <c r="A283" s="75">
        <v>278</v>
      </c>
      <c r="B283" s="18"/>
      <c r="C283" s="18"/>
      <c r="D283" s="20"/>
      <c r="E283" s="28"/>
      <c r="F283" s="28"/>
      <c r="G28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8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83" s="42"/>
      <c r="J28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8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83" s="37" t="str">
        <f>IF(Table1[[#This Row],[Z-LCLS '[m']
X (SE)]]="","",0)</f>
        <v/>
      </c>
      <c r="M283" s="27" t="str">
        <f>CONCATENATE( IF(ISNUMBER($G283),FIXED($G283-#REF!,6),"…")," / ", IF(ISNUMBER($H283),FIXED($H283-#REF!,6),"…")," / ", IF(ISNUMBER($I283),FIXED($I283-#REF!,6),"…") )</f>
        <v>… / … / …</v>
      </c>
      <c r="N283" s="27" t="str">
        <f>CONCATENATE( IF(ISNUMBER($G283),FIXED($G283-#REF!,6),"…")," / ", IF(ISNUMBER($H283),FIXED($H283-#REF!,6),"…")," / ", IF(ISNUMBER($I283),FIXED($I283-#REF!,6),"…") )</f>
        <v>… / … / …</v>
      </c>
      <c r="O283" s="28"/>
      <c r="P28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8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83" s="39" t="str">
        <f t="shared" si="10"/>
        <v/>
      </c>
      <c r="S283" s="20"/>
      <c r="T283" s="55"/>
      <c r="U283" s="28"/>
      <c r="V283" s="28"/>
      <c r="W283" s="28"/>
      <c r="X283" s="28"/>
    </row>
    <row r="284" spans="1:24" ht="16" x14ac:dyDescent="0.2">
      <c r="A284" s="26">
        <v>279</v>
      </c>
      <c r="B284" s="18"/>
      <c r="C284" s="18"/>
      <c r="D284" s="20"/>
      <c r="E284" s="28"/>
      <c r="F284" s="28"/>
      <c r="G28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8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84" s="42"/>
      <c r="J28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8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84" s="37" t="str">
        <f>IF(Table1[[#This Row],[Z-LCLS '[m']
X (SE)]]="","",0)</f>
        <v/>
      </c>
      <c r="M284" s="27" t="str">
        <f>CONCATENATE( IF(ISNUMBER($G284),FIXED($G284-#REF!,6),"…")," / ", IF(ISNUMBER($H284),FIXED($H284-#REF!,6),"…")," / ", IF(ISNUMBER($I284),FIXED($I284-#REF!,6),"…") )</f>
        <v>… / … / …</v>
      </c>
      <c r="N284" s="27" t="str">
        <f>CONCATENATE( IF(ISNUMBER($G284),FIXED($G284-#REF!,6),"…")," / ", IF(ISNUMBER($H284),FIXED($H284-#REF!,6),"…")," / ", IF(ISNUMBER($I284),FIXED($I284-#REF!,6),"…") )</f>
        <v>… / … / …</v>
      </c>
      <c r="O284" s="28"/>
      <c r="P28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8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84" s="39" t="str">
        <f t="shared" si="10"/>
        <v/>
      </c>
      <c r="S284" s="20"/>
      <c r="T284" s="55"/>
      <c r="U284" s="28"/>
      <c r="V284" s="28"/>
      <c r="W284" s="28"/>
      <c r="X284" s="28"/>
    </row>
    <row r="285" spans="1:24" ht="16" x14ac:dyDescent="0.2">
      <c r="A285" s="75">
        <v>280</v>
      </c>
      <c r="B285" s="18"/>
      <c r="C285" s="18"/>
      <c r="D285" s="20"/>
      <c r="E285" s="28"/>
      <c r="F285" s="28"/>
      <c r="G28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8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85" s="42"/>
      <c r="J28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8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85" s="37" t="str">
        <f>IF(Table1[[#This Row],[Z-LCLS '[m']
X (SE)]]="","",0)</f>
        <v/>
      </c>
      <c r="M285" s="27" t="str">
        <f>CONCATENATE( IF(ISNUMBER($G285),FIXED($G285-#REF!,6),"…")," / ", IF(ISNUMBER($H285),FIXED($H285-#REF!,6),"…")," / ", IF(ISNUMBER($I285),FIXED($I285-#REF!,6),"…") )</f>
        <v>… / … / …</v>
      </c>
      <c r="N285" s="27" t="str">
        <f>CONCATENATE( IF(ISNUMBER($G285),FIXED($G285-#REF!,6),"…")," / ", IF(ISNUMBER($H285),FIXED($H285-#REF!,6),"…")," / ", IF(ISNUMBER($I285),FIXED($I285-#REF!,6),"…") )</f>
        <v>… / … / …</v>
      </c>
      <c r="O285" s="28"/>
      <c r="P28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8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85" s="39" t="str">
        <f t="shared" si="10"/>
        <v/>
      </c>
      <c r="S285" s="20"/>
      <c r="T285" s="55"/>
      <c r="U285" s="28"/>
      <c r="V285" s="28"/>
      <c r="W285" s="28"/>
      <c r="X285" s="28"/>
    </row>
    <row r="286" spans="1:24" ht="16" x14ac:dyDescent="0.2">
      <c r="A286" s="26">
        <v>281</v>
      </c>
      <c r="B286" s="18"/>
      <c r="C286" s="18"/>
      <c r="D286" s="20"/>
      <c r="E286" s="28"/>
      <c r="F286" s="28"/>
      <c r="G28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8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86" s="42"/>
      <c r="J28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8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86" s="37" t="str">
        <f>IF(Table1[[#This Row],[Z-LCLS '[m']
X (SE)]]="","",0)</f>
        <v/>
      </c>
      <c r="M286" s="27" t="str">
        <f>CONCATENATE( IF(ISNUMBER($G286),FIXED($G286-#REF!,6),"…")," / ", IF(ISNUMBER($H286),FIXED($H286-#REF!,6),"…")," / ", IF(ISNUMBER($I286),FIXED($I286-#REF!,6),"…") )</f>
        <v>… / … / …</v>
      </c>
      <c r="N286" s="27" t="str">
        <f>CONCATENATE( IF(ISNUMBER($G286),FIXED($G286-#REF!,6),"…")," / ", IF(ISNUMBER($H286),FIXED($H286-#REF!,6),"…")," / ", IF(ISNUMBER($I286),FIXED($I286-#REF!,6),"…") )</f>
        <v>… / … / …</v>
      </c>
      <c r="O286" s="28"/>
      <c r="P28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8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86" s="39" t="str">
        <f t="shared" si="10"/>
        <v/>
      </c>
      <c r="S286" s="20"/>
      <c r="T286" s="55"/>
      <c r="U286" s="28"/>
      <c r="V286" s="28"/>
      <c r="W286" s="28"/>
      <c r="X286" s="28"/>
    </row>
    <row r="287" spans="1:24" ht="16" x14ac:dyDescent="0.2">
      <c r="A287" s="75">
        <v>282</v>
      </c>
      <c r="B287" s="18"/>
      <c r="C287" s="18"/>
      <c r="D287" s="20"/>
      <c r="E287" s="28"/>
      <c r="F287" s="28"/>
      <c r="G28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8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87" s="42"/>
      <c r="J28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8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87" s="37" t="str">
        <f>IF(Table1[[#This Row],[Z-LCLS '[m']
X (SE)]]="","",0)</f>
        <v/>
      </c>
      <c r="M287" s="27" t="str">
        <f>CONCATENATE( IF(ISNUMBER($G287),FIXED($G287-#REF!,6),"…")," / ", IF(ISNUMBER($H287),FIXED($H287-#REF!,6),"…")," / ", IF(ISNUMBER($I287),FIXED($I287-#REF!,6),"…") )</f>
        <v>… / … / …</v>
      </c>
      <c r="N287" s="27" t="str">
        <f>CONCATENATE( IF(ISNUMBER($G287),FIXED($G287-#REF!,6),"…")," / ", IF(ISNUMBER($H287),FIXED($H287-#REF!,6),"…")," / ", IF(ISNUMBER($I287),FIXED($I287-#REF!,6),"…") )</f>
        <v>… / … / …</v>
      </c>
      <c r="O287" s="28"/>
      <c r="P28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8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87" s="39" t="str">
        <f t="shared" si="10"/>
        <v/>
      </c>
      <c r="S287" s="20"/>
      <c r="T287" s="55"/>
      <c r="U287" s="28"/>
      <c r="V287" s="28"/>
      <c r="W287" s="28"/>
      <c r="X287" s="28"/>
    </row>
    <row r="288" spans="1:24" ht="16" x14ac:dyDescent="0.2">
      <c r="A288" s="26">
        <v>283</v>
      </c>
      <c r="B288" s="18"/>
      <c r="C288" s="18"/>
      <c r="D288" s="20"/>
      <c r="E288" s="28"/>
      <c r="F288" s="28"/>
      <c r="G28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8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88" s="42"/>
      <c r="J28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8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88" s="37" t="str">
        <f>IF(Table1[[#This Row],[Z-LCLS '[m']
X (SE)]]="","",0)</f>
        <v/>
      </c>
      <c r="M288" s="27" t="str">
        <f>CONCATENATE( IF(ISNUMBER($G288),FIXED($G288-#REF!,6),"…")," / ", IF(ISNUMBER($H288),FIXED($H288-#REF!,6),"…")," / ", IF(ISNUMBER($I288),FIXED($I288-#REF!,6),"…") )</f>
        <v>… / … / …</v>
      </c>
      <c r="N288" s="27" t="str">
        <f>CONCATENATE( IF(ISNUMBER($G288),FIXED($G288-#REF!,6),"…")," / ", IF(ISNUMBER($H288),FIXED($H288-#REF!,6),"…")," / ", IF(ISNUMBER($I288),FIXED($I288-#REF!,6),"…") )</f>
        <v>… / … / …</v>
      </c>
      <c r="O288" s="28"/>
      <c r="P28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8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88" s="39" t="str">
        <f t="shared" si="10"/>
        <v/>
      </c>
      <c r="S288" s="20"/>
      <c r="T288" s="55"/>
      <c r="U288" s="28"/>
      <c r="V288" s="28"/>
      <c r="W288" s="28"/>
      <c r="X288" s="28"/>
    </row>
    <row r="289" spans="1:24" ht="16" x14ac:dyDescent="0.2">
      <c r="A289" s="75">
        <v>284</v>
      </c>
      <c r="B289" s="18"/>
      <c r="C289" s="18"/>
      <c r="D289" s="20"/>
      <c r="E289" s="28"/>
      <c r="F289" s="28"/>
      <c r="G28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8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89" s="42"/>
      <c r="J28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8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89" s="37" t="str">
        <f>IF(Table1[[#This Row],[Z-LCLS '[m']
X (SE)]]="","",0)</f>
        <v/>
      </c>
      <c r="M289" s="27" t="str">
        <f>CONCATENATE( IF(ISNUMBER($G289),FIXED($G289-#REF!,6),"…")," / ", IF(ISNUMBER($H289),FIXED($H289-#REF!,6),"…")," / ", IF(ISNUMBER($I289),FIXED($I289-#REF!,6),"…") )</f>
        <v>… / … / …</v>
      </c>
      <c r="N289" s="27" t="str">
        <f>CONCATENATE( IF(ISNUMBER($G289),FIXED($G289-#REF!,6),"…")," / ", IF(ISNUMBER($H289),FIXED($H289-#REF!,6),"…")," / ", IF(ISNUMBER($I289),FIXED($I289-#REF!,6),"…") )</f>
        <v>… / … / …</v>
      </c>
      <c r="O289" s="28"/>
      <c r="P28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8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89" s="39" t="str">
        <f t="shared" si="10"/>
        <v/>
      </c>
      <c r="S289" s="20"/>
      <c r="T289" s="55"/>
      <c r="U289" s="28"/>
      <c r="V289" s="28"/>
      <c r="W289" s="28"/>
      <c r="X289" s="28"/>
    </row>
    <row r="290" spans="1:24" ht="16" x14ac:dyDescent="0.2">
      <c r="A290" s="26">
        <v>285</v>
      </c>
      <c r="B290" s="18"/>
      <c r="C290" s="18"/>
      <c r="D290" s="20"/>
      <c r="E290" s="28"/>
      <c r="F290" s="28"/>
      <c r="G29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9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90" s="42"/>
      <c r="J29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9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90" s="37" t="str">
        <f>IF(Table1[[#This Row],[Z-LCLS '[m']
X (SE)]]="","",0)</f>
        <v/>
      </c>
      <c r="M290" s="27" t="str">
        <f>CONCATENATE( IF(ISNUMBER($G290),FIXED($G290-#REF!,6),"…")," / ", IF(ISNUMBER($H290),FIXED($H290-#REF!,6),"…")," / ", IF(ISNUMBER($I290),FIXED($I290-#REF!,6),"…") )</f>
        <v>… / … / …</v>
      </c>
      <c r="N290" s="27" t="str">
        <f>CONCATENATE( IF(ISNUMBER($G290),FIXED($G290-#REF!,6),"…")," / ", IF(ISNUMBER($H290),FIXED($H290-#REF!,6),"…")," / ", IF(ISNUMBER($I290),FIXED($I290-#REF!,6),"…") )</f>
        <v>… / … / …</v>
      </c>
      <c r="O290" s="28"/>
      <c r="P29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9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90" s="39" t="str">
        <f t="shared" si="10"/>
        <v/>
      </c>
      <c r="S290" s="20"/>
      <c r="T290" s="55"/>
      <c r="U290" s="28"/>
      <c r="V290" s="28"/>
      <c r="W290" s="28"/>
      <c r="X290" s="28"/>
    </row>
    <row r="291" spans="1:24" ht="16" x14ac:dyDescent="0.2">
      <c r="A291" s="75">
        <v>286</v>
      </c>
      <c r="B291" s="18"/>
      <c r="C291" s="18"/>
      <c r="D291" s="20"/>
      <c r="E291" s="28"/>
      <c r="F291" s="28"/>
      <c r="G29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9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91" s="42"/>
      <c r="J29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9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91" s="37" t="str">
        <f>IF(Table1[[#This Row],[Z-LCLS '[m']
X (SE)]]="","",0)</f>
        <v/>
      </c>
      <c r="M291" s="27" t="str">
        <f>CONCATENATE( IF(ISNUMBER($G291),FIXED($G291-#REF!,6),"…")," / ", IF(ISNUMBER($H291),FIXED($H291-#REF!,6),"…")," / ", IF(ISNUMBER($I291),FIXED($I291-#REF!,6),"…") )</f>
        <v>… / … / …</v>
      </c>
      <c r="N291" s="27" t="str">
        <f>CONCATENATE( IF(ISNUMBER($G291),FIXED($G291-#REF!,6),"…")," / ", IF(ISNUMBER($H291),FIXED($H291-#REF!,6),"…")," / ", IF(ISNUMBER($I291),FIXED($I291-#REF!,6),"…") )</f>
        <v>… / … / …</v>
      </c>
      <c r="O291" s="28"/>
      <c r="P29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9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91" s="39" t="str">
        <f t="shared" si="10"/>
        <v/>
      </c>
      <c r="S291" s="20"/>
      <c r="T291" s="55"/>
      <c r="U291" s="28"/>
      <c r="V291" s="28"/>
      <c r="W291" s="28"/>
      <c r="X291" s="28"/>
    </row>
    <row r="292" spans="1:24" ht="16" x14ac:dyDescent="0.2">
      <c r="A292" s="26">
        <v>287</v>
      </c>
      <c r="B292" s="18"/>
      <c r="C292" s="18"/>
      <c r="D292" s="20"/>
      <c r="E292" s="28"/>
      <c r="F292" s="28"/>
      <c r="G29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9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92" s="42"/>
      <c r="J29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9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92" s="37" t="str">
        <f>IF(Table1[[#This Row],[Z-LCLS '[m']
X (SE)]]="","",0)</f>
        <v/>
      </c>
      <c r="M292" s="27" t="str">
        <f>CONCATENATE( IF(ISNUMBER($G292),FIXED($G292-#REF!,6),"…")," / ", IF(ISNUMBER($H292),FIXED($H292-#REF!,6),"…")," / ", IF(ISNUMBER($I292),FIXED($I292-#REF!,6),"…") )</f>
        <v>… / … / …</v>
      </c>
      <c r="N292" s="27" t="str">
        <f>CONCATENATE( IF(ISNUMBER($G292),FIXED($G292-#REF!,6),"…")," / ", IF(ISNUMBER($H292),FIXED($H292-#REF!,6),"…")," / ", IF(ISNUMBER($I292),FIXED($I292-#REF!,6),"…") )</f>
        <v>… / … / …</v>
      </c>
      <c r="O292" s="28"/>
      <c r="P29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9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92" s="39" t="str">
        <f t="shared" si="10"/>
        <v/>
      </c>
      <c r="S292" s="20"/>
      <c r="T292" s="55"/>
      <c r="U292" s="28"/>
      <c r="V292" s="28"/>
      <c r="W292" s="28"/>
      <c r="X292" s="28"/>
    </row>
    <row r="293" spans="1:24" ht="16" x14ac:dyDescent="0.2">
      <c r="A293" s="75">
        <v>288</v>
      </c>
      <c r="B293" s="18"/>
      <c r="C293" s="18"/>
      <c r="D293" s="20"/>
      <c r="E293" s="28"/>
      <c r="F293" s="28"/>
      <c r="G29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9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93" s="42"/>
      <c r="J29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9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93" s="37" t="str">
        <f>IF(Table1[[#This Row],[Z-LCLS '[m']
X (SE)]]="","",0)</f>
        <v/>
      </c>
      <c r="M293" s="27" t="str">
        <f>CONCATENATE( IF(ISNUMBER($G293),FIXED($G293-#REF!,6),"…")," / ", IF(ISNUMBER($H293),FIXED($H293-#REF!,6),"…")," / ", IF(ISNUMBER($I293),FIXED($I293-#REF!,6),"…") )</f>
        <v>… / … / …</v>
      </c>
      <c r="N293" s="27" t="str">
        <f>CONCATENATE( IF(ISNUMBER($G293),FIXED($G293-#REF!,6),"…")," / ", IF(ISNUMBER($H293),FIXED($H293-#REF!,6),"…")," / ", IF(ISNUMBER($I293),FIXED($I293-#REF!,6),"…") )</f>
        <v>… / … / …</v>
      </c>
      <c r="O293" s="28"/>
      <c r="P29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9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93" s="39" t="str">
        <f t="shared" si="10"/>
        <v/>
      </c>
      <c r="S293" s="20"/>
      <c r="T293" s="55"/>
      <c r="U293" s="28"/>
      <c r="V293" s="28"/>
      <c r="W293" s="28"/>
      <c r="X293" s="28"/>
    </row>
    <row r="294" spans="1:24" ht="16" x14ac:dyDescent="0.2">
      <c r="A294" s="26">
        <v>289</v>
      </c>
      <c r="B294" s="18"/>
      <c r="C294" s="18"/>
      <c r="D294" s="20"/>
      <c r="E294" s="28"/>
      <c r="F294" s="28"/>
      <c r="G29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9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94" s="42"/>
      <c r="J29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9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94" s="37" t="str">
        <f>IF(Table1[[#This Row],[Z-LCLS '[m']
X (SE)]]="","",0)</f>
        <v/>
      </c>
      <c r="M294" s="27" t="str">
        <f>CONCATENATE( IF(ISNUMBER($G294),FIXED($G294-#REF!,6),"…")," / ", IF(ISNUMBER($H294),FIXED($H294-#REF!,6),"…")," / ", IF(ISNUMBER($I294),FIXED($I294-#REF!,6),"…") )</f>
        <v>… / … / …</v>
      </c>
      <c r="N294" s="27" t="str">
        <f>CONCATENATE( IF(ISNUMBER($G294),FIXED($G294-#REF!,6),"…")," / ", IF(ISNUMBER($H294),FIXED($H294-#REF!,6),"…")," / ", IF(ISNUMBER($I294),FIXED($I294-#REF!,6),"…") )</f>
        <v>… / … / …</v>
      </c>
      <c r="O294" s="28"/>
      <c r="P29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9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94" s="39" t="str">
        <f t="shared" si="10"/>
        <v/>
      </c>
      <c r="S294" s="20"/>
      <c r="T294" s="55"/>
      <c r="U294" s="28"/>
      <c r="V294" s="28"/>
      <c r="W294" s="28"/>
      <c r="X294" s="28"/>
    </row>
    <row r="295" spans="1:24" ht="16" x14ac:dyDescent="0.2">
      <c r="A295" s="75">
        <v>290</v>
      </c>
      <c r="B295" s="18"/>
      <c r="C295" s="18"/>
      <c r="D295" s="20"/>
      <c r="E295" s="28"/>
      <c r="F295" s="28"/>
      <c r="G29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9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95" s="42"/>
      <c r="J29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9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95" s="37" t="str">
        <f>IF(Table1[[#This Row],[Z-LCLS '[m']
X (SE)]]="","",0)</f>
        <v/>
      </c>
      <c r="M295" s="27" t="str">
        <f>CONCATENATE( IF(ISNUMBER($G295),FIXED($G295-#REF!,6),"…")," / ", IF(ISNUMBER($H295),FIXED($H295-#REF!,6),"…")," / ", IF(ISNUMBER($I295),FIXED($I295-#REF!,6),"…") )</f>
        <v>… / … / …</v>
      </c>
      <c r="N295" s="27" t="str">
        <f>CONCATENATE( IF(ISNUMBER($G295),FIXED($G295-#REF!,6),"…")," / ", IF(ISNUMBER($H295),FIXED($H295-#REF!,6),"…")," / ", IF(ISNUMBER($I295),FIXED($I295-#REF!,6),"…") )</f>
        <v>… / … / …</v>
      </c>
      <c r="O295" s="28"/>
      <c r="P29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9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95" s="39" t="str">
        <f t="shared" si="10"/>
        <v/>
      </c>
      <c r="S295" s="20"/>
      <c r="T295" s="55"/>
      <c r="U295" s="28"/>
      <c r="V295" s="28"/>
      <c r="W295" s="28"/>
      <c r="X295" s="28"/>
    </row>
    <row r="296" spans="1:24" ht="16" x14ac:dyDescent="0.2">
      <c r="A296" s="26">
        <v>291</v>
      </c>
      <c r="B296" s="18"/>
      <c r="C296" s="18"/>
      <c r="D296" s="20"/>
      <c r="E296" s="28"/>
      <c r="F296" s="28"/>
      <c r="G29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9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96" s="42"/>
      <c r="J29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9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96" s="37" t="str">
        <f>IF(Table1[[#This Row],[Z-LCLS '[m']
X (SE)]]="","",0)</f>
        <v/>
      </c>
      <c r="M296" s="27" t="str">
        <f>CONCATENATE( IF(ISNUMBER($G296),FIXED($G296-#REF!,6),"…")," / ", IF(ISNUMBER($H296),FIXED($H296-#REF!,6),"…")," / ", IF(ISNUMBER($I296),FIXED($I296-#REF!,6),"…") )</f>
        <v>… / … / …</v>
      </c>
      <c r="N296" s="27" t="str">
        <f>CONCATENATE( IF(ISNUMBER($G296),FIXED($G296-#REF!,6),"…")," / ", IF(ISNUMBER($H296),FIXED($H296-#REF!,6),"…")," / ", IF(ISNUMBER($I296),FIXED($I296-#REF!,6),"…") )</f>
        <v>… / … / …</v>
      </c>
      <c r="O296" s="28"/>
      <c r="P29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9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96" s="39" t="str">
        <f t="shared" si="10"/>
        <v/>
      </c>
      <c r="S296" s="20"/>
      <c r="T296" s="55"/>
      <c r="U296" s="28"/>
      <c r="V296" s="28"/>
      <c r="W296" s="28"/>
      <c r="X296" s="28"/>
    </row>
    <row r="297" spans="1:24" ht="16" x14ac:dyDescent="0.2">
      <c r="A297" s="75">
        <v>292</v>
      </c>
      <c r="B297" s="18"/>
      <c r="C297" s="18"/>
      <c r="D297" s="20"/>
      <c r="E297" s="28"/>
      <c r="F297" s="28"/>
      <c r="G297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97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97" s="42"/>
      <c r="J297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97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97" s="37" t="str">
        <f>IF(Table1[[#This Row],[Z-LCLS '[m']
X (SE)]]="","",0)</f>
        <v/>
      </c>
      <c r="M297" s="27" t="str">
        <f>CONCATENATE( IF(ISNUMBER($G297),FIXED($G297-#REF!,6),"…")," / ", IF(ISNUMBER($H297),FIXED($H297-#REF!,6),"…")," / ", IF(ISNUMBER($I297),FIXED($I297-#REF!,6),"…") )</f>
        <v>… / … / …</v>
      </c>
      <c r="N297" s="27" t="str">
        <f>CONCATENATE( IF(ISNUMBER($G297),FIXED($G297-#REF!,6),"…")," / ", IF(ISNUMBER($H297),FIXED($H297-#REF!,6),"…")," / ", IF(ISNUMBER($I297),FIXED($I297-#REF!,6),"…") )</f>
        <v>… / … / …</v>
      </c>
      <c r="O297" s="28"/>
      <c r="P297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97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97" s="39" t="str">
        <f t="shared" si="10"/>
        <v/>
      </c>
      <c r="S297" s="20"/>
      <c r="T297" s="55"/>
      <c r="U297" s="28"/>
      <c r="V297" s="28"/>
      <c r="W297" s="28"/>
      <c r="X297" s="28"/>
    </row>
    <row r="298" spans="1:24" ht="16" x14ac:dyDescent="0.2">
      <c r="A298" s="26">
        <v>293</v>
      </c>
      <c r="B298" s="18"/>
      <c r="C298" s="18"/>
      <c r="D298" s="20"/>
      <c r="E298" s="28"/>
      <c r="F298" s="28"/>
      <c r="G298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98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98" s="42"/>
      <c r="J298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98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98" s="37" t="str">
        <f>IF(Table1[[#This Row],[Z-LCLS '[m']
X (SE)]]="","",0)</f>
        <v/>
      </c>
      <c r="M298" s="27" t="str">
        <f>CONCATENATE( IF(ISNUMBER($G298),FIXED($G298-#REF!,6),"…")," / ", IF(ISNUMBER($H298),FIXED($H298-#REF!,6),"…")," / ", IF(ISNUMBER($I298),FIXED($I298-#REF!,6),"…") )</f>
        <v>… / … / …</v>
      </c>
      <c r="N298" s="27" t="str">
        <f>CONCATENATE( IF(ISNUMBER($G298),FIXED($G298-#REF!,6),"…")," / ", IF(ISNUMBER($H298),FIXED($H298-#REF!,6),"…")," / ", IF(ISNUMBER($I298),FIXED($I298-#REF!,6),"…") )</f>
        <v>… / … / …</v>
      </c>
      <c r="O298" s="28"/>
      <c r="P298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98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98" s="39" t="str">
        <f t="shared" si="10"/>
        <v/>
      </c>
      <c r="S298" s="20"/>
      <c r="T298" s="55"/>
      <c r="U298" s="28"/>
      <c r="V298" s="28"/>
      <c r="W298" s="28"/>
      <c r="X298" s="28"/>
    </row>
    <row r="299" spans="1:24" ht="16" x14ac:dyDescent="0.2">
      <c r="A299" s="75">
        <v>294</v>
      </c>
      <c r="B299" s="18"/>
      <c r="C299" s="18"/>
      <c r="D299" s="20"/>
      <c r="E299" s="28"/>
      <c r="F299" s="28"/>
      <c r="G299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299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299" s="42"/>
      <c r="J299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299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299" s="37" t="str">
        <f>IF(Table1[[#This Row],[Z-LCLS '[m']
X (SE)]]="","",0)</f>
        <v/>
      </c>
      <c r="M299" s="27" t="str">
        <f>CONCATENATE( IF(ISNUMBER($G299),FIXED($G299-#REF!,6),"…")," / ", IF(ISNUMBER($H299),FIXED($H299-#REF!,6),"…")," / ", IF(ISNUMBER($I299),FIXED($I299-#REF!,6),"…") )</f>
        <v>… / … / …</v>
      </c>
      <c r="N299" s="27" t="str">
        <f>CONCATENATE( IF(ISNUMBER($G299),FIXED($G299-#REF!,6),"…")," / ", IF(ISNUMBER($H299),FIXED($H299-#REF!,6),"…")," / ", IF(ISNUMBER($I299),FIXED($I299-#REF!,6),"…") )</f>
        <v>… / … / …</v>
      </c>
      <c r="O299" s="28"/>
      <c r="P299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299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299" s="39" t="str">
        <f t="shared" si="10"/>
        <v/>
      </c>
      <c r="S299" s="20"/>
      <c r="T299" s="55"/>
      <c r="U299" s="28"/>
      <c r="V299" s="28"/>
      <c r="W299" s="28"/>
      <c r="X299" s="28"/>
    </row>
    <row r="300" spans="1:24" ht="16" x14ac:dyDescent="0.2">
      <c r="A300" s="26">
        <v>295</v>
      </c>
      <c r="B300" s="18"/>
      <c r="C300" s="18"/>
      <c r="D300" s="20"/>
      <c r="E300" s="28"/>
      <c r="F300" s="28"/>
      <c r="G300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00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00" s="42"/>
      <c r="J300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00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00" s="37" t="str">
        <f>IF(Table1[[#This Row],[Z-LCLS '[m']
X (SE)]]="","",0)</f>
        <v/>
      </c>
      <c r="M300" s="27" t="str">
        <f>CONCATENATE( IF(ISNUMBER($G300),FIXED($G300-#REF!,6),"…")," / ", IF(ISNUMBER($H300),FIXED($H300-#REF!,6),"…")," / ", IF(ISNUMBER($I300),FIXED($I300-#REF!,6),"…") )</f>
        <v>… / … / …</v>
      </c>
      <c r="N300" s="27" t="str">
        <f>CONCATENATE( IF(ISNUMBER($G300),FIXED($G300-#REF!,6),"…")," / ", IF(ISNUMBER($H300),FIXED($H300-#REF!,6),"…")," / ", IF(ISNUMBER($I300),FIXED($I300-#REF!,6),"…") )</f>
        <v>… / … / …</v>
      </c>
      <c r="O300" s="28"/>
      <c r="P300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00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00" s="39" t="str">
        <f t="shared" si="10"/>
        <v/>
      </c>
      <c r="S300" s="20"/>
      <c r="T300" s="55"/>
      <c r="U300" s="28"/>
      <c r="V300" s="28"/>
      <c r="W300" s="28"/>
      <c r="X300" s="28"/>
    </row>
    <row r="301" spans="1:24" ht="16" x14ac:dyDescent="0.2">
      <c r="A301" s="75">
        <v>296</v>
      </c>
      <c r="B301" s="18"/>
      <c r="C301" s="18"/>
      <c r="D301" s="20"/>
      <c r="E301" s="28"/>
      <c r="F301" s="28"/>
      <c r="G301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01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01" s="42"/>
      <c r="J301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01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01" s="37" t="str">
        <f>IF(Table1[[#This Row],[Z-LCLS '[m']
X (SE)]]="","",0)</f>
        <v/>
      </c>
      <c r="M301" s="27" t="str">
        <f>CONCATENATE( IF(ISNUMBER($G301),FIXED($G301-#REF!,6),"…")," / ", IF(ISNUMBER($H301),FIXED($H301-#REF!,6),"…")," / ", IF(ISNUMBER($I301),FIXED($I301-#REF!,6),"…") )</f>
        <v>… / … / …</v>
      </c>
      <c r="N301" s="27" t="str">
        <f>CONCATENATE( IF(ISNUMBER($G301),FIXED($G301-#REF!,6),"…")," / ", IF(ISNUMBER($H301),FIXED($H301-#REF!,6),"…")," / ", IF(ISNUMBER($I301),FIXED($I301-#REF!,6),"…") )</f>
        <v>… / … / …</v>
      </c>
      <c r="O301" s="28"/>
      <c r="P301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01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01" s="39" t="str">
        <f t="shared" si="10"/>
        <v/>
      </c>
      <c r="S301" s="20"/>
      <c r="T301" s="55"/>
      <c r="U301" s="28"/>
      <c r="V301" s="28"/>
      <c r="W301" s="28"/>
      <c r="X301" s="28"/>
    </row>
    <row r="302" spans="1:24" ht="16" x14ac:dyDescent="0.2">
      <c r="A302" s="26">
        <v>297</v>
      </c>
      <c r="B302" s="18"/>
      <c r="C302" s="18"/>
      <c r="D302" s="20"/>
      <c r="E302" s="28"/>
      <c r="F302" s="28"/>
      <c r="G302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02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02" s="42"/>
      <c r="J302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02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02" s="37" t="str">
        <f>IF(Table1[[#This Row],[Z-LCLS '[m']
X (SE)]]="","",0)</f>
        <v/>
      </c>
      <c r="M302" s="27" t="str">
        <f>CONCATENATE( IF(ISNUMBER($G302),FIXED($G302-#REF!,6),"…")," / ", IF(ISNUMBER($H302),FIXED($H302-#REF!,6),"…")," / ", IF(ISNUMBER($I302),FIXED($I302-#REF!,6),"…") )</f>
        <v>… / … / …</v>
      </c>
      <c r="N302" s="27" t="str">
        <f>CONCATENATE( IF(ISNUMBER($G302),FIXED($G302-#REF!,6),"…")," / ", IF(ISNUMBER($H302),FIXED($H302-#REF!,6),"…")," / ", IF(ISNUMBER($I302),FIXED($I302-#REF!,6),"…") )</f>
        <v>… / … / …</v>
      </c>
      <c r="O302" s="28"/>
      <c r="P302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02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02" s="39" t="str">
        <f t="shared" si="10"/>
        <v/>
      </c>
      <c r="S302" s="20"/>
      <c r="T302" s="55"/>
      <c r="U302" s="28"/>
      <c r="V302" s="28"/>
      <c r="W302" s="28"/>
      <c r="X302" s="28"/>
    </row>
    <row r="303" spans="1:24" ht="16" x14ac:dyDescent="0.2">
      <c r="A303" s="75">
        <v>298</v>
      </c>
      <c r="B303" s="18"/>
      <c r="C303" s="18"/>
      <c r="D303" s="20"/>
      <c r="E303" s="28"/>
      <c r="F303" s="28"/>
      <c r="G303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03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03" s="42"/>
      <c r="J303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03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03" s="37" t="str">
        <f>IF(Table1[[#This Row],[Z-LCLS '[m']
X (SE)]]="","",0)</f>
        <v/>
      </c>
      <c r="M303" s="27" t="str">
        <f>CONCATENATE( IF(ISNUMBER($G303),FIXED($G303-#REF!,6),"…")," / ", IF(ISNUMBER($H303),FIXED($H303-#REF!,6),"…")," / ", IF(ISNUMBER($I303),FIXED($I303-#REF!,6),"…") )</f>
        <v>… / … / …</v>
      </c>
      <c r="N303" s="27" t="str">
        <f>CONCATENATE( IF(ISNUMBER($G303),FIXED($G303-#REF!,6),"…")," / ", IF(ISNUMBER($H303),FIXED($H303-#REF!,6),"…")," / ", IF(ISNUMBER($I303),FIXED($I303-#REF!,6),"…") )</f>
        <v>… / … / …</v>
      </c>
      <c r="O303" s="28"/>
      <c r="P303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03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03" s="39" t="str">
        <f t="shared" si="10"/>
        <v/>
      </c>
      <c r="S303" s="20"/>
      <c r="T303" s="55"/>
      <c r="U303" s="28"/>
      <c r="V303" s="28"/>
      <c r="W303" s="28"/>
      <c r="X303" s="28"/>
    </row>
    <row r="304" spans="1:24" ht="16" x14ac:dyDescent="0.2">
      <c r="A304" s="26">
        <v>299</v>
      </c>
      <c r="B304" s="18"/>
      <c r="C304" s="18"/>
      <c r="D304" s="20"/>
      <c r="E304" s="28"/>
      <c r="F304" s="28"/>
      <c r="G304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04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04" s="42"/>
      <c r="J304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04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04" s="37" t="str">
        <f>IF(Table1[[#This Row],[Z-LCLS '[m']
X (SE)]]="","",0)</f>
        <v/>
      </c>
      <c r="M304" s="27" t="str">
        <f>CONCATENATE( IF(ISNUMBER($G304),FIXED($G304-#REF!,6),"…")," / ", IF(ISNUMBER($H304),FIXED($H304-#REF!,6),"…")," / ", IF(ISNUMBER($I304),FIXED($I304-#REF!,6),"…") )</f>
        <v>… / … / …</v>
      </c>
      <c r="N304" s="27" t="str">
        <f>CONCATENATE( IF(ISNUMBER($G304),FIXED($G304-#REF!,6),"…")," / ", IF(ISNUMBER($H304),FIXED($H304-#REF!,6),"…")," / ", IF(ISNUMBER($I304),FIXED($I304-#REF!,6),"…") )</f>
        <v>… / … / …</v>
      </c>
      <c r="O304" s="28"/>
      <c r="P304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04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04" s="39" t="str">
        <f t="shared" si="10"/>
        <v/>
      </c>
      <c r="S304" s="20"/>
      <c r="T304" s="55"/>
      <c r="U304" s="28"/>
      <c r="V304" s="28"/>
      <c r="W304" s="28"/>
      <c r="X304" s="28"/>
    </row>
    <row r="305" spans="1:24" ht="16" x14ac:dyDescent="0.2">
      <c r="A305" s="75">
        <v>300</v>
      </c>
      <c r="B305" s="18"/>
      <c r="C305" s="18"/>
      <c r="D305" s="20"/>
      <c r="E305" s="28"/>
      <c r="F305" s="28"/>
      <c r="G305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05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05" s="42"/>
      <c r="J305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05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05" s="37" t="str">
        <f>IF(Table1[[#This Row],[Z-LCLS '[m']
X (SE)]]="","",0)</f>
        <v/>
      </c>
      <c r="M305" s="27" t="str">
        <f>CONCATENATE( IF(ISNUMBER($G305),FIXED($G305-#REF!,6),"…")," / ", IF(ISNUMBER($H305),FIXED($H305-#REF!,6),"…")," / ", IF(ISNUMBER($I305),FIXED($I305-#REF!,6),"…") )</f>
        <v>… / … / …</v>
      </c>
      <c r="N305" s="27" t="str">
        <f>CONCATENATE( IF(ISNUMBER($G305),FIXED($G305-#REF!,6),"…")," / ", IF(ISNUMBER($H305),FIXED($H305-#REF!,6),"…")," / ", IF(ISNUMBER($I305),FIXED($I305-#REF!,6),"…") )</f>
        <v>… / … / …</v>
      </c>
      <c r="O305" s="28"/>
      <c r="P305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05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05" s="39" t="str">
        <f t="shared" si="10"/>
        <v/>
      </c>
      <c r="S305" s="20"/>
      <c r="T305" s="55"/>
      <c r="U305" s="28"/>
      <c r="V305" s="28"/>
      <c r="W305" s="28"/>
      <c r="X305" s="28"/>
    </row>
    <row r="306" spans="1:24" ht="16" x14ac:dyDescent="0.2">
      <c r="A306" s="26">
        <v>301</v>
      </c>
      <c r="B306" s="18"/>
      <c r="C306" s="18"/>
      <c r="D306" s="20"/>
      <c r="E306" s="28"/>
      <c r="F306" s="28"/>
      <c r="G306" s="42" t="str">
        <f>IF(Table1[[#This Row],[Z-LCLS '[m']
X (SE)]]="","",IF(Table1[[#This Row],[Branch Line]]="HXR",Table1[[#This Row],[Z-LCLS '[m']
X (SE)]]*VLOOKUP(Table1[[#This Row],[Z-LCLS '[m']
X (SE)]],'XY-Pos'!$B$13:$L$17,5,TRUE)+VLOOKUP(Table1[[#This Row],[Z-LCLS '[m']
X (SE)]],'XY-Pos'!$B$13:$L$17,6,TRUE),IF(Table1[[#This Row],[Branch Line]]="SXR",Table1[[#This Row],[Z-LCLS '[m']
X (SE)]]*VLOOKUP(Table1[[#This Row],[Z-LCLS '[m']
X (SE)]],'XY-Pos'!$B$2:$L$6,5,TRUE)+VLOOKUP(Table1[[#This Row],[Z-LCLS '[m']
X (SE)]],'XY-Pos'!$B$2:$L$6,6,TRUE),"error")))</f>
        <v/>
      </c>
      <c r="H306" s="42" t="str">
        <f>IF(Table1[[#This Row],[Z-LCLS '[m']
X (SE)]]="","",IF(Table1[[#This Row],[Branch Line]]="HXR",Table1[[#This Row],[Z-LCLS '[m']
X (SE)]]*VLOOKUP(Table1[[#This Row],[Z-LCLS '[m']
X (SE)]],'XY-Pos'!$B$13:$L$17,10,TRUE)+VLOOKUP(Table1[[#This Row],[Z-LCLS '[m']
X (SE)]],'XY-Pos'!$B$13:$L$17,11,TRUE),IF(Table1[[#This Row],[Branch Line]]="SXR",Table1[[#This Row],[Z-LCLS '[m']
X (SE)]]*VLOOKUP(Table1[[#This Row],[Z-LCLS '[m']
X (SE)]],'XY-Pos'!$B$2:$L$6,10,TRUE)+VLOOKUP(Table1[[#This Row],[Z-LCLS '[m']
X (SE)]],'XY-Pos'!$B$2:$L$6,11,TRUE),"error")))</f>
        <v/>
      </c>
      <c r="I306" s="62"/>
      <c r="J306" s="45" t="str">
        <f>IF(Table1[[#This Row],[Z-LCLS '[m']
X (SE)]]="","",IF(Table1[[#This Row],[Branch Line]]="HXR",VLOOKUP(Table1[[#This Row],[Z-LCLS '[m']
X (SE)]]-0.000001,'XY-Pos'!$B$13:$N$17,13,TRUE),IF(Table1[[#This Row],[Branch Line]]="SXR",VLOOKUP(Table1[[#This Row],[Z-LCLS '[m']
X (SE)]]-0.000001,'XY-Pos'!$B$2:$N$6,13,TRUE),"error")))</f>
        <v/>
      </c>
      <c r="K306" s="45" t="str">
        <f>IF(Table1[[#This Row],[Z-LCLS '[m']
X (SE)]]="","",IF(Table1[[#This Row],[Branch Line]]="HXR",VLOOKUP(Table1[[#This Row],[Z-LCLS '[m']
X (SE)]]-0.000001,'XY-Pos'!$B$13:$N$17,12,TRUE),IF(Table1[[#This Row],[Branch Line]]="SXR",VLOOKUP(Table1[[#This Row],[Z-LCLS '[m']
X (SE)]]-0.000001,'XY-Pos'!$B$2:$N$6,12,TRUE),"error")))</f>
        <v/>
      </c>
      <c r="L306" s="37" t="str">
        <f>IF(Table1[[#This Row],[Z-LCLS '[m']
X (SE)]]="","",0)</f>
        <v/>
      </c>
      <c r="M306" s="27" t="str">
        <f>CONCATENATE( IF(ISNUMBER($G306),FIXED($G306-#REF!,6),"…")," / ", IF(ISNUMBER($H306),FIXED($H306-#REF!,6),"…")," / ", IF(ISNUMBER($I306),FIXED($I306-#REF!,6),"…") )</f>
        <v>… / … / …</v>
      </c>
      <c r="N306" s="27" t="str">
        <f>CONCATENATE( IF(ISNUMBER($G306),FIXED($G306-#REF!,6),"…")," / ", IF(ISNUMBER($H306),FIXED($H306-#REF!,6),"…")," / ", IF(ISNUMBER($I306),FIXED($I306-#REF!,6),"…") )</f>
        <v>… / … / …</v>
      </c>
      <c r="O306" s="28"/>
      <c r="P306" s="60" t="str">
        <f>IF(Table1[[#This Row],[Z-LCLS '[m']
X (SE)]]="","",IF(Table1[[#This Row],[Branch Line]]="HXR",IF(Table1[[#This Row],[Z-LCLS '[m']
X (SE)]]&lt;Beam_size!$B$17,(Table1[[#This Row],[Z-LCLS '[m']
X (SE)]]-Beam_size!$B$14-Beam_size!$B$15)*Beam_size!$B$16,ABS((Table1[[#This Row],[Z-LCLS '[m']
X (SE)]]-Beam_size!$B$18)*Beam_size!$B$20/Beam_size!$B$19)),IF(Table1[[#This Row],[Branch Line]]="SXR",IF(Table1[[#This Row],[Z-LCLS '[m']
X (SE)]]&lt;Beam_size!$B$6,(Table1[[#This Row],[Z-LCLS '[m']
X (SE)]]-Beam_size!$B$3-Beam_size!$B$4)*Beam_size!$B$5,ABS((Table1[[#This Row],[Z-LCLS '[m']
X (SE)]]-Beam_size!$B$7)*Beam_size!$B$9/Beam_size!$B$8)),"error")))</f>
        <v/>
      </c>
      <c r="Q306" s="61" t="str">
        <f>IF(Table1[[#This Row],[Z-LCLS '[m']
X (SE)]]="","",IF(Table1[[#This Row],[Branch Line]]="HXR",IF(Table1[[#This Row],[Z-LCLS '[m']
X (SE)]]&lt;'Stay-clear calcs'!$B$23,(Table1[[#This Row],[Z-LCLS '[m']
X (SE)]]-'Stay-clear calcs'!$B$17-'Stay-clear calcs'!$B$18)*'Stay-clear calcs'!$B$19*'Stay-clear calcs'!$B$20+'Stay-clear calcs'!$B$21+(Table1[[#This Row],[Z-LCLS '[m']
X (SE)]]-'Stay-clear calcs'!$B$17)*'Stay-clear calcs'!$B$22,ABS((Table1[[#This Row],[Z-LCLS '[m']
X (SE)]]-'Stay-clear calcs'!$B$24)*'Stay-clear calcs'!$B$26/'Stay-clear calcs'!$B$25)),IF(Table1[[#This Row],[Branch Line]]="SXR",IF(Table1[[#This Row],[Z-LCLS '[m']
X (SE)]]&lt;'Stay-clear calcs'!$B$9,(Table1[[#This Row],[Z-LCLS '[m']
X (SE)]]-'Stay-clear calcs'!$B$3-'Stay-clear calcs'!$B$4)*'Stay-clear calcs'!$B$5*'Stay-clear calcs'!$B$6+'Stay-clear calcs'!$B$7+(Table1[[#This Row],[Z-LCLS '[m']
X (SE)]]-'Stay-clear calcs'!$B$3)*'Stay-clear calcs'!$B$8,ABS((Table1[[#This Row],[Z-LCLS '[m']
X (SE)]]-'Stay-clear calcs'!$B$10)*'Stay-clear calcs'!$B$12/'Stay-clear calcs'!$B$11)),"error")))</f>
        <v/>
      </c>
      <c r="R306" s="39" t="str">
        <f>IFERROR(ROUNDUP(Q306,0),"")</f>
        <v/>
      </c>
      <c r="S306" s="20"/>
      <c r="T306" s="55"/>
      <c r="U306" s="28"/>
      <c r="V306" s="28"/>
      <c r="W306" s="28"/>
      <c r="X306" s="28"/>
    </row>
  </sheetData>
  <sheetProtection selectLockedCells="1"/>
  <conditionalFormatting sqref="B306:H306 J306:X306 B117:X305 A117:A306 A93:X116 A2:X86">
    <cfRule type="expression" dxfId="2" priority="1">
      <formula>$O2="Maybe"</formula>
    </cfRule>
    <cfRule type="expression" dxfId="1" priority="2">
      <formula>$O2="No"</formula>
    </cfRule>
    <cfRule type="expression" dxfId="0" priority="3">
      <formula>$O2="Yes"</formula>
    </cfRule>
  </conditionalFormatting>
  <pageMargins left="0.7" right="0.7" top="0.75" bottom="0.75" header="0.3" footer="0.3"/>
  <pageSetup paperSize="17" orientation="landscape" r:id="rId1"/>
  <ignoredErrors>
    <ignoredError sqref="G12" calculatedColum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Validation!$A$2:$A$6</xm:f>
          </x14:formula1>
          <xm:sqref>T2:T86 T93:T306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2"/>
  <sheetViews>
    <sheetView workbookViewId="0">
      <selection activeCell="B28" sqref="B28"/>
    </sheetView>
  </sheetViews>
  <sheetFormatPr baseColWidth="10" defaultColWidth="11.5" defaultRowHeight="15" x14ac:dyDescent="0.2"/>
  <cols>
    <col min="1" max="1" width="16.6640625" bestFit="1" customWidth="1"/>
  </cols>
  <sheetData>
    <row r="1" spans="1:14" x14ac:dyDescent="0.2">
      <c r="A1" s="8" t="s">
        <v>169</v>
      </c>
      <c r="B1" t="s">
        <v>170</v>
      </c>
      <c r="D1" t="s">
        <v>171</v>
      </c>
      <c r="F1" t="s">
        <v>162</v>
      </c>
      <c r="G1" t="s">
        <v>172</v>
      </c>
      <c r="I1" t="s">
        <v>173</v>
      </c>
      <c r="K1" t="s">
        <v>162</v>
      </c>
      <c r="L1" t="s">
        <v>172</v>
      </c>
      <c r="M1" t="s">
        <v>198</v>
      </c>
      <c r="N1" t="s">
        <v>197</v>
      </c>
    </row>
    <row r="2" spans="1:14" x14ac:dyDescent="0.2">
      <c r="A2" t="s">
        <v>184</v>
      </c>
      <c r="B2">
        <v>655.54649199999994</v>
      </c>
      <c r="C2" t="s">
        <v>162</v>
      </c>
      <c r="D2">
        <v>1.25</v>
      </c>
      <c r="E2" t="s">
        <v>162</v>
      </c>
      <c r="F2">
        <f>0</f>
        <v>0</v>
      </c>
      <c r="G2">
        <f>D2-(F2*B2)</f>
        <v>1.25</v>
      </c>
      <c r="I2">
        <v>-0.89530500000000002</v>
      </c>
      <c r="J2" t="s">
        <v>162</v>
      </c>
      <c r="K2">
        <v>0</v>
      </c>
      <c r="L2">
        <f>I2-(K2*B2)</f>
        <v>-0.89530500000000002</v>
      </c>
      <c r="M2">
        <v>0</v>
      </c>
      <c r="N2">
        <v>0</v>
      </c>
    </row>
    <row r="3" spans="1:14" x14ac:dyDescent="0.2">
      <c r="A3" t="s">
        <v>174</v>
      </c>
      <c r="B3">
        <v>735.42200000000003</v>
      </c>
      <c r="C3" t="s">
        <v>162</v>
      </c>
      <c r="D3">
        <f>(F2*B3)+G2</f>
        <v>1.25</v>
      </c>
      <c r="E3" t="s">
        <v>162</v>
      </c>
      <c r="F3">
        <f>-TAN(B8*2)</f>
        <v>-1.9696148625604478E-2</v>
      </c>
      <c r="G3">
        <f>D3-(F3*B3)</f>
        <v>15.734981014539297</v>
      </c>
      <c r="I3">
        <f>K2*B3+L2</f>
        <v>-0.89530500000000002</v>
      </c>
      <c r="J3" t="s">
        <v>162</v>
      </c>
      <c r="K3">
        <v>0</v>
      </c>
      <c r="L3">
        <f>I3-(K3*B3)</f>
        <v>-0.89530500000000002</v>
      </c>
      <c r="M3">
        <f>(2*B8)*-1</f>
        <v>-1.9693602255000001E-2</v>
      </c>
      <c r="N3">
        <v>0</v>
      </c>
    </row>
    <row r="4" spans="1:14" x14ac:dyDescent="0.2">
      <c r="A4" t="s">
        <v>175</v>
      </c>
      <c r="B4">
        <v>737.02200000000005</v>
      </c>
      <c r="C4" t="s">
        <v>162</v>
      </c>
      <c r="D4">
        <f>(F3*B4)+G3</f>
        <v>1.2184861621990333</v>
      </c>
      <c r="E4" t="s">
        <v>162</v>
      </c>
      <c r="F4">
        <f>-TAN(2*(B8+B9))</f>
        <v>-3.9407584961570701E-2</v>
      </c>
      <c r="G4">
        <f>D4-(F4*B4)</f>
        <v>30.262743245745796</v>
      </c>
      <c r="I4">
        <f>K3*B4+L3</f>
        <v>-0.89530500000000002</v>
      </c>
      <c r="J4" t="s">
        <v>162</v>
      </c>
      <c r="K4">
        <v>0</v>
      </c>
      <c r="L4">
        <f>I4-(K4*B4)</f>
        <v>-0.89530500000000002</v>
      </c>
      <c r="M4">
        <f>(2*(B8+B9))*-1</f>
        <v>-3.9387204510000003E-2</v>
      </c>
      <c r="N4">
        <v>0</v>
      </c>
    </row>
    <row r="5" spans="1:14" x14ac:dyDescent="0.2">
      <c r="A5" t="s">
        <v>176</v>
      </c>
      <c r="B5">
        <f>770.665</f>
        <v>770.66499999999996</v>
      </c>
      <c r="C5" t="s">
        <v>162</v>
      </c>
      <c r="D5">
        <f>(F4*B5)+G4</f>
        <v>-0.10730321866308756</v>
      </c>
      <c r="E5" t="s">
        <v>162</v>
      </c>
      <c r="F5">
        <f>-TAN(2*(B8+B9))</f>
        <v>-3.9407584961570701E-2</v>
      </c>
      <c r="G5">
        <f>D5-(F5*B5)</f>
        <v>30.262743245745796</v>
      </c>
      <c r="I5">
        <f>K4*B5+L4</f>
        <v>-0.89530500000000002</v>
      </c>
      <c r="K5">
        <f>TAN(2*$B$11)</f>
        <v>1.4000914738382223E-2</v>
      </c>
      <c r="L5">
        <f>I5-(K5*B5)</f>
        <v>-11.685319956855336</v>
      </c>
      <c r="M5">
        <f>(2*(B8+B9))*-1</f>
        <v>-3.9387204510000003E-2</v>
      </c>
      <c r="N5">
        <f>-1*(2*B11)</f>
        <v>-1.4E-2</v>
      </c>
    </row>
    <row r="6" spans="1:14" x14ac:dyDescent="0.2">
      <c r="A6" t="s">
        <v>177</v>
      </c>
      <c r="B6">
        <f>771.665</f>
        <v>771.66499999999996</v>
      </c>
      <c r="C6" t="s">
        <v>162</v>
      </c>
      <c r="D6">
        <f>(F4*B6)+G4</f>
        <v>-0.14671080362465716</v>
      </c>
      <c r="E6" t="s">
        <v>162</v>
      </c>
      <c r="F6">
        <f>-TAN(2*(B8+B9+B10))</f>
        <v>-5.3437983692621198E-2</v>
      </c>
      <c r="G6">
        <f>D6-(F6*B6)</f>
        <v>41.08951088254188</v>
      </c>
      <c r="I6">
        <f>K5*B6+L5</f>
        <v>-0.8813040852616183</v>
      </c>
      <c r="J6" t="s">
        <v>162</v>
      </c>
      <c r="K6">
        <f>TAN(2*$B$11)</f>
        <v>1.4000914738382223E-2</v>
      </c>
      <c r="L6">
        <f>I6-(K6*B6)</f>
        <v>-11.685319956855336</v>
      </c>
      <c r="M6">
        <f>(2*(B8+B9+B10))*-1</f>
        <v>-5.3387204510000001E-2</v>
      </c>
      <c r="N6">
        <f>-1*(2*B11)</f>
        <v>-1.4E-2</v>
      </c>
    </row>
    <row r="8" spans="1:14" x14ac:dyDescent="0.2">
      <c r="A8" t="s">
        <v>178</v>
      </c>
      <c r="B8">
        <f>0.019693602255/2</f>
        <v>9.8468011275000007E-3</v>
      </c>
      <c r="C8" t="s">
        <v>165</v>
      </c>
    </row>
    <row r="9" spans="1:14" x14ac:dyDescent="0.2">
      <c r="A9" t="s">
        <v>179</v>
      </c>
      <c r="B9">
        <f>B8</f>
        <v>9.8468011275000007E-3</v>
      </c>
      <c r="C9" t="s">
        <v>165</v>
      </c>
    </row>
    <row r="10" spans="1:14" x14ac:dyDescent="0.2">
      <c r="A10" t="s">
        <v>180</v>
      </c>
      <c r="B10">
        <v>7.0000000000000001E-3</v>
      </c>
      <c r="C10" t="s">
        <v>165</v>
      </c>
    </row>
    <row r="11" spans="1:14" x14ac:dyDescent="0.2">
      <c r="A11" t="s">
        <v>183</v>
      </c>
      <c r="B11">
        <v>7.0000000000000001E-3</v>
      </c>
      <c r="C11" t="s">
        <v>165</v>
      </c>
    </row>
    <row r="12" spans="1:14" x14ac:dyDescent="0.2">
      <c r="B12" t="s">
        <v>170</v>
      </c>
      <c r="D12" t="s">
        <v>171</v>
      </c>
      <c r="F12" t="s">
        <v>162</v>
      </c>
      <c r="G12" t="s">
        <v>172</v>
      </c>
      <c r="I12" t="s">
        <v>173</v>
      </c>
      <c r="K12" t="s">
        <v>162</v>
      </c>
      <c r="L12" t="s">
        <v>172</v>
      </c>
      <c r="M12" t="s">
        <v>198</v>
      </c>
      <c r="N12" t="s">
        <v>197</v>
      </c>
    </row>
    <row r="13" spans="1:14" x14ac:dyDescent="0.2">
      <c r="A13" t="s">
        <v>184</v>
      </c>
      <c r="B13">
        <v>650.93998439999996</v>
      </c>
      <c r="C13" t="s">
        <v>162</v>
      </c>
      <c r="D13">
        <v>-1.25</v>
      </c>
      <c r="E13" t="s">
        <v>162</v>
      </c>
      <c r="F13">
        <f>0</f>
        <v>0</v>
      </c>
      <c r="G13">
        <f>D13-(F13*B13)</f>
        <v>-1.25</v>
      </c>
      <c r="I13">
        <v>-0.89530500000000002</v>
      </c>
      <c r="J13" t="s">
        <v>162</v>
      </c>
      <c r="K13">
        <v>0</v>
      </c>
      <c r="L13">
        <f>I13-(K13*B13)</f>
        <v>-0.89530500000000002</v>
      </c>
      <c r="M13">
        <v>0</v>
      </c>
      <c r="N13">
        <v>0</v>
      </c>
    </row>
    <row r="14" spans="1:14" x14ac:dyDescent="0.2">
      <c r="A14" t="s">
        <v>181</v>
      </c>
      <c r="B14">
        <v>740</v>
      </c>
      <c r="C14" t="s">
        <v>162</v>
      </c>
      <c r="D14">
        <f>(F13*B14)+G13</f>
        <v>-1.25</v>
      </c>
      <c r="E14" t="s">
        <v>162</v>
      </c>
      <c r="F14">
        <f>TAN(B19*2)</f>
        <v>1.4000914738382223E-2</v>
      </c>
      <c r="G14">
        <f>D14-(F14*B14)</f>
        <v>-11.610676906402846</v>
      </c>
      <c r="I14">
        <f>K13*B14+L13</f>
        <v>-0.89530500000000002</v>
      </c>
      <c r="J14" t="s">
        <v>162</v>
      </c>
      <c r="K14">
        <v>0</v>
      </c>
      <c r="L14">
        <f>I14-(K14*B14)</f>
        <v>-0.89530500000000002</v>
      </c>
      <c r="M14">
        <f>(2*B19)</f>
        <v>1.4E-2</v>
      </c>
      <c r="N14">
        <v>0</v>
      </c>
    </row>
    <row r="15" spans="1:14" x14ac:dyDescent="0.2">
      <c r="A15" t="s">
        <v>182</v>
      </c>
      <c r="B15">
        <v>741.6</v>
      </c>
      <c r="C15" t="s">
        <v>162</v>
      </c>
      <c r="D15">
        <f>(F14*B15)+G14</f>
        <v>-1.2275985364185882</v>
      </c>
      <c r="E15" t="s">
        <v>162</v>
      </c>
      <c r="F15">
        <f>TAN(2*(B19+B20))</f>
        <v>2.8007319628777488E-2</v>
      </c>
      <c r="G15">
        <f>D15-(F15*B15)</f>
        <v>-21.997826773119975</v>
      </c>
      <c r="I15">
        <f>K14*B15+L14</f>
        <v>-0.89530500000000002</v>
      </c>
      <c r="J15" t="s">
        <v>162</v>
      </c>
      <c r="K15">
        <v>0</v>
      </c>
      <c r="L15">
        <f>I15-(K15*B15)</f>
        <v>-0.89530500000000002</v>
      </c>
      <c r="M15">
        <f>(2*(B19+B20))</f>
        <v>2.8000000000000001E-2</v>
      </c>
      <c r="N15">
        <v>0</v>
      </c>
    </row>
    <row r="16" spans="1:14" x14ac:dyDescent="0.2">
      <c r="A16" t="s">
        <v>176</v>
      </c>
      <c r="B16">
        <f>770.665</f>
        <v>770.66499999999996</v>
      </c>
      <c r="C16" t="s">
        <v>162</v>
      </c>
      <c r="D16">
        <f>(F15*B16)+G15</f>
        <v>-0.41356579140817473</v>
      </c>
      <c r="E16" t="s">
        <v>162</v>
      </c>
      <c r="F16">
        <f>TAN(2*(B19+B20))</f>
        <v>2.8007319628777488E-2</v>
      </c>
      <c r="G16">
        <f>D16-(F16*B16)</f>
        <v>-21.997826773119975</v>
      </c>
      <c r="I16">
        <f>K15*B16+L15</f>
        <v>-0.89530500000000002</v>
      </c>
      <c r="J16" t="s">
        <v>162</v>
      </c>
      <c r="K16">
        <f>TAN(2*$B$22)</f>
        <v>1.4000914738382223E-2</v>
      </c>
      <c r="L16">
        <f>I16-(K16*B16)</f>
        <v>-11.685319956855336</v>
      </c>
      <c r="M16">
        <f>(2*(B19+B20))</f>
        <v>2.8000000000000001E-2</v>
      </c>
      <c r="N16">
        <f>-1*(2*B22)</f>
        <v>-1.4E-2</v>
      </c>
    </row>
    <row r="17" spans="1:14" x14ac:dyDescent="0.2">
      <c r="A17" t="s">
        <v>177</v>
      </c>
      <c r="B17">
        <f>771.665</f>
        <v>771.66499999999996</v>
      </c>
      <c r="C17" t="s">
        <v>162</v>
      </c>
      <c r="D17">
        <f>(F16*B17)+G16</f>
        <v>-0.38555847177939739</v>
      </c>
      <c r="E17" t="s">
        <v>162</v>
      </c>
      <c r="F17">
        <f>TAN(2*(B19+B20+B21))</f>
        <v>4.2024713437948308E-2</v>
      </c>
      <c r="G17">
        <f>D17-(F17*B17)</f>
        <v>-32.814558966873776</v>
      </c>
      <c r="I17">
        <f>K16*B17+L16</f>
        <v>-0.8813040852616183</v>
      </c>
      <c r="J17" t="s">
        <v>162</v>
      </c>
      <c r="K17">
        <f>TAN(2*$B$22)</f>
        <v>1.4000914738382223E-2</v>
      </c>
      <c r="L17">
        <f>I17-(K17*B17)</f>
        <v>-11.685319956855336</v>
      </c>
      <c r="M17">
        <f>(2*(B19+B20+B21))</f>
        <v>4.2000000000000003E-2</v>
      </c>
      <c r="N17">
        <f>-1*(2*B22)</f>
        <v>-1.4E-2</v>
      </c>
    </row>
    <row r="19" spans="1:14" x14ac:dyDescent="0.2">
      <c r="A19" t="s">
        <v>181</v>
      </c>
      <c r="B19">
        <v>7.0000000000000001E-3</v>
      </c>
      <c r="C19" t="s">
        <v>165</v>
      </c>
    </row>
    <row r="20" spans="1:14" x14ac:dyDescent="0.2">
      <c r="A20" t="s">
        <v>182</v>
      </c>
      <c r="B20">
        <v>7.0000000000000001E-3</v>
      </c>
      <c r="C20" t="s">
        <v>165</v>
      </c>
    </row>
    <row r="21" spans="1:14" x14ac:dyDescent="0.2">
      <c r="A21" t="s">
        <v>177</v>
      </c>
      <c r="B21">
        <v>7.0000000000000001E-3</v>
      </c>
      <c r="C21" t="s">
        <v>165</v>
      </c>
    </row>
    <row r="22" spans="1:14" x14ac:dyDescent="0.2">
      <c r="A22" t="s">
        <v>176</v>
      </c>
      <c r="B22">
        <v>7.0000000000000001E-3</v>
      </c>
      <c r="C22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6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8" bestFit="1" customWidth="1"/>
    <col min="2" max="2" width="12.1640625" bestFit="1" customWidth="1"/>
    <col min="3" max="3" width="19" bestFit="1" customWidth="1"/>
  </cols>
  <sheetData>
    <row r="1" spans="1:3" x14ac:dyDescent="0.2">
      <c r="A1" s="8" t="s">
        <v>158</v>
      </c>
      <c r="B1" s="1"/>
      <c r="C1" s="1"/>
    </row>
    <row r="2" spans="1:3" x14ac:dyDescent="0.2">
      <c r="A2" s="1" t="s">
        <v>159</v>
      </c>
      <c r="B2" s="1">
        <v>0.4</v>
      </c>
      <c r="C2" s="1" t="s">
        <v>160</v>
      </c>
    </row>
    <row r="3" spans="1:3" x14ac:dyDescent="0.2">
      <c r="A3" t="s">
        <v>184</v>
      </c>
      <c r="B3">
        <f>'XY-Pos'!B2</f>
        <v>655.54649199999994</v>
      </c>
      <c r="C3" s="1" t="s">
        <v>162</v>
      </c>
    </row>
    <row r="4" spans="1:3" x14ac:dyDescent="0.2">
      <c r="A4" s="1" t="s">
        <v>161</v>
      </c>
      <c r="B4" s="1">
        <f>(-6.86582*B2^4)+(28.8017*B2^3)-(46.1806*B2^2)+(46.1743*B2)-51.3787</f>
        <v>-38.630332191999997</v>
      </c>
      <c r="C4" s="1" t="s">
        <v>163</v>
      </c>
    </row>
    <row r="5" spans="1:3" x14ac:dyDescent="0.2">
      <c r="A5" s="1" t="s">
        <v>164</v>
      </c>
      <c r="B5" s="1">
        <f>0.0000128531*B2^(-0.837861)*1000</f>
        <v>2.7696589871464311E-2</v>
      </c>
      <c r="C5" s="1" t="s">
        <v>185</v>
      </c>
    </row>
    <row r="6" spans="1:3" x14ac:dyDescent="0.2">
      <c r="A6" s="1" t="s">
        <v>166</v>
      </c>
      <c r="B6" s="1">
        <v>4</v>
      </c>
      <c r="C6" s="1"/>
    </row>
    <row r="7" spans="1:3" ht="50" x14ac:dyDescent="0.2">
      <c r="A7" s="9" t="s">
        <v>167</v>
      </c>
      <c r="B7" s="1">
        <v>1</v>
      </c>
      <c r="C7" s="1" t="s">
        <v>168</v>
      </c>
    </row>
    <row r="8" spans="1:3" ht="34" x14ac:dyDescent="0.2">
      <c r="A8" s="10" t="s">
        <v>186</v>
      </c>
      <c r="B8">
        <f>0.00001*1000</f>
        <v>0.01</v>
      </c>
      <c r="C8" s="1" t="s">
        <v>185</v>
      </c>
    </row>
    <row r="9" spans="1:3" x14ac:dyDescent="0.2">
      <c r="A9" s="1" t="s">
        <v>177</v>
      </c>
      <c r="B9">
        <f>'XY-Pos'!B6</f>
        <v>771.66499999999996</v>
      </c>
    </row>
    <row r="10" spans="1:3" x14ac:dyDescent="0.2">
      <c r="A10" s="1" t="s">
        <v>187</v>
      </c>
      <c r="B10">
        <v>774.16700000000003</v>
      </c>
      <c r="C10" s="1" t="s">
        <v>162</v>
      </c>
    </row>
    <row r="11" spans="1:3" x14ac:dyDescent="0.2">
      <c r="A11" s="1" t="s">
        <v>188</v>
      </c>
      <c r="B11">
        <f>B10-B9</f>
        <v>2.5020000000000664</v>
      </c>
      <c r="C11" s="1" t="s">
        <v>162</v>
      </c>
    </row>
    <row r="12" spans="1:3" x14ac:dyDescent="0.2">
      <c r="A12" s="1" t="s">
        <v>189</v>
      </c>
      <c r="B12">
        <v>7</v>
      </c>
      <c r="C12" s="1" t="s">
        <v>168</v>
      </c>
    </row>
    <row r="15" spans="1:3" x14ac:dyDescent="0.2">
      <c r="A15" s="8" t="s">
        <v>190</v>
      </c>
    </row>
    <row r="16" spans="1:3" x14ac:dyDescent="0.2">
      <c r="A16" s="1" t="s">
        <v>159</v>
      </c>
      <c r="B16">
        <v>1</v>
      </c>
      <c r="C16" t="s">
        <v>160</v>
      </c>
    </row>
    <row r="17" spans="1:3" x14ac:dyDescent="0.2">
      <c r="A17" t="s">
        <v>184</v>
      </c>
      <c r="B17">
        <f>'XY-Pos'!B13</f>
        <v>650.93998439999996</v>
      </c>
      <c r="C17" t="s">
        <v>162</v>
      </c>
    </row>
    <row r="18" spans="1:3" x14ac:dyDescent="0.2">
      <c r="A18" s="1" t="s">
        <v>161</v>
      </c>
      <c r="B18">
        <f>(0.124313*B16^4)-(0.0561271*B16^3)-(1.52348*B16^2)+(11.4013*B16)-82.1218</f>
        <v>-72.17579409999999</v>
      </c>
      <c r="C18" s="1" t="s">
        <v>163</v>
      </c>
    </row>
    <row r="19" spans="1:3" x14ac:dyDescent="0.2">
      <c r="A19" s="1" t="s">
        <v>164</v>
      </c>
      <c r="B19">
        <f>0.0000137652*B16^(-0.888487)*1000</f>
        <v>1.37652E-2</v>
      </c>
      <c r="C19" s="1" t="s">
        <v>185</v>
      </c>
    </row>
    <row r="20" spans="1:3" x14ac:dyDescent="0.2">
      <c r="A20" s="1" t="s">
        <v>166</v>
      </c>
      <c r="B20">
        <v>4</v>
      </c>
    </row>
    <row r="21" spans="1:3" ht="50" x14ac:dyDescent="0.2">
      <c r="A21" s="9" t="s">
        <v>167</v>
      </c>
      <c r="B21" s="1">
        <v>1</v>
      </c>
      <c r="C21" s="1" t="s">
        <v>168</v>
      </c>
    </row>
    <row r="22" spans="1:3" ht="34" x14ac:dyDescent="0.2">
      <c r="A22" s="10" t="s">
        <v>186</v>
      </c>
      <c r="B22">
        <f>0.00001*1000</f>
        <v>0.01</v>
      </c>
      <c r="C22" s="1" t="s">
        <v>185</v>
      </c>
    </row>
    <row r="23" spans="1:3" x14ac:dyDescent="0.2">
      <c r="A23" s="1" t="s">
        <v>177</v>
      </c>
      <c r="B23">
        <f>'XY-Pos'!B17</f>
        <v>771.66499999999996</v>
      </c>
    </row>
    <row r="24" spans="1:3" x14ac:dyDescent="0.2">
      <c r="A24" s="1" t="s">
        <v>187</v>
      </c>
      <c r="B24">
        <v>774.16700000000003</v>
      </c>
      <c r="C24" s="1" t="s">
        <v>162</v>
      </c>
    </row>
    <row r="25" spans="1:3" x14ac:dyDescent="0.2">
      <c r="A25" s="1" t="s">
        <v>188</v>
      </c>
      <c r="B25">
        <f>B24-B23</f>
        <v>2.5020000000000664</v>
      </c>
      <c r="C25" s="1" t="s">
        <v>162</v>
      </c>
    </row>
    <row r="26" spans="1:3" x14ac:dyDescent="0.2">
      <c r="A26" s="1" t="s">
        <v>189</v>
      </c>
      <c r="B26">
        <v>7</v>
      </c>
      <c r="C26" s="1" t="s">
        <v>168</v>
      </c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0"/>
  <sheetViews>
    <sheetView workbookViewId="0">
      <selection activeCell="B14" sqref="B14"/>
    </sheetView>
  </sheetViews>
  <sheetFormatPr baseColWidth="10" defaultColWidth="11.5" defaultRowHeight="15" x14ac:dyDescent="0.2"/>
  <cols>
    <col min="1" max="1" width="18" bestFit="1" customWidth="1"/>
  </cols>
  <sheetData>
    <row r="1" spans="1:3" x14ac:dyDescent="0.2">
      <c r="A1" s="8" t="s">
        <v>158</v>
      </c>
      <c r="B1" s="1"/>
      <c r="C1" s="1"/>
    </row>
    <row r="2" spans="1:3" x14ac:dyDescent="0.2">
      <c r="A2" s="1" t="s">
        <v>159</v>
      </c>
      <c r="B2" s="1">
        <v>1</v>
      </c>
      <c r="C2" s="1" t="s">
        <v>160</v>
      </c>
    </row>
    <row r="3" spans="1:3" x14ac:dyDescent="0.2">
      <c r="A3" t="s">
        <v>184</v>
      </c>
      <c r="B3">
        <f>'XY-Pos'!B2</f>
        <v>655.54649199999994</v>
      </c>
      <c r="C3" s="1" t="s">
        <v>162</v>
      </c>
    </row>
    <row r="4" spans="1:3" x14ac:dyDescent="0.2">
      <c r="A4" s="1" t="s">
        <v>161</v>
      </c>
      <c r="B4" s="1">
        <f>(-6.86582*B2^4)+(28.8017*B2^3)-(46.1806*B2^2)+(46.1743*B2)-51.3787</f>
        <v>-29.449119999999997</v>
      </c>
      <c r="C4" s="1" t="s">
        <v>163</v>
      </c>
    </row>
    <row r="5" spans="1:3" x14ac:dyDescent="0.2">
      <c r="A5" s="1" t="s">
        <v>164</v>
      </c>
      <c r="B5" s="1">
        <f>0.0000128531*B2^(-0.837861)*1000</f>
        <v>1.2853100000000001E-2</v>
      </c>
      <c r="C5" s="1" t="s">
        <v>185</v>
      </c>
    </row>
    <row r="6" spans="1:3" x14ac:dyDescent="0.2">
      <c r="A6" s="1" t="s">
        <v>177</v>
      </c>
      <c r="B6">
        <f>'XY-Pos'!B6</f>
        <v>771.66499999999996</v>
      </c>
      <c r="C6" s="1" t="s">
        <v>162</v>
      </c>
    </row>
    <row r="7" spans="1:3" x14ac:dyDescent="0.2">
      <c r="A7" s="1" t="s">
        <v>187</v>
      </c>
      <c r="B7">
        <v>774.16700000000003</v>
      </c>
      <c r="C7" s="1" t="s">
        <v>162</v>
      </c>
    </row>
    <row r="8" spans="1:3" x14ac:dyDescent="0.2">
      <c r="A8" s="1" t="s">
        <v>188</v>
      </c>
      <c r="B8">
        <f>B7-B6</f>
        <v>2.5020000000000664</v>
      </c>
      <c r="C8" s="1" t="s">
        <v>162</v>
      </c>
    </row>
    <row r="9" spans="1:3" x14ac:dyDescent="0.2">
      <c r="A9" s="1" t="s">
        <v>189</v>
      </c>
      <c r="B9">
        <f>(B6-B3-B4)*B5</f>
        <v>1.8709952794468003</v>
      </c>
      <c r="C9" s="1" t="s">
        <v>168</v>
      </c>
    </row>
    <row r="12" spans="1:3" x14ac:dyDescent="0.2">
      <c r="A12" s="8" t="s">
        <v>190</v>
      </c>
    </row>
    <row r="13" spans="1:3" x14ac:dyDescent="0.2">
      <c r="A13" s="1" t="s">
        <v>159</v>
      </c>
      <c r="B13">
        <v>3</v>
      </c>
      <c r="C13" t="s">
        <v>160</v>
      </c>
    </row>
    <row r="14" spans="1:3" x14ac:dyDescent="0.2">
      <c r="A14" t="s">
        <v>184</v>
      </c>
      <c r="B14">
        <f>'XY-Pos'!B13</f>
        <v>650.93998439999996</v>
      </c>
      <c r="C14" t="s">
        <v>162</v>
      </c>
    </row>
    <row r="15" spans="1:3" x14ac:dyDescent="0.2">
      <c r="A15" s="1" t="s">
        <v>161</v>
      </c>
      <c r="B15">
        <f>(0.124313*B13^4)-(0.0561271*B13^3)-(1.52348*B13^2)+(11.4013*B13)-82.1218</f>
        <v>-53.075298699999991</v>
      </c>
      <c r="C15" s="1" t="s">
        <v>163</v>
      </c>
    </row>
    <row r="16" spans="1:3" x14ac:dyDescent="0.2">
      <c r="A16" s="1" t="s">
        <v>164</v>
      </c>
      <c r="B16">
        <f>0.0000137652*B13^(-0.888487)*1000</f>
        <v>5.1864057916175977E-3</v>
      </c>
      <c r="C16" s="1" t="s">
        <v>185</v>
      </c>
    </row>
    <row r="17" spans="1:3" x14ac:dyDescent="0.2">
      <c r="A17" s="1" t="s">
        <v>177</v>
      </c>
      <c r="B17">
        <f>'XY-Pos'!B17</f>
        <v>771.66499999999996</v>
      </c>
      <c r="C17" s="1" t="s">
        <v>162</v>
      </c>
    </row>
    <row r="18" spans="1:3" x14ac:dyDescent="0.2">
      <c r="A18" s="1" t="s">
        <v>187</v>
      </c>
      <c r="B18">
        <v>774.16700000000003</v>
      </c>
      <c r="C18" s="1" t="s">
        <v>162</v>
      </c>
    </row>
    <row r="19" spans="1:3" x14ac:dyDescent="0.2">
      <c r="A19" s="1" t="s">
        <v>188</v>
      </c>
      <c r="B19">
        <f>B18-B17</f>
        <v>2.5020000000000664</v>
      </c>
      <c r="C19" s="1" t="s">
        <v>162</v>
      </c>
    </row>
    <row r="20" spans="1:3" x14ac:dyDescent="0.2">
      <c r="A20" s="1" t="s">
        <v>189</v>
      </c>
      <c r="B20">
        <f>(B17-B14-B15)*B16</f>
        <v>0.90139895667047876</v>
      </c>
      <c r="C20" s="1" t="s">
        <v>168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32"/>
  <sheetViews>
    <sheetView workbookViewId="0">
      <selection activeCell="G24" sqref="G24"/>
    </sheetView>
  </sheetViews>
  <sheetFormatPr baseColWidth="10" defaultColWidth="8.83203125" defaultRowHeight="15" x14ac:dyDescent="0.2"/>
  <sheetData>
    <row r="1" spans="1:1" x14ac:dyDescent="0.2">
      <c r="A1" s="4" t="s">
        <v>83</v>
      </c>
    </row>
    <row r="2" spans="1:1" x14ac:dyDescent="0.2">
      <c r="A2" s="4"/>
    </row>
    <row r="3" spans="1:1" x14ac:dyDescent="0.2">
      <c r="A3" s="4" t="s">
        <v>84</v>
      </c>
    </row>
    <row r="4" spans="1:1" x14ac:dyDescent="0.2">
      <c r="A4" s="4"/>
    </row>
    <row r="5" spans="1:1" x14ac:dyDescent="0.2">
      <c r="A5" s="4" t="s">
        <v>85</v>
      </c>
    </row>
    <row r="6" spans="1:1" x14ac:dyDescent="0.2">
      <c r="A6" s="4"/>
    </row>
    <row r="7" spans="1:1" x14ac:dyDescent="0.2">
      <c r="A7" s="4" t="s">
        <v>86</v>
      </c>
    </row>
    <row r="8" spans="1:1" x14ac:dyDescent="0.2">
      <c r="A8" s="4"/>
    </row>
    <row r="9" spans="1:1" x14ac:dyDescent="0.2">
      <c r="A9" s="4" t="s">
        <v>87</v>
      </c>
    </row>
    <row r="10" spans="1:1" x14ac:dyDescent="0.2">
      <c r="A10" s="4" t="s">
        <v>88</v>
      </c>
    </row>
    <row r="11" spans="1:1" x14ac:dyDescent="0.2">
      <c r="A11" s="4" t="s">
        <v>89</v>
      </c>
    </row>
    <row r="12" spans="1:1" x14ac:dyDescent="0.2">
      <c r="A12" s="4" t="s">
        <v>90</v>
      </c>
    </row>
    <row r="13" spans="1:1" x14ac:dyDescent="0.2">
      <c r="A13" s="4" t="s">
        <v>91</v>
      </c>
    </row>
    <row r="14" spans="1:1" x14ac:dyDescent="0.2">
      <c r="A14" s="4" t="s">
        <v>92</v>
      </c>
    </row>
    <row r="15" spans="1:1" x14ac:dyDescent="0.2">
      <c r="A15" s="4"/>
    </row>
    <row r="16" spans="1:1" x14ac:dyDescent="0.2">
      <c r="A16" s="4" t="s">
        <v>93</v>
      </c>
    </row>
    <row r="17" spans="1:1" x14ac:dyDescent="0.2">
      <c r="A17" s="4"/>
    </row>
    <row r="18" spans="1:1" x14ac:dyDescent="0.2">
      <c r="A18" s="4" t="s">
        <v>94</v>
      </c>
    </row>
    <row r="19" spans="1:1" x14ac:dyDescent="0.2">
      <c r="A19" s="4"/>
    </row>
    <row r="20" spans="1:1" x14ac:dyDescent="0.2">
      <c r="A20" s="4"/>
    </row>
    <row r="21" spans="1:1" x14ac:dyDescent="0.2">
      <c r="A21" s="4" t="s">
        <v>95</v>
      </c>
    </row>
    <row r="22" spans="1:1" x14ac:dyDescent="0.2">
      <c r="A22" s="4"/>
    </row>
    <row r="23" spans="1:1" x14ac:dyDescent="0.2">
      <c r="A23" s="4" t="s">
        <v>96</v>
      </c>
    </row>
    <row r="24" spans="1:1" x14ac:dyDescent="0.2">
      <c r="A24" s="4" t="s">
        <v>97</v>
      </c>
    </row>
    <row r="25" spans="1:1" x14ac:dyDescent="0.2">
      <c r="A25" s="4" t="s">
        <v>98</v>
      </c>
    </row>
    <row r="26" spans="1:1" x14ac:dyDescent="0.2">
      <c r="A26" s="4" t="s">
        <v>99</v>
      </c>
    </row>
    <row r="27" spans="1:1" x14ac:dyDescent="0.2">
      <c r="A27" s="4" t="s">
        <v>100</v>
      </c>
    </row>
    <row r="28" spans="1:1" x14ac:dyDescent="0.2">
      <c r="A28" s="4" t="s">
        <v>101</v>
      </c>
    </row>
    <row r="29" spans="1:1" x14ac:dyDescent="0.2">
      <c r="A29" s="4" t="s">
        <v>102</v>
      </c>
    </row>
    <row r="30" spans="1:1" x14ac:dyDescent="0.2">
      <c r="A30" s="4"/>
    </row>
    <row r="31" spans="1:1" x14ac:dyDescent="0.2">
      <c r="A31" s="4"/>
    </row>
    <row r="32" spans="1:1" x14ac:dyDescent="0.2">
      <c r="A32" s="4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" bestFit="1" customWidth="1"/>
  </cols>
  <sheetData>
    <row r="1" spans="1:1" ht="32" x14ac:dyDescent="0.2">
      <c r="A1" s="13" t="s">
        <v>219</v>
      </c>
    </row>
    <row r="2" spans="1:1" x14ac:dyDescent="0.2">
      <c r="A2" s="12">
        <v>1</v>
      </c>
    </row>
    <row r="3" spans="1:1" x14ac:dyDescent="0.2">
      <c r="A3" s="12" t="s">
        <v>217</v>
      </c>
    </row>
    <row r="4" spans="1:1" x14ac:dyDescent="0.2">
      <c r="A4" s="12" t="s">
        <v>218</v>
      </c>
    </row>
    <row r="5" spans="1:1" x14ac:dyDescent="0.2">
      <c r="A5" s="12">
        <v>2</v>
      </c>
    </row>
    <row r="6" spans="1:1" x14ac:dyDescent="0.2">
      <c r="A6" s="12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822EAF98F93842A5C9946F9993E308" ma:contentTypeVersion="1" ma:contentTypeDescription="Create a new document." ma:contentTypeScope="" ma:versionID="f7cc676754776464bf157a550d44befd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ED0603-A698-47C6-9AED-B59173009528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sharepoint/v4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6870F8E-5420-4EEC-8BC9-3129E8E24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FD395A-DB71-421E-B5C7-5093343E1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ComponentList</vt:lpstr>
      <vt:lpstr>XY-Pos</vt:lpstr>
      <vt:lpstr>Stay-clear calcs</vt:lpstr>
      <vt:lpstr>Beam_size</vt:lpstr>
      <vt:lpstr>Optics</vt:lpstr>
      <vt:lpstr>Valves</vt:lpstr>
      <vt:lpstr>Validation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Comprehensive list of components in NEH 1.2 (TXI) scope incl. installation priority</dc:title>
  <dc:creator>Paul Montanez</dc:creator>
  <cp:lastModifiedBy>Microsoft Office User</cp:lastModifiedBy>
  <cp:lastPrinted>2017-08-02T14:42:41Z</cp:lastPrinted>
  <dcterms:created xsi:type="dcterms:W3CDTF">2017-08-01T15:42:05Z</dcterms:created>
  <dcterms:modified xsi:type="dcterms:W3CDTF">2021-04-14T22:42:33Z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0x01010008822EAF98F93842A5C9946F9993E308</vt:lpwstr>
  </property>
</Properties>
</file>